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oC_Data" sheetId="2" r:id="rId6"/>
    <sheet state="visible" name="Performance Analysis" sheetId="3" r:id="rId7"/>
    <sheet state="visible" name="Kings Land Report" sheetId="4" r:id="rId8"/>
    <sheet state="visible" name="Filler Accounts" sheetId="5" r:id="rId9"/>
    <sheet state="visible" name="Mid Review Report" sheetId="6" r:id="rId10"/>
    <sheet state="visible" name="Pass 7 Report" sheetId="7" r:id="rId11"/>
    <sheet state="visible" name="Altar 1 Report" sheetId="8" r:id="rId12"/>
    <sheet state="visible" name="Pass 4 Report" sheetId="9" r:id="rId13"/>
    <sheet state="visible" name="BS_Report" sheetId="10" r:id="rId14"/>
    <sheet state="visible" name="MGE Report" sheetId="11" r:id="rId15"/>
    <sheet state="visible" name="Builder" sheetId="12" r:id="rId16"/>
    <sheet state="visible" name="VP" sheetId="13" r:id="rId17"/>
    <sheet state="visible" name="Sheet3" sheetId="14" r:id="rId18"/>
    <sheet state="hidden" name="BASE SCAN" sheetId="15" r:id="rId19"/>
    <sheet state="hidden" name="BASE SCAN (1)" sheetId="16" r:id="rId20"/>
  </sheets>
  <definedNames>
    <definedName hidden="1" localSheetId="2" name="_xlnm._FilterDatabase">'Performance Analysis'!$A$3:$S$180</definedName>
    <definedName hidden="1" localSheetId="3" name="_xlnm._FilterDatabase">'Kings Land Report'!$A$3:$Y$181</definedName>
    <definedName hidden="1" localSheetId="4" name="_xlnm._FilterDatabase">'Filler Accounts'!$A$2:$T$19</definedName>
    <definedName hidden="1" localSheetId="5" name="_xlnm._FilterDatabase">'Mid Review Report'!$A$3:$W$181</definedName>
    <definedName hidden="1" localSheetId="6" name="_xlnm._FilterDatabase">'Pass 7 Report'!$A$3:$W$181</definedName>
    <definedName hidden="1" localSheetId="7" name="_xlnm._FilterDatabase">'Altar 1 Report'!$A$3:$W$181</definedName>
    <definedName hidden="1" localSheetId="8" name="_xlnm._FilterDatabase">'Pass 4 Report'!$A$3:$S$181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tc={2815c804-f4e9-4c64-a52b-7c3a8bb3a5e1}</author>
  </authors>
  <commentList>
    <comment authorId="0" ref="A2">
      <text>
        <t xml:space="preserve">PUT HERE YOUR ID!
123456</t>
      </text>
    </comment>
    <comment authorId="1" xr:uid="{2815c804-f4e9-4c64-a52b-7c3a8bb3a5e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PUT HERE YOUR ID!
123456
</t>
      </text>
    </comment>
  </commentList>
</comments>
</file>

<file path=xl/sharedStrings.xml><?xml version="1.0" encoding="utf-8"?>
<sst xmlns="http://schemas.openxmlformats.org/spreadsheetml/2006/main" count="7085" uniqueCount="1044">
  <si>
    <t>Paste here your ID (A2 EDIT)</t>
  </si>
  <si>
    <t>Ranking</t>
  </si>
  <si>
    <t>Scan name</t>
  </si>
  <si>
    <t>Scan date</t>
  </si>
  <si>
    <t>Power</t>
  </si>
  <si>
    <t>Kill Points</t>
  </si>
  <si>
    <t xml:space="preserve">Deads </t>
  </si>
  <si>
    <t xml:space="preserve">T4 Kills </t>
  </si>
  <si>
    <t>T5 Kills</t>
  </si>
  <si>
    <t xml:space="preserve">T4 Deads </t>
  </si>
  <si>
    <t xml:space="preserve">T5 Deads </t>
  </si>
  <si>
    <t xml:space="preserve">RSS Assist </t>
  </si>
  <si>
    <t>BASE SCAN</t>
  </si>
  <si>
    <t>X</t>
  </si>
  <si>
    <t>Player Name</t>
  </si>
  <si>
    <t>Lvl 4 Pass Scan</t>
  </si>
  <si>
    <t>DKP Minimal requirement</t>
  </si>
  <si>
    <t>Altar P1 Scan</t>
  </si>
  <si>
    <t>KP Minimal Requirement</t>
  </si>
  <si>
    <t>Pass 7 Scan</t>
  </si>
  <si>
    <t>Dead Minimal Requirement</t>
  </si>
  <si>
    <t>Mid Review Scan</t>
  </si>
  <si>
    <t>Tier 4 Kills</t>
  </si>
  <si>
    <t>Kings Land Scan</t>
  </si>
  <si>
    <t>Tier 5 Kills</t>
  </si>
  <si>
    <t>Tier 4 Deads</t>
  </si>
  <si>
    <t>Tier 5 Deads</t>
  </si>
  <si>
    <t>KP Gained</t>
  </si>
  <si>
    <t>TOTAL DKP</t>
  </si>
  <si>
    <t>Total DKP</t>
  </si>
  <si>
    <t>DKP SUMMARY</t>
  </si>
  <si>
    <t>How to use?
1. Copy your profile ID
2. Paste it in A2 Slot
3. Click Enter</t>
  </si>
  <si>
    <t>KINGDOM STATISTICS</t>
  </si>
  <si>
    <t>DKP STATUS HISTORY</t>
  </si>
  <si>
    <t>Deads</t>
  </si>
  <si>
    <t>T4 Kills</t>
  </si>
  <si>
    <t>T4 Deads</t>
  </si>
  <si>
    <t>T5 Deads</t>
  </si>
  <si>
    <t>RSS Assist</t>
  </si>
  <si>
    <t>Excellent</t>
  </si>
  <si>
    <t>&gt;25%</t>
  </si>
  <si>
    <t>(~˘▾˘)~</t>
  </si>
  <si>
    <t>BS (TOP300)</t>
  </si>
  <si>
    <t>Normal</t>
  </si>
  <si>
    <t>15-25%</t>
  </si>
  <si>
    <t>¯\_(ツ)_/¯</t>
  </si>
  <si>
    <t>Lvl 4 Pass(TOP300)</t>
  </si>
  <si>
    <t>Deadweight</t>
  </si>
  <si>
    <t>&lt;15%</t>
  </si>
  <si>
    <t>(ʘᗩʘ')</t>
  </si>
  <si>
    <t>Altar P1(TOP300)</t>
  </si>
  <si>
    <t>Mid Review(TOP300)</t>
  </si>
  <si>
    <t>SCORE BOARD</t>
  </si>
  <si>
    <t>Kings Land(TOP300)</t>
  </si>
  <si>
    <t>Top DKP</t>
  </si>
  <si>
    <t>Top KP</t>
  </si>
  <si>
    <t>Top Dead</t>
  </si>
  <si>
    <t>Top KP Gained</t>
  </si>
  <si>
    <t>Top DKP %</t>
  </si>
  <si>
    <t>Date</t>
  </si>
  <si>
    <t>Kingdom Power</t>
  </si>
  <si>
    <t>Camp STATISTICS</t>
  </si>
  <si>
    <t>Kingdom</t>
  </si>
  <si>
    <t>DKP</t>
  </si>
  <si>
    <t>Player Data</t>
  </si>
  <si>
    <t>Base Scan (11 December 2025)</t>
  </si>
  <si>
    <t>Pass 4 (11 - 15  December 2025)</t>
  </si>
  <si>
    <t>MGE (16 - 20  December 2025)</t>
  </si>
  <si>
    <t>Altar 1 (21 - 22  December 2025)</t>
  </si>
  <si>
    <t>Pass 7 (22 - 30  December 2025)</t>
  </si>
  <si>
    <t>Mid Review (31/12 - 6/1 2025/2026)</t>
  </si>
  <si>
    <t>Kings Land  (2 - 10 January 2026)</t>
  </si>
  <si>
    <t>Governor ID</t>
  </si>
  <si>
    <t>Name</t>
  </si>
  <si>
    <t>KP</t>
  </si>
  <si>
    <t>T1 Kills</t>
  </si>
  <si>
    <t>Dead</t>
  </si>
  <si>
    <t>Scan Power</t>
  </si>
  <si>
    <t>Scan KP</t>
  </si>
  <si>
    <t>ᵁᴺOdin</t>
  </si>
  <si>
    <t>ᵁᴺPisontije</t>
  </si>
  <si>
    <t>Adam23</t>
  </si>
  <si>
    <t>Luki92</t>
  </si>
  <si>
    <t>ᵁᴺUğur</t>
  </si>
  <si>
    <t>KIM J0NGᵁᴺ</t>
  </si>
  <si>
    <t>ᵁᴺHeliosツ</t>
  </si>
  <si>
    <t>Keshiba ツ</t>
  </si>
  <si>
    <t>ᵀᶜ Tequila</t>
  </si>
  <si>
    <t>FromKiev1122</t>
  </si>
  <si>
    <t>Enes 33</t>
  </si>
  <si>
    <t>ᵁᴺLazy Catツ</t>
  </si>
  <si>
    <t>Siyempi</t>
  </si>
  <si>
    <t>ᵀᴺ Yakoo</t>
  </si>
  <si>
    <t>ᵁᴺ乄Bツ</t>
  </si>
  <si>
    <t>AmiralMaximus</t>
  </si>
  <si>
    <t>Ngacai</t>
  </si>
  <si>
    <t>亗 Intersect</t>
  </si>
  <si>
    <t>FIREWoLF</t>
  </si>
  <si>
    <t>乄Narcissus</t>
  </si>
  <si>
    <t>ᵁᴺ・ Maka</t>
  </si>
  <si>
    <t>Urkel94</t>
  </si>
  <si>
    <t>FadhelF</t>
  </si>
  <si>
    <t>㐅 Barto</t>
  </si>
  <si>
    <t>义CHRYS义</t>
  </si>
  <si>
    <t>RiP2016</t>
  </si>
  <si>
    <t>ᵁᴺ Saxon</t>
  </si>
  <si>
    <t>ᵂAᴿ Demon</t>
  </si>
  <si>
    <t>LAZY BOOND</t>
  </si>
  <si>
    <t>亗Zolotashkoツ</t>
  </si>
  <si>
    <t>メCalメ</t>
  </si>
  <si>
    <t>ᵁᴺAurionツ</t>
  </si>
  <si>
    <t>ᵁᴺ Nizam</t>
  </si>
  <si>
    <t>ᵁᴺSnowWoLF</t>
  </si>
  <si>
    <t>Tzilacatzin</t>
  </si>
  <si>
    <t>Vill Báalam</t>
  </si>
  <si>
    <t>ᵁᴺLêMinh</t>
  </si>
  <si>
    <t>e s o r</t>
  </si>
  <si>
    <t>ᵁᴺSeckin34</t>
  </si>
  <si>
    <t>Arktos</t>
  </si>
  <si>
    <t>ᵁᴺDaddyツ</t>
  </si>
  <si>
    <t>Bавилoн</t>
  </si>
  <si>
    <t>ᴴᵘⁿBéo</t>
  </si>
  <si>
    <t>Steelite</t>
  </si>
  <si>
    <t>Ħeřr Şimôñ</t>
  </si>
  <si>
    <t>ᵀᵒᴿQuyet</t>
  </si>
  <si>
    <t>ᵁᴺᴋᴀʏシ</t>
  </si>
  <si>
    <t>ᵛᶰシSunシ</t>
  </si>
  <si>
    <t>Dreckschlumpf</t>
  </si>
  <si>
    <t>Son of Odin2997</t>
  </si>
  <si>
    <t>ᵁᴺUğur Jr</t>
  </si>
  <si>
    <t>ᵁᴺDompfX</t>
  </si>
  <si>
    <t>Pickle Gnyxey</t>
  </si>
  <si>
    <t>ᵁᴺAnshii</t>
  </si>
  <si>
    <t>AzeM</t>
  </si>
  <si>
    <t>ᵁᴺSexyRickツ</t>
  </si>
  <si>
    <t>ᵁⁿ NąHƴ ジ</t>
  </si>
  <si>
    <t>yamen Di</t>
  </si>
  <si>
    <t>Losant</t>
  </si>
  <si>
    <t>Ray i</t>
  </si>
  <si>
    <t>R7R7</t>
  </si>
  <si>
    <t>ŻŸŁÜĶ㋡</t>
  </si>
  <si>
    <t>Kurvernööri</t>
  </si>
  <si>
    <t>OkBanSeChet</t>
  </si>
  <si>
    <t>KaizerX</t>
  </si>
  <si>
    <t>Lord Valkorion</t>
  </si>
  <si>
    <t>乂 マoddi 乂</t>
  </si>
  <si>
    <t>smurfet87</t>
  </si>
  <si>
    <t>Melottus</t>
  </si>
  <si>
    <t>Mazalteutl</t>
  </si>
  <si>
    <t>TitanMARU</t>
  </si>
  <si>
    <t>シ Antonito シ</t>
  </si>
  <si>
    <t>・Lazy Maka・</t>
  </si>
  <si>
    <t>Mofu1</t>
  </si>
  <si>
    <t>ᵁᴺSeeker</t>
  </si>
  <si>
    <t>GAGS</t>
  </si>
  <si>
    <t>ᵀᵒSirix8472</t>
  </si>
  <si>
    <t>ᵁᴺGreb</t>
  </si>
  <si>
    <t>乄jacony乄</t>
  </si>
  <si>
    <t>ᵂʷSaber</t>
  </si>
  <si>
    <t>PR puesto chico</t>
  </si>
  <si>
    <t>ᵁᴺRking79</t>
  </si>
  <si>
    <t>Lazy Jools</t>
  </si>
  <si>
    <t>dilli</t>
  </si>
  <si>
    <t>SIJUGUL GORAT</t>
  </si>
  <si>
    <t>ᵁᴺLiwenツ</t>
  </si>
  <si>
    <t>AdriiGF94</t>
  </si>
  <si>
    <t>ᵁᴺCesar82</t>
  </si>
  <si>
    <t>Laze Bobr</t>
  </si>
  <si>
    <t>SILVERHAND 乂</t>
  </si>
  <si>
    <t>Only Mayıstos</t>
  </si>
  <si>
    <t>H ム I D E R</t>
  </si>
  <si>
    <t>Mictlan Tecutli</t>
  </si>
  <si>
    <t>ˣˢHelios</t>
  </si>
  <si>
    <t>Тiамат 义</t>
  </si>
  <si>
    <t>亗 DONJAN 亗</t>
  </si>
  <si>
    <t>Lazy Smurfette</t>
  </si>
  <si>
    <t>Intersect 2</t>
  </si>
  <si>
    <t>General Mapo</t>
  </si>
  <si>
    <t>ᵛᶰsad duckシ</t>
  </si>
  <si>
    <t>Cashmoney420</t>
  </si>
  <si>
    <t>madelene</t>
  </si>
  <si>
    <t>ᵁᴺOxygen ヤ</t>
  </si>
  <si>
    <t>Loco361</t>
  </si>
  <si>
    <t>ᶜᴸCesar82</t>
  </si>
  <si>
    <t>LordGusto</t>
  </si>
  <si>
    <t>ᵁᴺLiu D</t>
  </si>
  <si>
    <t>メSuper Manメ</t>
  </si>
  <si>
    <t>Northernman</t>
  </si>
  <si>
    <t>Vega13</t>
  </si>
  <si>
    <t>NT ĐVL1</t>
  </si>
  <si>
    <t>ᵁᴺFiLLer97</t>
  </si>
  <si>
    <t>DNAヅMario</t>
  </si>
  <si>
    <t>Jools Jnr</t>
  </si>
  <si>
    <t>Fabregas97</t>
  </si>
  <si>
    <t>ツ ʂìʍøñ</t>
  </si>
  <si>
    <t>ᵁᴺroimee</t>
  </si>
  <si>
    <t>ᵁᴺCTAMツ</t>
  </si>
  <si>
    <t>Chocoツ</t>
  </si>
  <si>
    <t>CABJLorena</t>
  </si>
  <si>
    <t>KIM BANK</t>
  </si>
  <si>
    <t>BabyPisontije</t>
  </si>
  <si>
    <t>乄Bツ1</t>
  </si>
  <si>
    <t>ᵂᴾHelios</t>
  </si>
  <si>
    <t>HeliøsG2</t>
  </si>
  <si>
    <t>HeliøsG1</t>
  </si>
  <si>
    <t>SP L3</t>
  </si>
  <si>
    <t>OTTOMANŠ</t>
  </si>
  <si>
    <t>ﾒUğurﾒfarm1</t>
  </si>
  <si>
    <t>ﾒUğurﾒfarm</t>
  </si>
  <si>
    <t>ﾒUğurﾒfarm2</t>
  </si>
  <si>
    <t>Yakoo2</t>
  </si>
  <si>
    <t>Dron 38</t>
  </si>
  <si>
    <t>AzEm farm</t>
  </si>
  <si>
    <t>Pärabellum</t>
  </si>
  <si>
    <t>PickleRickFarm2</t>
  </si>
  <si>
    <t>BOOND FARM 2</t>
  </si>
  <si>
    <t>Rking79FarmIn</t>
  </si>
  <si>
    <t>DONJAN Farm</t>
  </si>
  <si>
    <t>DONJAN Farm2</t>
  </si>
  <si>
    <t>Kookkies Farm2</t>
  </si>
  <si>
    <t>SILVERFARM 么</t>
  </si>
  <si>
    <t>Parabellum 2</t>
  </si>
  <si>
    <t>mena ezat7</t>
  </si>
  <si>
    <t>SnowFarm4</t>
  </si>
  <si>
    <t>mena ezat6</t>
  </si>
  <si>
    <t>Fadehl farm 2</t>
  </si>
  <si>
    <t>Seckin34farm</t>
  </si>
  <si>
    <t>乄Bツ2</t>
  </si>
  <si>
    <t>Fadhel farm 3</t>
  </si>
  <si>
    <t>Parabellum 3</t>
  </si>
  <si>
    <t>Fadhel farm1</t>
  </si>
  <si>
    <t>AnshiiFarm</t>
  </si>
  <si>
    <t>Fadhel farm 4</t>
  </si>
  <si>
    <t>Nizamfarm</t>
  </si>
  <si>
    <t>Daddy Prama</t>
  </si>
  <si>
    <t>Фарм 2016</t>
  </si>
  <si>
    <t>Tequila Altnfrm</t>
  </si>
  <si>
    <t>ᵗʳᵉSiyempi</t>
  </si>
  <si>
    <t>LOSANT BORED</t>
  </si>
  <si>
    <t>MaximusFill</t>
  </si>
  <si>
    <t>TitanMRUPheonix</t>
  </si>
  <si>
    <t>Saber Farm1</t>
  </si>
  <si>
    <t>DianerysTarg</t>
  </si>
  <si>
    <t>Gregorius Nasic</t>
  </si>
  <si>
    <t>Sweet Kit Cat</t>
  </si>
  <si>
    <t>Solinar ツ</t>
  </si>
  <si>
    <t>Tequila Msrfrm</t>
  </si>
  <si>
    <t>GTI 2997 19</t>
  </si>
  <si>
    <t>VandraG</t>
  </si>
  <si>
    <t>乄Eşkiya46乄</t>
  </si>
  <si>
    <t>乄Eşkiy46乄</t>
  </si>
  <si>
    <t>IQOS nagibator</t>
  </si>
  <si>
    <t>Maximus core</t>
  </si>
  <si>
    <t>Lach Zielas</t>
  </si>
  <si>
    <t>CalFam1</t>
  </si>
  <si>
    <t>Choco farm 1ツ</t>
  </si>
  <si>
    <t>izmitli</t>
  </si>
  <si>
    <t>GPT40</t>
  </si>
  <si>
    <t>K0la</t>
  </si>
  <si>
    <t>Bloomerfarm2</t>
  </si>
  <si>
    <t>oldfrm</t>
  </si>
  <si>
    <t>RW 004 RT 005</t>
  </si>
  <si>
    <t>Jasper Lovejoy</t>
  </si>
  <si>
    <t>gashishANDREY</t>
  </si>
  <si>
    <t>Toux inferno</t>
  </si>
  <si>
    <t>ᴱᵛᶦˡSA</t>
  </si>
  <si>
    <t>EJDER05</t>
  </si>
  <si>
    <t>Saftladenn</t>
  </si>
  <si>
    <t>Temirlan1</t>
  </si>
  <si>
    <t>彡Makazbuszu</t>
  </si>
  <si>
    <t>Gobernador144030384</t>
  </si>
  <si>
    <t>BAKİ HAN</t>
  </si>
  <si>
    <t>ᴸᵒᶠ Mz</t>
  </si>
  <si>
    <t>RummyGill</t>
  </si>
  <si>
    <t>Writer11</t>
  </si>
  <si>
    <t>FixiHartMan1</t>
  </si>
  <si>
    <t>ᵂʷ LTA TáO</t>
  </si>
  <si>
    <t>Juno67</t>
  </si>
  <si>
    <t>BeyyGirl</t>
  </si>
  <si>
    <t>D0KTOR</t>
  </si>
  <si>
    <t>БОБОО79</t>
  </si>
  <si>
    <t>T5Player</t>
  </si>
  <si>
    <t>MAESTRR</t>
  </si>
  <si>
    <t>sd mique</t>
  </si>
  <si>
    <t>HİTACHİ</t>
  </si>
  <si>
    <t>Diend</t>
  </si>
  <si>
    <t>SkullFroik</t>
  </si>
  <si>
    <t>ɴᴏʙɪᴛa</t>
  </si>
  <si>
    <t>ᶟᶦAntony925</t>
  </si>
  <si>
    <t>WarLockF3</t>
  </si>
  <si>
    <t>sd Mq</t>
  </si>
  <si>
    <t>Valhallas Gate</t>
  </si>
  <si>
    <t>Mashinaa</t>
  </si>
  <si>
    <t>prince slavik</t>
  </si>
  <si>
    <t>ᴸᶠdarkAngel</t>
  </si>
  <si>
    <t>ᴸᶠnapasMARK</t>
  </si>
  <si>
    <t>СЛАДУР</t>
  </si>
  <si>
    <t>Chalva</t>
  </si>
  <si>
    <t>TURBO23</t>
  </si>
  <si>
    <t>ᴹᴳKING1亗</t>
  </si>
  <si>
    <t>oxumaki menma</t>
  </si>
  <si>
    <t>CHRYS farm1</t>
  </si>
  <si>
    <t>ヅKRIS PARKER 1</t>
  </si>
  <si>
    <t>ᴸᶠ백화점 진열대</t>
  </si>
  <si>
    <t>Statthalter120777788</t>
  </si>
  <si>
    <t>Bonsy</t>
  </si>
  <si>
    <t>DươngSợYêu</t>
  </si>
  <si>
    <t>Sabano</t>
  </si>
  <si>
    <t>Bearditch F1</t>
  </si>
  <si>
    <t>amigo555</t>
  </si>
  <si>
    <t>Saber Farm4</t>
  </si>
  <si>
    <t>Saber Farm5</t>
  </si>
  <si>
    <t>Gigad sigma</t>
  </si>
  <si>
    <t>H ム l D E R</t>
  </si>
  <si>
    <t>LilPisontije</t>
  </si>
  <si>
    <t xml:space="preserve">Performance Analysis Report </t>
  </si>
  <si>
    <t>Final Data</t>
  </si>
  <si>
    <t>Player Performance</t>
  </si>
  <si>
    <t>Player Progress</t>
  </si>
  <si>
    <t>Score</t>
  </si>
  <si>
    <t>Player Result</t>
  </si>
  <si>
    <t>Initial Power</t>
  </si>
  <si>
    <t>Final Power</t>
  </si>
  <si>
    <t>Initial KP</t>
  </si>
  <si>
    <t>Final KP</t>
  </si>
  <si>
    <t>Total T4 Dead *100</t>
  </si>
  <si>
    <t>Total T5 Dead *200</t>
  </si>
  <si>
    <t>Total Dead</t>
  </si>
  <si>
    <t>Total Power Diff</t>
  </si>
  <si>
    <t>Total KP Gained</t>
  </si>
  <si>
    <t>% Min KP</t>
  </si>
  <si>
    <t>% Min Dead</t>
  </si>
  <si>
    <t>% Power Loss</t>
  </si>
  <si>
    <t>% Goal</t>
  </si>
  <si>
    <t>KP Ratio Power</t>
  </si>
  <si>
    <t>Dead Ratio</t>
  </si>
  <si>
    <t>Goal Ratio</t>
  </si>
  <si>
    <t>Rate</t>
  </si>
  <si>
    <t>ᵁᴺUğur Jr | ShүNøX ゎ</t>
  </si>
  <si>
    <t>ᵁᴺDaddyツ | ᵁᴺPraMaツ</t>
  </si>
  <si>
    <t>Good</t>
  </si>
  <si>
    <t>TBA</t>
  </si>
  <si>
    <t>Need Improvement</t>
  </si>
  <si>
    <t>Dead Weight</t>
  </si>
  <si>
    <t>Scoring System</t>
  </si>
  <si>
    <t>Scaled Value = 1 + ( (Original Value - MIN Value) / (Max Value - Min Value) ) * 9</t>
  </si>
  <si>
    <t xml:space="preserve">where rescalin 1 to 10 Dw to Excellent </t>
  </si>
  <si>
    <t>Scaling equal 150% for Max Value to normalize scoring for all players</t>
  </si>
  <si>
    <t>Kings Land Report (2 - 10 January 2026)</t>
  </si>
  <si>
    <t>Basic Data</t>
  </si>
  <si>
    <t>Requirements</t>
  </si>
  <si>
    <t>Player Goal</t>
  </si>
  <si>
    <t>Results</t>
  </si>
  <si>
    <t>Rank</t>
  </si>
  <si>
    <t>KL KP Gained</t>
  </si>
  <si>
    <t>KL T4 Kills</t>
  </si>
  <si>
    <t>KL T5 Kills</t>
  </si>
  <si>
    <t>KL Dead</t>
  </si>
  <si>
    <t>Minimum KP</t>
  </si>
  <si>
    <t>Minimum Dead</t>
  </si>
  <si>
    <t>KP Goal</t>
  </si>
  <si>
    <t>T1 Trade?</t>
  </si>
  <si>
    <t>Total T4 Kills</t>
  </si>
  <si>
    <t>Total T5 Kills</t>
  </si>
  <si>
    <t>Total Kills</t>
  </si>
  <si>
    <t>Goal</t>
  </si>
  <si>
    <t>Total Power</t>
  </si>
  <si>
    <t>Troops</t>
  </si>
  <si>
    <t>Requirement</t>
  </si>
  <si>
    <t>Result</t>
  </si>
  <si>
    <t>ID</t>
  </si>
  <si>
    <t>Pass 4 Power</t>
  </si>
  <si>
    <t>Pass 7 Power</t>
  </si>
  <si>
    <t>T3</t>
  </si>
  <si>
    <t>T4</t>
  </si>
  <si>
    <t>T5</t>
  </si>
  <si>
    <t>Total Troops</t>
  </si>
  <si>
    <t>Min Req Troops Dead</t>
  </si>
  <si>
    <t>T4 Dead</t>
  </si>
  <si>
    <t>T5 Dead</t>
  </si>
  <si>
    <t>Pass 4 Dead</t>
  </si>
  <si>
    <t>Pass 7 Dead</t>
  </si>
  <si>
    <t>%min Dead</t>
  </si>
  <si>
    <t>%Goal</t>
  </si>
  <si>
    <t>no reply</t>
  </si>
  <si>
    <t>Mid Review Report (31/12 - 6/1 2025/2026)</t>
  </si>
  <si>
    <t>Mid Rev KP Gained</t>
  </si>
  <si>
    <t>Mid Rev T4 Kills</t>
  </si>
  <si>
    <t>Mid Rev T5 Kills</t>
  </si>
  <si>
    <t>Mid Rev Dead</t>
  </si>
  <si>
    <t>Total T4 Dead</t>
  </si>
  <si>
    <t>Total T5 Dead</t>
  </si>
  <si>
    <t>Pass 7 Report (22-30 December 2025)</t>
  </si>
  <si>
    <t>Pass 7 KP Gained</t>
  </si>
  <si>
    <t>Pass 7 T4 Kills</t>
  </si>
  <si>
    <t>Pass 7 T5 Kills</t>
  </si>
  <si>
    <t>Altar 1 Report (21-22 December 2025)</t>
  </si>
  <si>
    <t>Altar 1 KP Gained</t>
  </si>
  <si>
    <t>Altar 1 T4 Kills</t>
  </si>
  <si>
    <t>Altar 1 T5 Kills</t>
  </si>
  <si>
    <t>Altar 1 Dead</t>
  </si>
  <si>
    <t>Pass 4 Report (11-15 December 2025)</t>
  </si>
  <si>
    <t>Basescan Report (11/12/2025)</t>
  </si>
  <si>
    <t>Minimum DKP</t>
  </si>
  <si>
    <t>DKP Goal</t>
  </si>
  <si>
    <t>MGE - excluded from KVK Contributions(16-20 December 2025)</t>
  </si>
  <si>
    <t>MGE Dead</t>
  </si>
  <si>
    <t>MGE T1</t>
  </si>
  <si>
    <t>MGE T4 Kills</t>
  </si>
  <si>
    <t>MGE T5 Kills</t>
  </si>
  <si>
    <t>Power Diff</t>
  </si>
  <si>
    <t>Pass4</t>
  </si>
  <si>
    <t>Pass5</t>
  </si>
  <si>
    <t>KL</t>
  </si>
  <si>
    <t>Pisontije</t>
  </si>
  <si>
    <t>LaxyCat</t>
  </si>
  <si>
    <t>Prama</t>
  </si>
  <si>
    <t>Liwen</t>
  </si>
  <si>
    <t>Roddi</t>
  </si>
  <si>
    <t>Sirix</t>
  </si>
  <si>
    <t>Saxon</t>
  </si>
  <si>
    <t>Greb</t>
  </si>
  <si>
    <t>Helios</t>
  </si>
  <si>
    <t>Super Man</t>
  </si>
  <si>
    <t>Vacation Permit</t>
  </si>
  <si>
    <t>㐅 Kookie</t>
  </si>
  <si>
    <t>Rockwell Junior</t>
  </si>
  <si>
    <t>younan ezat</t>
  </si>
  <si>
    <t>Herakles ツ</t>
  </si>
  <si>
    <t>NopeNope</t>
  </si>
  <si>
    <t>ᴮᵒᵂdreXIN</t>
  </si>
  <si>
    <t>ᵁᴺOhanaツ</t>
  </si>
  <si>
    <t>Łørd Shyпøx</t>
  </si>
  <si>
    <t>CrazyLady2</t>
  </si>
  <si>
    <t>SkrimDawg</t>
  </si>
  <si>
    <t>亗 BatMank 亗</t>
  </si>
  <si>
    <t>goal</t>
  </si>
  <si>
    <t xml:space="preserve">kp gain </t>
  </si>
  <si>
    <t>Governor Name</t>
  </si>
  <si>
    <t>Deaths</t>
  </si>
  <si>
    <t>T1</t>
  </si>
  <si>
    <t>T2</t>
  </si>
  <si>
    <t>Kills</t>
  </si>
  <si>
    <t>RSS Assistance</t>
  </si>
  <si>
    <t>Just Shturm</t>
  </si>
  <si>
    <t>ṦO</t>
  </si>
  <si>
    <t>亗 Hà 亗</t>
  </si>
  <si>
    <t>Tina Arev</t>
  </si>
  <si>
    <t>Piplup乄</t>
  </si>
  <si>
    <t>秦 Seadrop</t>
  </si>
  <si>
    <t>秦 Uncle P</t>
  </si>
  <si>
    <t>Angel ᴷᴼᴿ</t>
  </si>
  <si>
    <t>ᴿᴳ〤Sh4dy</t>
  </si>
  <si>
    <t>ᴿﾒ Dąrth</t>
  </si>
  <si>
    <t>KillForThrill</t>
  </si>
  <si>
    <t>Human ᴷᴼᴿ</t>
  </si>
  <si>
    <t>ᴿᴰhedgehog</t>
  </si>
  <si>
    <t>lord craxus</t>
  </si>
  <si>
    <t>Eversonex</t>
  </si>
  <si>
    <t>Legendhedgehog</t>
  </si>
  <si>
    <t>SHELBYBOY</t>
  </si>
  <si>
    <t>ᵐʳFlash</t>
  </si>
  <si>
    <t>ᴬᵛᴳ丶Yui</t>
  </si>
  <si>
    <t>Mike Wazovski</t>
  </si>
  <si>
    <t>pék min</t>
  </si>
  <si>
    <t>Amoh</t>
  </si>
  <si>
    <t>Projetap</t>
  </si>
  <si>
    <t>qnmd</t>
  </si>
  <si>
    <t>RubbyDaChubby88</t>
  </si>
  <si>
    <t>bozkurt2906</t>
  </si>
  <si>
    <t>RoKBịp</t>
  </si>
  <si>
    <t>ᴺᴷ 廴ëo</t>
  </si>
  <si>
    <t>AktanKG</t>
  </si>
  <si>
    <t>Rhyu</t>
  </si>
  <si>
    <t>Ecksdee</t>
  </si>
  <si>
    <t>愛ṤḀḾ愛</t>
  </si>
  <si>
    <t>Rioter</t>
  </si>
  <si>
    <t>Bandzi</t>
  </si>
  <si>
    <t>Ussopᴾᴴ</t>
  </si>
  <si>
    <t>亗Balak乄</t>
  </si>
  <si>
    <t>ᴿᴳElektek</t>
  </si>
  <si>
    <t>ᴿᴳメADLERツ</t>
  </si>
  <si>
    <t>LENHADOR</t>
  </si>
  <si>
    <t>B A D Z</t>
  </si>
  <si>
    <t>ᴿᴳ Santi</t>
  </si>
  <si>
    <t>PandaGazi</t>
  </si>
  <si>
    <t>ZgoD</t>
  </si>
  <si>
    <t>angheldyablo</t>
  </si>
  <si>
    <t>Devil ᴷᴼᴿ</t>
  </si>
  <si>
    <t>wiSki</t>
  </si>
  <si>
    <t>cirth</t>
  </si>
  <si>
    <t>亗BOB〤</t>
  </si>
  <si>
    <t>ᴿᴳM A R I O</t>
  </si>
  <si>
    <t>秦 Baba</t>
  </si>
  <si>
    <t>ᴿᴳ Slop</t>
  </si>
  <si>
    <t>Schweppes 1783</t>
  </si>
  <si>
    <t>Naruto A</t>
  </si>
  <si>
    <t>Jorace</t>
  </si>
  <si>
    <t>ˢᵂJisoo</t>
  </si>
  <si>
    <t>ʀɢ SUHAIL9</t>
  </si>
  <si>
    <t>ᴿᴳQuincy</t>
  </si>
  <si>
    <t>MaxCouP</t>
  </si>
  <si>
    <t>ˢᵂAnthonyCS</t>
  </si>
  <si>
    <t>ʳᶜ King YSG</t>
  </si>
  <si>
    <t>DanielDole</t>
  </si>
  <si>
    <t>ᴿᶠAksu</t>
  </si>
  <si>
    <t>Aboodselawi</t>
  </si>
  <si>
    <t>ᴿᵒ Auburn</t>
  </si>
  <si>
    <t>hüseyin05</t>
  </si>
  <si>
    <t>xviIux</t>
  </si>
  <si>
    <t>ᴿᶠLeclerc</t>
  </si>
  <si>
    <t>cuton18t</t>
  </si>
  <si>
    <t>ᴿᶠ Hamilton</t>
  </si>
  <si>
    <t>JeeCy</t>
  </si>
  <si>
    <t>SirAmber</t>
  </si>
  <si>
    <t>Tinkeboss</t>
  </si>
  <si>
    <t>ELie</t>
  </si>
  <si>
    <t>TinaArev</t>
  </si>
  <si>
    <t>ᴿᵒTepMum</t>
  </si>
  <si>
    <t>亗 Beidou 亗</t>
  </si>
  <si>
    <t>ʳᶜKyy For U</t>
  </si>
  <si>
    <t>ᴿᴳKingDombo</t>
  </si>
  <si>
    <t>亗・千xlipeひ</t>
  </si>
  <si>
    <t>AngelShuttle2</t>
  </si>
  <si>
    <t>ㄴ albara ㄱ</t>
  </si>
  <si>
    <t>ʳᶜ Ghostler</t>
  </si>
  <si>
    <t>L e X</t>
  </si>
  <si>
    <t>ᴿᴸLyfecombe</t>
  </si>
  <si>
    <t>亗 Yanis亗</t>
  </si>
  <si>
    <t>ᴿᴸ Vet1337</t>
  </si>
  <si>
    <t>秦Doanh Chính</t>
  </si>
  <si>
    <t>sitting bad76</t>
  </si>
  <si>
    <t>ᴿᴱMickèy</t>
  </si>
  <si>
    <t>ᴿᴳJay</t>
  </si>
  <si>
    <t>ᴿᴳLiebe</t>
  </si>
  <si>
    <t>ʳᶜgrey</t>
  </si>
  <si>
    <t>ᴿᶠ Honor</t>
  </si>
  <si>
    <t>ˢᵂGUTS</t>
  </si>
  <si>
    <t>a 명 현</t>
  </si>
  <si>
    <t>ʳᶜ Lang lago</t>
  </si>
  <si>
    <t>kemo94</t>
  </si>
  <si>
    <t>ʳᶜ KATY katy</t>
  </si>
  <si>
    <t>Lastgoodbye</t>
  </si>
  <si>
    <t>ˢᵂAugustus</t>
  </si>
  <si>
    <t>ᴿᴳScorpio</t>
  </si>
  <si>
    <t>PAPA MHK ᴵᴰ</t>
  </si>
  <si>
    <t>Trumpメ</t>
  </si>
  <si>
    <t>ᴿᵒWwunsz</t>
  </si>
  <si>
    <t>秦 KatebarrrMI</t>
  </si>
  <si>
    <t>ᴿᴳ〤Bl4ckY</t>
  </si>
  <si>
    <t>JedimasterHR</t>
  </si>
  <si>
    <t>ᴿᴸ yeikocr7</t>
  </si>
  <si>
    <t>Matis93</t>
  </si>
  <si>
    <t>秦NapoLe0n</t>
  </si>
  <si>
    <t>ᴿᵒCanggu</t>
  </si>
  <si>
    <t>Rambito31</t>
  </si>
  <si>
    <t>ʳᶜEasyMolll</t>
  </si>
  <si>
    <t>HaiKoNguoiYeu</t>
  </si>
  <si>
    <t>ᴿᴳTHEDOG</t>
  </si>
  <si>
    <t>FuryK1</t>
  </si>
  <si>
    <t>KingHilmaNxt</t>
  </si>
  <si>
    <t>ᴿʸ Nami</t>
  </si>
  <si>
    <t>BintangKeciil</t>
  </si>
  <si>
    <t>ParamPam1</t>
  </si>
  <si>
    <t>VARTOLU 66</t>
  </si>
  <si>
    <t>〤Hantu〤</t>
  </si>
  <si>
    <t>ʳᶜ A Tủn</t>
  </si>
  <si>
    <t>Coi190</t>
  </si>
  <si>
    <t>Thaer alghuzo</t>
  </si>
  <si>
    <t>sürekliishal</t>
  </si>
  <si>
    <t>ᴿᴳ V A N G</t>
  </si>
  <si>
    <t>ᴿᶠ Vettel</t>
  </si>
  <si>
    <t>JanDos</t>
  </si>
  <si>
    <t>C4P0</t>
  </si>
  <si>
    <t>ツFarmerPanda</t>
  </si>
  <si>
    <t>ᴵᴰ Fearless</t>
  </si>
  <si>
    <t>siluman janda</t>
  </si>
  <si>
    <t>KEIRA73</t>
  </si>
  <si>
    <t>〤 DON 〤</t>
  </si>
  <si>
    <t>AngelGM180</t>
  </si>
  <si>
    <t>Trung0x</t>
  </si>
  <si>
    <t>Selçuk35</t>
  </si>
  <si>
    <t>KurdisH</t>
  </si>
  <si>
    <t>xxFlyTurcoxx</t>
  </si>
  <si>
    <t>우쭈쭈</t>
  </si>
  <si>
    <t>gocer12</t>
  </si>
  <si>
    <t>Young Dragon</t>
  </si>
  <si>
    <t>THANHHA</t>
  </si>
  <si>
    <t>Royal Phoenix</t>
  </si>
  <si>
    <t>ʳᶜSatoru么</t>
  </si>
  <si>
    <t>秦 Katebarr</t>
  </si>
  <si>
    <t>WHiTe</t>
  </si>
  <si>
    <t>Shuriken V2</t>
  </si>
  <si>
    <t>ᴿᴳSebadoh</t>
  </si>
  <si>
    <t>Pilot77</t>
  </si>
  <si>
    <t>Mortecouilles</t>
  </si>
  <si>
    <t>gtx81</t>
  </si>
  <si>
    <t>Phở BòoOoo</t>
  </si>
  <si>
    <t>ᴿᴳDárk Cat</t>
  </si>
  <si>
    <t>ˢᵂAugustusJr</t>
  </si>
  <si>
    <t>G0ad</t>
  </si>
  <si>
    <t>victorslightly</t>
  </si>
  <si>
    <t>Tony noob</t>
  </si>
  <si>
    <t>ᴿᴸIVAR彡</t>
  </si>
  <si>
    <t>ᴿᴳDuelist</t>
  </si>
  <si>
    <t>ᴿᴳBé dâu</t>
  </si>
  <si>
    <t>Reiyo マツモト</t>
  </si>
  <si>
    <t>雷zenitsu</t>
  </si>
  <si>
    <t>霸天犬</t>
  </si>
  <si>
    <t>Driftwood</t>
  </si>
  <si>
    <t>ᵛᴹGb06</t>
  </si>
  <si>
    <t>Govad</t>
  </si>
  <si>
    <t>MAGIK</t>
  </si>
  <si>
    <t>HAIKONGUOIYEU</t>
  </si>
  <si>
    <t>ishakbeni</t>
  </si>
  <si>
    <t>RedScorpion42</t>
  </si>
  <si>
    <t>ʳᶜdoramini69</t>
  </si>
  <si>
    <t>ˢᵂAsmodeus</t>
  </si>
  <si>
    <t>Santai woles</t>
  </si>
  <si>
    <t>K a R a</t>
  </si>
  <si>
    <t>ᶞᶞZenPhinx</t>
  </si>
  <si>
    <t>rimurut16</t>
  </si>
  <si>
    <t>Piplup F2</t>
  </si>
  <si>
    <t>ᴿᴸRedDragoN</t>
  </si>
  <si>
    <t>Dũng 88 CR7</t>
  </si>
  <si>
    <t>silence moon</t>
  </si>
  <si>
    <t>Salegosse</t>
  </si>
  <si>
    <t>Thu Suong</t>
  </si>
  <si>
    <t>Grìmm</t>
  </si>
  <si>
    <t>WärZ</t>
  </si>
  <si>
    <t>zaiper44</t>
  </si>
  <si>
    <t>Greundzo01</t>
  </si>
  <si>
    <t>bob10092612</t>
  </si>
  <si>
    <t>Jonsby</t>
  </si>
  <si>
    <t>Kevin Daubuoyne</t>
  </si>
  <si>
    <t>Piplup F1</t>
  </si>
  <si>
    <t>秦 Katebarr II</t>
  </si>
  <si>
    <t>ОООгруд</t>
  </si>
  <si>
    <t>Burlingue</t>
  </si>
  <si>
    <t>EC CRACK593</t>
  </si>
  <si>
    <t>ᴿᴳarianna</t>
  </si>
  <si>
    <t>ᴿᴸ Danny</t>
  </si>
  <si>
    <t>MoMo2024</t>
  </si>
  <si>
    <t>ᴿᴸPandabier</t>
  </si>
  <si>
    <t>ˢᵂRainsen</t>
  </si>
  <si>
    <t>ᴿᴱ BOGATYR</t>
  </si>
  <si>
    <t>Jocke72</t>
  </si>
  <si>
    <t>ᴿᴳSHANZ</t>
  </si>
  <si>
    <t>Crellen</t>
  </si>
  <si>
    <t>Kinhg off</t>
  </si>
  <si>
    <t>ˢᵂMojokerto</t>
  </si>
  <si>
    <t>LaBestiaYelColo</t>
  </si>
  <si>
    <t>ᴿᴸMichaloEz</t>
  </si>
  <si>
    <t>Rollupkiller</t>
  </si>
  <si>
    <t>PEPERmint</t>
  </si>
  <si>
    <t>Legion Anck</t>
  </si>
  <si>
    <t>ᴿᴸWikaUwU</t>
  </si>
  <si>
    <t>Spartacus 71</t>
  </si>
  <si>
    <t>ᴵᴰ Jugil</t>
  </si>
  <si>
    <t>ᴿᴸSiarczan</t>
  </si>
  <si>
    <t>Diego il magno</t>
  </si>
  <si>
    <t>ᴿᴳHAWK TUAH</t>
  </si>
  <si>
    <t>Vivid Inc</t>
  </si>
  <si>
    <t>Kaido1902</t>
  </si>
  <si>
    <t>shtih81</t>
  </si>
  <si>
    <t>Pandasss</t>
  </si>
  <si>
    <t>Aphentis</t>
  </si>
  <si>
    <t>Mr Talha</t>
  </si>
  <si>
    <t>ˢᵂEkanda4eva</t>
  </si>
  <si>
    <t>NagatomoKARA</t>
  </si>
  <si>
    <t>LeeMangLeeBo</t>
  </si>
  <si>
    <t>ᴴᵖ lubo</t>
  </si>
  <si>
    <t>Peter Z</t>
  </si>
  <si>
    <t>YaroslavKBot</t>
  </si>
  <si>
    <t>ᴿᴳNorrlow</t>
  </si>
  <si>
    <t>Cola cha chacha</t>
  </si>
  <si>
    <t>DIEGOGH</t>
  </si>
  <si>
    <t>VDZDarkness</t>
  </si>
  <si>
    <t>ᴿᴸ Imperia</t>
  </si>
  <si>
    <t>Dĩn HL</t>
  </si>
  <si>
    <t>guillereyes</t>
  </si>
  <si>
    <t>ˢᵂtembok</t>
  </si>
  <si>
    <t>Lenny LandRover</t>
  </si>
  <si>
    <t>ᴿᴸKingLK07</t>
  </si>
  <si>
    <t>SnorlaX</t>
  </si>
  <si>
    <t>Sarcity</t>
  </si>
  <si>
    <t>KOMAFELÇ</t>
  </si>
  <si>
    <t>haze00</t>
  </si>
  <si>
    <t>NP x Adønis</t>
  </si>
  <si>
    <t>MadianSalahadin</t>
  </si>
  <si>
    <t>V・Minh</t>
  </si>
  <si>
    <t>ᴿᴸ Willem5T</t>
  </si>
  <si>
    <t>Fearless731991</t>
  </si>
  <si>
    <t>Zombi01</t>
  </si>
  <si>
    <t>Darth jr 2</t>
  </si>
  <si>
    <t>ᴿᴳBread3259</t>
  </si>
  <si>
    <t>chimotz</t>
  </si>
  <si>
    <t>BLEEDING KNIFE</t>
  </si>
  <si>
    <t>MyJIbTuK CCCP</t>
  </si>
  <si>
    <t>ᴿᴳ Saxi 彡</t>
  </si>
  <si>
    <t>TheCollective</t>
  </si>
  <si>
    <t>Alexandros B</t>
  </si>
  <si>
    <t>War of Peace</t>
  </si>
  <si>
    <t>StillTobsen</t>
  </si>
  <si>
    <t>Zombro12</t>
  </si>
  <si>
    <t>ilhan92</t>
  </si>
  <si>
    <t>Katana W</t>
  </si>
  <si>
    <t>BOB LEE FARM</t>
  </si>
  <si>
    <t>Ciaranacus</t>
  </si>
  <si>
    <t>ˢᵂMsJisoo</t>
  </si>
  <si>
    <t>Snowpeps</t>
  </si>
  <si>
    <t>Oğuz86</t>
  </si>
  <si>
    <t>Chester       J</t>
  </si>
  <si>
    <t>Hell mr joker</t>
  </si>
  <si>
    <t>WILLYJ</t>
  </si>
  <si>
    <t>ᴿᴳyüxexes</t>
  </si>
  <si>
    <t>ˢᵂstinky01</t>
  </si>
  <si>
    <t>Ali2131</t>
  </si>
  <si>
    <t>DenesLeonardo</t>
  </si>
  <si>
    <t>BomBM</t>
  </si>
  <si>
    <t>Fossoyeur</t>
  </si>
  <si>
    <t>ˢᵂSurja</t>
  </si>
  <si>
    <t>OrionFangorn</t>
  </si>
  <si>
    <t>ʳᶜ Bố Ken</t>
  </si>
  <si>
    <t>JanDos04</t>
  </si>
  <si>
    <t>ZORROO</t>
  </si>
  <si>
    <t>cocacolinha</t>
  </si>
  <si>
    <t>Zero2hero</t>
  </si>
  <si>
    <t>alexito2ab</t>
  </si>
  <si>
    <t>tcATATÜRK</t>
  </si>
  <si>
    <t>Ãñdrës</t>
  </si>
  <si>
    <t>Coooller</t>
  </si>
  <si>
    <t>achai14</t>
  </si>
  <si>
    <t>ᵂᴳScorpioN</t>
  </si>
  <si>
    <t>kalash00</t>
  </si>
  <si>
    <t>Zeiah</t>
  </si>
  <si>
    <t>彡Bl4cky</t>
  </si>
  <si>
    <t>juliogam</t>
  </si>
  <si>
    <t>KHALED 999</t>
  </si>
  <si>
    <t>Helloworld17727</t>
  </si>
  <si>
    <t>taikhoandaxoa</t>
  </si>
  <si>
    <t>ᴿᴳXzeno7</t>
  </si>
  <si>
    <t>Red Prime</t>
  </si>
  <si>
    <t>Dajtieuthu13</t>
  </si>
  <si>
    <t>embouk</t>
  </si>
  <si>
    <t>Rcmvp</t>
  </si>
  <si>
    <t>ᴿᴸ LOKYCR7</t>
  </si>
  <si>
    <t>MiniCS Carrissa</t>
  </si>
  <si>
    <t>Ekaterina 19</t>
  </si>
  <si>
    <t>ParamPam1farm</t>
  </si>
  <si>
    <t>Acerit0</t>
  </si>
  <si>
    <t>BELYI OLEG</t>
  </si>
  <si>
    <t>bareviseb</t>
  </si>
  <si>
    <t>Juuuuullliiiaaa</t>
  </si>
  <si>
    <t>XxxDAINAMOTSxxX</t>
  </si>
  <si>
    <t>ᴿᴸ BreeeZ</t>
  </si>
  <si>
    <t>Felp Lannister</t>
  </si>
  <si>
    <t>https://neony24.com/kontakt/</t>
  </si>
  <si>
    <t>Cris199</t>
  </si>
  <si>
    <t>Arsenai 2023</t>
  </si>
  <si>
    <t>Diana Dz</t>
  </si>
  <si>
    <t>Peacedun</t>
  </si>
  <si>
    <t>G Magic</t>
  </si>
  <si>
    <t>Rozerin21</t>
  </si>
  <si>
    <t>tyo46s</t>
  </si>
  <si>
    <t>Reider1 LTU</t>
  </si>
  <si>
    <t>Coldplum</t>
  </si>
  <si>
    <t>f4nt4</t>
  </si>
  <si>
    <t>SavagePappyII</t>
  </si>
  <si>
    <t>uracan blindado</t>
  </si>
  <si>
    <t>Mikemps</t>
  </si>
  <si>
    <t>creep15</t>
  </si>
  <si>
    <t>Santana10</t>
  </si>
  <si>
    <t>Mikey1112233</t>
  </si>
  <si>
    <t>anantara</t>
  </si>
  <si>
    <t>ᴿᴳKING ZIXU</t>
  </si>
  <si>
    <t>ThànhLVuitton</t>
  </si>
  <si>
    <t>edriun</t>
  </si>
  <si>
    <t>Isabella1803</t>
  </si>
  <si>
    <t>RGQuincyFarm</t>
  </si>
  <si>
    <t>Zeus 77777</t>
  </si>
  <si>
    <t>Prinzessin xd</t>
  </si>
  <si>
    <t>Rihannas4head</t>
  </si>
  <si>
    <t>Emirhan1238</t>
  </si>
  <si>
    <t>ᴾᴷ Mahsut</t>
  </si>
  <si>
    <t>ᴿᵒSH4RKK</t>
  </si>
  <si>
    <t>SAVAŞÇI29</t>
  </si>
  <si>
    <t>azUrite</t>
  </si>
  <si>
    <t>TinkerPott</t>
  </si>
  <si>
    <t>ᴿᵒcanggu 2</t>
  </si>
  <si>
    <t>yuni원</t>
  </si>
  <si>
    <t>Ragnarokll</t>
  </si>
  <si>
    <t>Marshall Mirey</t>
  </si>
  <si>
    <t>Lord Gooch</t>
  </si>
  <si>
    <t>Lord Crixus</t>
  </si>
  <si>
    <t>ᴿᵒskippyDmg</t>
  </si>
  <si>
    <t>Trumpメ Supply</t>
  </si>
  <si>
    <t>BIG EL CHAPO</t>
  </si>
  <si>
    <t>mist0</t>
  </si>
  <si>
    <t>亗 Jandro 亗</t>
  </si>
  <si>
    <t>Junethug</t>
  </si>
  <si>
    <t>Sageyo</t>
  </si>
  <si>
    <t>ʳᶜ Quá Nhi</t>
  </si>
  <si>
    <t>Aboodalselawi2</t>
  </si>
  <si>
    <t>Бужяй</t>
  </si>
  <si>
    <t>kachanchik72</t>
  </si>
  <si>
    <t>Lawi73</t>
  </si>
  <si>
    <t>DesGom</t>
  </si>
  <si>
    <t>JItaliano</t>
  </si>
  <si>
    <t>FATIH I 亗</t>
  </si>
  <si>
    <t>ESPARTANO123</t>
  </si>
  <si>
    <t>Horzus</t>
  </si>
  <si>
    <t>YrKoh</t>
  </si>
  <si>
    <t>안개Z</t>
  </si>
  <si>
    <t>Thefeircesbro14</t>
  </si>
  <si>
    <t>eXileJohnsen</t>
  </si>
  <si>
    <t>TLP Comengam</t>
  </si>
  <si>
    <t>King Enix</t>
  </si>
  <si>
    <t>Theo The 3rd</t>
  </si>
  <si>
    <t>Fatxvilux</t>
  </si>
  <si>
    <t>TimeToSayBye</t>
  </si>
  <si>
    <t>TR XxBaşgaN xX</t>
  </si>
  <si>
    <t>AngelShuttle</t>
  </si>
  <si>
    <t>ARTPROOO</t>
  </si>
  <si>
    <t>FcukYouAll</t>
  </si>
  <si>
    <t>ᴿʸ DON</t>
  </si>
  <si>
    <t>Ladermax</t>
  </si>
  <si>
    <t>mic1810</t>
  </si>
  <si>
    <t>Tini Darth</t>
  </si>
  <si>
    <t>yass queen</t>
  </si>
  <si>
    <t>vitek161191</t>
  </si>
  <si>
    <t>monopoly city01</t>
  </si>
  <si>
    <t>KrystalJung</t>
  </si>
  <si>
    <t>Dinh370</t>
  </si>
  <si>
    <t>CZ chan</t>
  </si>
  <si>
    <t>ªºLvinyx</t>
  </si>
  <si>
    <t>Player159RUS</t>
  </si>
  <si>
    <t>ᴿᴹ쎈Mrwaza</t>
  </si>
  <si>
    <t>ndhh</t>
  </si>
  <si>
    <t>RealShuriken</t>
  </si>
  <si>
    <t>Bob Esponja9</t>
  </si>
  <si>
    <t>EbbeOstedt</t>
  </si>
  <si>
    <t>England British</t>
  </si>
  <si>
    <t>marion35</t>
  </si>
  <si>
    <t>Tinkeboss Jr</t>
  </si>
  <si>
    <t>N515F</t>
  </si>
  <si>
    <t>Gwen24</t>
  </si>
  <si>
    <t>NANITA08</t>
  </si>
  <si>
    <t>abdo  12</t>
  </si>
  <si>
    <t>ʳᶜ Long Nhi</t>
  </si>
  <si>
    <t>Hà 2</t>
  </si>
  <si>
    <t>ᴿᴳXReaper</t>
  </si>
  <si>
    <t>Legio I Claudia</t>
  </si>
  <si>
    <t>ᵀᶜAK1NC1LAR</t>
  </si>
  <si>
    <t>秦 Xiang Yu</t>
  </si>
  <si>
    <t>亗 Hà2 亗</t>
  </si>
  <si>
    <t>ᴿᴳMiquella</t>
  </si>
  <si>
    <t>LINO6555276</t>
  </si>
  <si>
    <t>Zilong Lance</t>
  </si>
  <si>
    <t>Chuongda2958</t>
  </si>
  <si>
    <t>imanno16</t>
  </si>
  <si>
    <t>f GB ñ</t>
  </si>
  <si>
    <t>gouverneurKim</t>
  </si>
  <si>
    <t>dok38</t>
  </si>
  <si>
    <t>That guy pal 12</t>
  </si>
  <si>
    <t>Arturpad</t>
  </si>
  <si>
    <t>Glouon</t>
  </si>
  <si>
    <t>Whitbeard</t>
  </si>
  <si>
    <t>El Paso Robles</t>
  </si>
  <si>
    <t>Chevid0s</t>
  </si>
  <si>
    <t>сузик000</t>
  </si>
  <si>
    <t>ufufyx</t>
  </si>
  <si>
    <t>Mannion97</t>
  </si>
  <si>
    <t>Digd45</t>
  </si>
  <si>
    <t>Big Baby Davis</t>
  </si>
  <si>
    <t>47T1</t>
  </si>
  <si>
    <t>Lee Seen</t>
  </si>
  <si>
    <t>Sir Arny</t>
  </si>
  <si>
    <t>single origin</t>
  </si>
  <si>
    <t>Tòan Thắng</t>
  </si>
  <si>
    <t>Youcef bzdinga</t>
  </si>
  <si>
    <t>champion people</t>
  </si>
  <si>
    <t>Wizdaddy</t>
  </si>
  <si>
    <t>Neilosaurus</t>
  </si>
  <si>
    <t>Alcapone10</t>
  </si>
  <si>
    <t>PAKETA Watel</t>
  </si>
  <si>
    <t>MR CLEAN69</t>
  </si>
  <si>
    <t>G9 pukhtoon</t>
  </si>
  <si>
    <t>BigRich F1</t>
  </si>
  <si>
    <t>Biluch</t>
  </si>
  <si>
    <t>Mecit51</t>
  </si>
  <si>
    <t>xSharkyx</t>
  </si>
  <si>
    <t>Wolf Vior88</t>
  </si>
  <si>
    <t>Fearless7319</t>
  </si>
  <si>
    <t>CHINAZES</t>
  </si>
  <si>
    <t>Rampo Kanaeru</t>
  </si>
  <si>
    <t>BiIuch</t>
  </si>
  <si>
    <t>Jtbloodline</t>
  </si>
  <si>
    <t>acma01</t>
  </si>
  <si>
    <t>JACK HANMA ª</t>
  </si>
  <si>
    <t>niee hoaafgg</t>
  </si>
  <si>
    <t>xviluxFarmMad</t>
  </si>
  <si>
    <t>ArTuRoOo</t>
  </si>
  <si>
    <t>Südafrika</t>
  </si>
  <si>
    <t>ĜÏŤĽÉŔ</t>
  </si>
  <si>
    <t>REGU8ER</t>
  </si>
  <si>
    <t>ᴿᴸ CR7 Goal</t>
  </si>
  <si>
    <t>VANG farm</t>
  </si>
  <si>
    <t>ᴳʷINAJABRAN</t>
  </si>
  <si>
    <t>MGMartin</t>
  </si>
  <si>
    <t>Freds city</t>
  </si>
  <si>
    <t>a little</t>
  </si>
  <si>
    <t>Kevmangames</t>
  </si>
  <si>
    <t>ᴿᴸTheRaven</t>
  </si>
  <si>
    <t>ᴿᴱshadow</t>
  </si>
  <si>
    <t>Ingstructable</t>
  </si>
  <si>
    <t>Al Hussein</t>
  </si>
  <si>
    <t>Ahmed Elfalah</t>
  </si>
  <si>
    <t>Beidou F1</t>
  </si>
  <si>
    <t>ʳᶜ Mornach</t>
  </si>
  <si>
    <t>Shuriken V1</t>
  </si>
  <si>
    <t>mongolkrieger</t>
  </si>
  <si>
    <t>Albhaud 1</t>
  </si>
  <si>
    <t>GyengJa</t>
  </si>
  <si>
    <t>Last Outlander</t>
  </si>
  <si>
    <t>Chris1011</t>
  </si>
  <si>
    <t>Paul3334</t>
  </si>
  <si>
    <t>TaniaRaquel</t>
  </si>
  <si>
    <t>M A NI A CH KA</t>
  </si>
  <si>
    <t>Augustus F1</t>
  </si>
  <si>
    <t>Crucifier</t>
  </si>
  <si>
    <t>GrifitH</t>
  </si>
  <si>
    <t>MiniCS Hasyim</t>
  </si>
  <si>
    <t>ᶞᶞPain</t>
  </si>
  <si>
    <t>Vet1337Farm</t>
  </si>
  <si>
    <t>ᴵᴰsandal</t>
  </si>
  <si>
    <t>Famos22</t>
  </si>
  <si>
    <t>Seriush</t>
  </si>
  <si>
    <t>HảiPT</t>
  </si>
  <si>
    <t>xviluxSt</t>
  </si>
  <si>
    <t>ᴿᴳ Perseas</t>
  </si>
  <si>
    <t>جووبا</t>
  </si>
  <si>
    <t>CopperismySon</t>
  </si>
  <si>
    <t>Kristi csw 2</t>
  </si>
  <si>
    <t>MILAGROS19</t>
  </si>
  <si>
    <t>뺑구10</t>
  </si>
  <si>
    <t>THE PHOENiiiX</t>
  </si>
  <si>
    <t>FarmCMJay</t>
  </si>
  <si>
    <t>MiniCS Fahid</t>
  </si>
  <si>
    <t>A tun fa</t>
  </si>
  <si>
    <t>Alejandro 87060</t>
  </si>
  <si>
    <t>ʳᶜzᵉᴿo</t>
  </si>
  <si>
    <t>Danirompe</t>
  </si>
  <si>
    <t>uaui</t>
  </si>
  <si>
    <t>m789</t>
  </si>
  <si>
    <t>交渉人</t>
  </si>
  <si>
    <t>KnightOwl007</t>
  </si>
  <si>
    <t>tomy 88</t>
  </si>
  <si>
    <t>Svarogich IV</t>
  </si>
  <si>
    <t>MaeglinTelemnar</t>
  </si>
  <si>
    <t>Vik ThooR</t>
  </si>
  <si>
    <t>vkmtz2</t>
  </si>
  <si>
    <t>PykSrenk1</t>
  </si>
  <si>
    <t>LaZaRine</t>
  </si>
  <si>
    <t>Бужяй jr</t>
  </si>
  <si>
    <t>Emplush Jr</t>
  </si>
  <si>
    <t>ᴿᴸKurdisHh</t>
  </si>
  <si>
    <t>Free 100M rss</t>
  </si>
  <si>
    <t>Sharkyx</t>
  </si>
  <si>
    <t>Bruunnaaaa</t>
  </si>
  <si>
    <t>рович</t>
  </si>
  <si>
    <t>abo zobr</t>
  </si>
  <si>
    <t>Mementö Morí</t>
  </si>
  <si>
    <t>ᴿᴳDyrachyo</t>
  </si>
  <si>
    <t>ЕгеРь</t>
  </si>
  <si>
    <t>el DORADO</t>
  </si>
  <si>
    <t>Seby77</t>
  </si>
  <si>
    <t>Urgebeam</t>
  </si>
  <si>
    <t>Yumurtalıpide</t>
  </si>
  <si>
    <t>Mini AnthonyCS</t>
  </si>
  <si>
    <t>Farm For Later</t>
  </si>
  <si>
    <t>x CHILLY x</t>
  </si>
  <si>
    <t>Peaceďun</t>
  </si>
  <si>
    <t>JoseGM180</t>
  </si>
  <si>
    <t>ᴿᴳPGHH</t>
  </si>
  <si>
    <t>Mr Botol</t>
  </si>
  <si>
    <t>亗Noblesse</t>
  </si>
  <si>
    <t>West ninjax</t>
  </si>
  <si>
    <t>Wenderson42</t>
  </si>
  <si>
    <t>GLAMORE</t>
  </si>
  <si>
    <t>JayCarn</t>
  </si>
  <si>
    <t>El Bumangues93</t>
  </si>
  <si>
    <t>vap 676</t>
  </si>
  <si>
    <t>Joanneggg</t>
  </si>
  <si>
    <t>Lotz RJ</t>
  </si>
  <si>
    <t>Master BaiterXx</t>
  </si>
  <si>
    <t>Rydell</t>
  </si>
  <si>
    <t>garanangaLanang</t>
  </si>
  <si>
    <t>EnzioFarm001</t>
  </si>
  <si>
    <t>ᴮᴼˢˢ JŌM</t>
  </si>
  <si>
    <t>YeN</t>
  </si>
  <si>
    <t>Andrade 2197</t>
  </si>
  <si>
    <t>Dragon Slayer 1</t>
  </si>
  <si>
    <t>PanteraMejía16</t>
  </si>
  <si>
    <t>AFC MOKUM</t>
  </si>
  <si>
    <t>anantara Farm</t>
  </si>
  <si>
    <t>DORY15</t>
  </si>
  <si>
    <t>Dräcärys 02</t>
  </si>
  <si>
    <t>ZeiahFRM</t>
  </si>
  <si>
    <t>Tityos</t>
  </si>
  <si>
    <t>Friedrich Adler</t>
  </si>
  <si>
    <t>phò gaming</t>
  </si>
  <si>
    <t>AXTRIX 777</t>
  </si>
  <si>
    <t>Yani예</t>
  </si>
  <si>
    <t>ThunderDonkey</t>
  </si>
  <si>
    <t>Keozz</t>
  </si>
  <si>
    <t>Mackoo</t>
  </si>
  <si>
    <t>Vali169472641</t>
  </si>
  <si>
    <t>rxxna</t>
  </si>
  <si>
    <t>DIEGO CWB</t>
  </si>
  <si>
    <t>MrKirill16</t>
  </si>
  <si>
    <t>fearfree16</t>
  </si>
  <si>
    <t>ᴿᵒ Ghost</t>
  </si>
  <si>
    <t>Aiacos12</t>
  </si>
  <si>
    <t>Don13</t>
  </si>
  <si>
    <t>Grimmfarm</t>
  </si>
  <si>
    <t>Marshall Mirey7</t>
  </si>
  <si>
    <t>シDeadpool</t>
  </si>
  <si>
    <t>Curious Sloth</t>
  </si>
  <si>
    <t>Farmsalegosse</t>
  </si>
  <si>
    <t>Joeie</t>
  </si>
  <si>
    <t>mokasam</t>
  </si>
  <si>
    <t>ᴶᵀBB8 Duty</t>
  </si>
  <si>
    <t>BCOZ I GOT HIGH</t>
  </si>
  <si>
    <t>Farm KEIRA</t>
  </si>
  <si>
    <t>easy R</t>
  </si>
  <si>
    <t>Sul1211</t>
  </si>
  <si>
    <t>ALEMIH</t>
  </si>
  <si>
    <t>ᴿᴸBlueFarm</t>
  </si>
  <si>
    <t>Ardafarm1</t>
  </si>
  <si>
    <t>ᴶᵀDOUMA</t>
  </si>
  <si>
    <t>ㄴᴿᵒxebecㄱ</t>
  </si>
  <si>
    <t>SiarczanFarm</t>
  </si>
  <si>
    <t>Welvi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</si>
</sst>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809]dd\ mmmm\ yyyy"/>
    <numFmt numFmtId="165" formatCode="dd\.mm\.yyyy"/>
    <numFmt numFmtId="166" formatCode="[$-409]d\-mmm\-yyyy"/>
    <numFmt numFmtId="167" formatCode="0.000%"/>
  </numFmts>
  <fonts count="39">
    <font>
      <sz val="10.0"/>
      <color rgb="FF000000"/>
      <name val="Arial"/>
      <scheme val="minor"/>
    </font>
    <font>
      <b/>
      <sz val="12.0"/>
      <color rgb="FFFFFFFF"/>
      <name val="Comfortaa"/>
    </font>
    <font>
      <b/>
      <sz val="10.0"/>
      <color theme="1"/>
      <name val="Comfortaa"/>
    </font>
    <font>
      <b/>
      <sz val="12.0"/>
      <color theme="1"/>
      <name val="Comfortaa"/>
    </font>
    <font/>
    <font>
      <b/>
      <sz val="10.0"/>
      <color rgb="FF000000"/>
      <name val="Comfortaa"/>
    </font>
    <font>
      <b/>
      <sz val="16.0"/>
      <color rgb="FFFFFFFF"/>
      <name val="Comfortaa"/>
    </font>
    <font>
      <b/>
      <sz val="32.0"/>
      <color rgb="FFFFFFFF"/>
      <name val="Comfortaa"/>
    </font>
    <font>
      <sz val="10.0"/>
      <color theme="1"/>
      <name val="Arial"/>
    </font>
    <font>
      <b/>
      <sz val="14.0"/>
      <color rgb="FF34A853"/>
      <name val="Arial"/>
    </font>
    <font>
      <b/>
      <sz val="14.0"/>
      <color rgb="FFF6B26B"/>
      <name val="Arial"/>
    </font>
    <font>
      <b/>
      <sz val="14.0"/>
      <color theme="1"/>
      <name val="Arial"/>
    </font>
    <font>
      <b/>
      <sz val="14.0"/>
      <color rgb="FFFF0000"/>
      <name val="Comfortaa"/>
    </font>
    <font>
      <b/>
      <sz val="14.0"/>
      <color theme="1"/>
      <name val="Comfortaa"/>
    </font>
    <font>
      <sz val="18.0"/>
      <color theme="0"/>
      <name val="Arial"/>
    </font>
    <font>
      <b/>
      <sz val="15.0"/>
      <color theme="0"/>
      <name val="Arial"/>
    </font>
    <font>
      <sz val="12.0"/>
      <color theme="1"/>
      <name val="Arial"/>
    </font>
    <font>
      <sz val="12.0"/>
      <color rgb="FF000000"/>
      <name val="Arial"/>
    </font>
    <font>
      <b/>
      <sz val="22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b/>
      <sz val="13.0"/>
      <color rgb="FF000000"/>
      <name val="Arial"/>
    </font>
    <font>
      <b/>
      <sz val="15.0"/>
      <color rgb="FF000000"/>
      <name val="Arial"/>
    </font>
    <font>
      <sz val="12.0"/>
      <color rgb="FF000000"/>
      <name val="Calibri"/>
    </font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theme="1"/>
      <name val="Arial"/>
    </font>
    <font>
      <b/>
      <u/>
      <sz val="18.0"/>
      <color theme="0"/>
      <name val="Calibri"/>
    </font>
    <font>
      <sz val="18.0"/>
      <color theme="0"/>
      <name val="Calibri"/>
    </font>
    <font>
      <b/>
      <sz val="18.0"/>
      <color rgb="FF000000"/>
      <name val="Arial"/>
    </font>
    <font>
      <sz val="18.0"/>
      <color rgb="FF000000"/>
      <name val="Arial"/>
    </font>
    <font>
      <sz val="12.0"/>
      <color rgb="FFFF0000"/>
      <name val="Calibri"/>
    </font>
    <font>
      <b/>
      <sz val="12.0"/>
      <color rgb="FFFF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9.0"/>
      <color rgb="FF000000"/>
      <name val="Arial"/>
    </font>
  </fonts>
  <fills count="3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000000"/>
        <bgColor rgb="FF000000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073763"/>
        <bgColor rgb="FF07376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660000"/>
        <bgColor rgb="FF660000"/>
      </patternFill>
    </fill>
    <fill>
      <patternFill patternType="solid">
        <fgColor rgb="FF990000"/>
        <bgColor rgb="FF990000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D9E6FC"/>
        <bgColor rgb="FFD9E6FC"/>
      </patternFill>
    </fill>
    <fill>
      <patternFill patternType="solid">
        <fgColor theme="4"/>
        <bgColor theme="4"/>
      </patternFill>
    </fill>
    <fill>
      <patternFill patternType="solid">
        <fgColor rgb="FFB3CEFA"/>
        <bgColor rgb="FFB3CEFA"/>
      </patternFill>
    </fill>
    <fill>
      <patternFill patternType="solid">
        <fgColor rgb="FF8DB5F8"/>
        <bgColor rgb="FF8DB5F8"/>
      </patternFill>
    </fill>
    <fill>
      <patternFill patternType="solid">
        <fgColor rgb="FFFEF1CC"/>
        <bgColor rgb="FFFEF1CC"/>
      </patternFill>
    </fill>
    <fill>
      <patternFill patternType="solid">
        <fgColor rgb="FFFAD9D6"/>
        <bgColor rgb="FFFAD9D6"/>
      </patternFill>
    </fill>
    <fill>
      <patternFill patternType="solid">
        <fgColor rgb="FFD8D8D8"/>
        <bgColor rgb="FFD8D8D8"/>
      </patternFill>
    </fill>
    <fill>
      <patternFill patternType="solid">
        <fgColor rgb="FFA6E3B6"/>
        <bgColor rgb="FFA6E3B6"/>
      </patternFill>
    </fill>
    <fill>
      <patternFill patternType="solid">
        <fgColor rgb="FFD9E7FD"/>
        <bgColor rgb="FFD9E7FD"/>
      </patternFill>
    </fill>
    <fill>
      <patternFill patternType="solid">
        <fgColor rgb="FFFEF2CD"/>
        <bgColor rgb="FFFEF2CD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D2F1DA"/>
        <bgColor rgb="FFD2F1DA"/>
      </patternFill>
    </fill>
    <fill>
      <patternFill patternType="solid">
        <fgColor rgb="FFD9F1F3"/>
        <bgColor rgb="FFD9F1F3"/>
      </patternFill>
    </fill>
    <fill>
      <patternFill patternType="solid">
        <fgColor rgb="FFFEE1CC"/>
        <bgColor rgb="FFFEE1CC"/>
      </patternFill>
    </fill>
  </fills>
  <borders count="25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bottom style="thick">
        <color rgb="FFA0C1F9"/>
      </bottom>
    </border>
    <border>
      <left/>
      <top/>
      <bottom style="thick">
        <color rgb="FFA0C1F9"/>
      </bottom>
    </border>
    <border>
      <top/>
      <bottom style="thick">
        <color rgb="FFA0C1F9"/>
      </bottom>
    </border>
    <border>
      <right/>
      <top/>
      <bottom style="thick">
        <color rgb="FFA0C1F9"/>
      </bottom>
    </border>
    <border>
      <left/>
      <right/>
      <top/>
      <bottom style="thick">
        <color rgb="FFA0C1F9"/>
      </bottom>
    </border>
    <border>
      <bottom style="thick">
        <color theme="4"/>
      </bottom>
    </border>
    <border>
      <left/>
      <right/>
      <top/>
      <bottom style="thick">
        <color theme="4"/>
      </bottom>
    </border>
    <border>
      <left/>
      <right/>
      <bottom/>
    </border>
    <border>
      <top style="thin">
        <color theme="4"/>
      </top>
      <bottom style="double">
        <color theme="4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37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37" xfId="0" applyAlignment="1" applyFont="1" applyNumberForma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3" fillId="0" fontId="4" numFmtId="0" xfId="0" applyBorder="1" applyFont="1"/>
    <xf borderId="1" fillId="5" fontId="1" numFmtId="37" xfId="0" applyAlignment="1" applyBorder="1" applyFill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2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8" fontId="1" numFmtId="37" xfId="0" applyAlignment="1" applyBorder="1" applyFont="1" applyNumberForma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 vertical="center"/>
    </xf>
    <xf borderId="1" fillId="10" fontId="1" numFmtId="37" xfId="0" applyAlignment="1" applyBorder="1" applyFont="1" applyNumberForma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1" fillId="12" fontId="1" numFmtId="0" xfId="0" applyAlignment="1" applyBorder="1" applyFill="1" applyFont="1">
      <alignment horizontal="center" vertical="center"/>
    </xf>
    <xf borderId="1" fillId="12" fontId="1" numFmtId="37" xfId="0" applyAlignment="1" applyBorder="1" applyFont="1" applyNumberFormat="1">
      <alignment horizontal="center" vertical="center"/>
    </xf>
    <xf borderId="1" fillId="13" fontId="1" numFmtId="0" xfId="0" applyAlignment="1" applyBorder="1" applyFill="1" applyFont="1">
      <alignment horizontal="center" vertical="center"/>
    </xf>
    <xf borderId="1" fillId="14" fontId="1" numFmtId="0" xfId="0" applyAlignment="1" applyBorder="1" applyFill="1" applyFont="1">
      <alignment horizontal="center" vertical="center"/>
    </xf>
    <xf borderId="1" fillId="14" fontId="1" numFmtId="37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1" fillId="15" fontId="1" numFmtId="0" xfId="0" applyAlignment="1" applyBorder="1" applyFill="1" applyFont="1">
      <alignment horizontal="center" vertical="center"/>
    </xf>
    <xf borderId="1" fillId="16" fontId="1" numFmtId="0" xfId="0" applyAlignment="1" applyBorder="1" applyFill="1" applyFont="1">
      <alignment horizontal="center" vertical="center"/>
    </xf>
    <xf borderId="1" fillId="16" fontId="1" numFmtId="37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vertical="center"/>
    </xf>
    <xf borderId="1" fillId="2" fontId="1" numFmtId="3" xfId="0" applyAlignment="1" applyBorder="1" applyFont="1" applyNumberFormat="1">
      <alignment horizontal="center" vertical="center"/>
    </xf>
    <xf borderId="1" fillId="17" fontId="5" numFmtId="3" xfId="0" applyAlignment="1" applyBorder="1" applyFill="1" applyFont="1" applyNumberFormat="1">
      <alignment horizontal="center" shrinkToFit="0" vertical="center" wrapText="1"/>
    </xf>
    <xf borderId="2" fillId="3" fontId="1" numFmtId="0" xfId="0" applyAlignment="1" applyBorder="1" applyFont="1">
      <alignment horizontal="center" vertical="center"/>
    </xf>
    <xf borderId="1" fillId="3" fontId="1" numFmtId="37" xfId="0" applyAlignment="1" applyBorder="1" applyFont="1" applyNumberFormat="1">
      <alignment horizontal="center" vertical="center"/>
    </xf>
    <xf borderId="1" fillId="3" fontId="2" numFmtId="37" xfId="0" applyAlignment="1" applyBorder="1" applyFont="1" applyNumberFormat="1">
      <alignment horizontal="center" vertical="center"/>
    </xf>
    <xf borderId="2" fillId="3" fontId="6" numFmtId="0" xfId="0" applyAlignment="1" applyBorder="1" applyFont="1">
      <alignment horizontal="center" vertical="center"/>
    </xf>
    <xf borderId="4" fillId="0" fontId="4" numFmtId="0" xfId="0" applyBorder="1" applyFont="1"/>
    <xf borderId="2" fillId="3" fontId="7" numFmtId="0" xfId="0" applyAlignment="1" applyBorder="1" applyFont="1">
      <alignment horizontal="center" vertical="center"/>
    </xf>
    <xf borderId="1" fillId="3" fontId="8" numFmtId="0" xfId="0" applyBorder="1" applyFont="1"/>
    <xf borderId="1" fillId="3" fontId="8" numFmtId="37" xfId="0" applyBorder="1" applyFont="1" applyNumberFormat="1"/>
    <xf borderId="1" fillId="2" fontId="2" numFmtId="0" xfId="0" applyAlignment="1" applyBorder="1" applyFont="1">
      <alignment horizontal="center" vertical="center"/>
    </xf>
    <xf borderId="1" fillId="2" fontId="2" numFmtId="37" xfId="0" applyAlignment="1" applyBorder="1" applyFont="1" applyNumberFormat="1">
      <alignment horizontal="center" vertical="center"/>
    </xf>
    <xf borderId="1" fillId="17" fontId="2" numFmtId="0" xfId="0" applyAlignment="1" applyBorder="1" applyFont="1">
      <alignment horizontal="center" vertical="center"/>
    </xf>
    <xf borderId="1" fillId="17" fontId="9" numFmtId="37" xfId="0" applyAlignment="1" applyBorder="1" applyFont="1" applyNumberFormat="1">
      <alignment horizontal="center" vertical="center"/>
    </xf>
    <xf borderId="1" fillId="18" fontId="2" numFmtId="37" xfId="0" applyAlignment="1" applyBorder="1" applyFill="1" applyFont="1" applyNumberFormat="1">
      <alignment horizontal="center" vertical="center"/>
    </xf>
    <xf borderId="1" fillId="17" fontId="10" numFmtId="37" xfId="0" applyAlignment="1" applyBorder="1" applyFont="1" applyNumberFormat="1">
      <alignment horizontal="center" vertical="center"/>
    </xf>
    <xf borderId="1" fillId="17" fontId="11" numFmtId="37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/>
    </xf>
    <xf borderId="1" fillId="3" fontId="12" numFmtId="37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 vertical="center"/>
    </xf>
    <xf borderId="1" fillId="17" fontId="13" numFmtId="0" xfId="0" applyAlignment="1" applyBorder="1" applyFon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1" fillId="3" fontId="2" numFmtId="165" xfId="0" applyAlignment="1" applyBorder="1" applyFont="1" applyNumberFormat="1">
      <alignment horizontal="center" vertical="center"/>
    </xf>
    <xf borderId="5" fillId="2" fontId="1" numFmtId="0" xfId="0" applyAlignment="1" applyBorder="1" applyFont="1">
      <alignment horizontal="center" vertical="center"/>
    </xf>
    <xf borderId="5" fillId="2" fontId="1" numFmtId="166" xfId="0" applyAlignment="1" applyBorder="1" applyFont="1" applyNumberFormat="1">
      <alignment horizontal="center" vertical="center"/>
    </xf>
    <xf borderId="5" fillId="2" fontId="1" numFmtId="3" xfId="0" applyAlignment="1" applyBorder="1" applyFont="1" applyNumberFormat="1">
      <alignment horizontal="center" vertical="center"/>
    </xf>
    <xf borderId="6" fillId="19" fontId="14" numFmtId="0" xfId="0" applyAlignment="1" applyBorder="1" applyFill="1" applyFont="1">
      <alignment horizontal="center" vertical="center"/>
    </xf>
    <xf borderId="6" fillId="19" fontId="14" numFmtId="3" xfId="0" applyAlignment="1" applyBorder="1" applyFont="1" applyNumberFormat="1">
      <alignment horizontal="center" vertical="center"/>
    </xf>
    <xf borderId="7" fillId="19" fontId="15" numFmtId="0" xfId="0" applyAlignment="1" applyBorder="1" applyFont="1">
      <alignment horizontal="center" vertical="center"/>
    </xf>
    <xf borderId="8" fillId="19" fontId="15" numFmtId="0" xfId="0" applyAlignment="1" applyBorder="1" applyFont="1">
      <alignment horizontal="center" vertical="center"/>
    </xf>
    <xf borderId="8" fillId="19" fontId="15" numFmtId="3" xfId="0" applyAlignment="1" applyBorder="1" applyFont="1" applyNumberFormat="1">
      <alignment horizontal="center" vertical="center"/>
    </xf>
    <xf borderId="9" fillId="19" fontId="15" numFmtId="0" xfId="0" applyAlignment="1" applyBorder="1" applyFont="1">
      <alignment horizontal="center" vertical="center"/>
    </xf>
    <xf borderId="7" fillId="19" fontId="15" numFmtId="3" xfId="0" applyAlignment="1" applyBorder="1" applyFont="1" applyNumberFormat="1">
      <alignment horizontal="center" vertical="center"/>
    </xf>
    <xf borderId="9" fillId="19" fontId="15" numFmtId="3" xfId="0" applyAlignment="1" applyBorder="1" applyFont="1" applyNumberFormat="1">
      <alignment horizontal="center" vertical="center"/>
    </xf>
    <xf borderId="1" fillId="18" fontId="16" numFmtId="0" xfId="0" applyAlignment="1" applyBorder="1" applyFont="1">
      <alignment horizontal="center" vertical="center"/>
    </xf>
    <xf borderId="1" fillId="18" fontId="16" numFmtId="3" xfId="0" applyAlignment="1" applyBorder="1" applyFont="1" applyNumberFormat="1">
      <alignment horizontal="center" vertical="center"/>
    </xf>
    <xf borderId="1" fillId="20" fontId="17" numFmtId="3" xfId="0" applyAlignment="1" applyBorder="1" applyFill="1" applyFont="1" applyNumberFormat="1">
      <alignment horizontal="center" vertical="center"/>
    </xf>
    <xf borderId="1" fillId="21" fontId="17" numFmtId="3" xfId="0" applyAlignment="1" applyBorder="1" applyFill="1" applyFont="1" applyNumberFormat="1">
      <alignment horizontal="center" vertical="center"/>
    </xf>
    <xf borderId="1" fillId="18" fontId="17" numFmtId="3" xfId="0" applyAlignment="1" applyBorder="1" applyFont="1" applyNumberFormat="1">
      <alignment horizontal="center" vertical="center"/>
    </xf>
    <xf borderId="1" fillId="18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7" numFmtId="3" xfId="0" applyAlignment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9" numFmtId="1" xfId="0" applyAlignment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10" fillId="0" fontId="21" numFmtId="0" xfId="0" applyAlignment="1" applyBorder="1" applyFont="1">
      <alignment horizontal="center" vertical="center"/>
    </xf>
    <xf borderId="10" fillId="0" fontId="4" numFmtId="0" xfId="0" applyBorder="1" applyFont="1"/>
    <xf borderId="11" fillId="18" fontId="21" numFmtId="3" xfId="0" applyAlignment="1" applyBorder="1" applyFont="1" applyNumberFormat="1">
      <alignment horizontal="center" vertical="center"/>
    </xf>
    <xf borderId="12" fillId="0" fontId="4" numFmtId="0" xfId="0" applyBorder="1" applyFont="1"/>
    <xf borderId="13" fillId="0" fontId="4" numFmtId="0" xfId="0" applyBorder="1" applyFont="1"/>
    <xf borderId="11" fillId="22" fontId="21" numFmtId="9" xfId="0" applyAlignment="1" applyBorder="1" applyFill="1" applyFont="1" applyNumberFormat="1">
      <alignment horizontal="center" vertical="center"/>
    </xf>
    <xf borderId="11" fillId="23" fontId="21" numFmtId="1" xfId="0" applyAlignment="1" applyBorder="1" applyFill="1" applyFont="1" applyNumberFormat="1">
      <alignment horizontal="center" vertical="center"/>
    </xf>
    <xf borderId="14" fillId="24" fontId="21" numFmtId="0" xfId="0" applyAlignment="1" applyBorder="1" applyFill="1" applyFont="1">
      <alignment horizontal="center" vertical="center"/>
    </xf>
    <xf borderId="15" fillId="0" fontId="22" numFmtId="0" xfId="0" applyAlignment="1" applyBorder="1" applyFont="1">
      <alignment horizontal="center" vertical="center"/>
    </xf>
    <xf borderId="15" fillId="0" fontId="22" numFmtId="3" xfId="0" applyAlignment="1" applyBorder="1" applyFont="1" applyNumberFormat="1">
      <alignment horizontal="center" vertical="center"/>
    </xf>
    <xf borderId="16" fillId="18" fontId="22" numFmtId="3" xfId="0" applyAlignment="1" applyBorder="1" applyFont="1" applyNumberFormat="1">
      <alignment horizontal="center" vertical="center"/>
    </xf>
    <xf borderId="16" fillId="22" fontId="22" numFmtId="9" xfId="0" applyAlignment="1" applyBorder="1" applyFont="1" applyNumberFormat="1">
      <alignment horizontal="center" vertical="center"/>
    </xf>
    <xf borderId="16" fillId="23" fontId="22" numFmtId="1" xfId="0" applyAlignment="1" applyBorder="1" applyFont="1" applyNumberFormat="1">
      <alignment horizontal="center" vertical="center"/>
    </xf>
    <xf borderId="16" fillId="24" fontId="22" numFmtId="1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23" numFmtId="3" xfId="0" applyAlignment="1" applyFont="1" applyNumberFormat="1">
      <alignment horizontal="center" vertical="center"/>
    </xf>
    <xf borderId="1" fillId="18" fontId="24" numFmtId="3" xfId="0" applyAlignment="1" applyBorder="1" applyFont="1" applyNumberFormat="1">
      <alignment horizontal="center" vertical="center"/>
    </xf>
    <xf borderId="1" fillId="22" fontId="24" numFmtId="9" xfId="0" applyAlignment="1" applyBorder="1" applyFont="1" applyNumberFormat="1">
      <alignment horizontal="center" vertical="center"/>
    </xf>
    <xf borderId="1" fillId="23" fontId="25" numFmtId="1" xfId="0" applyAlignment="1" applyBorder="1" applyFont="1" applyNumberFormat="1">
      <alignment horizontal="center" vertical="center"/>
    </xf>
    <xf borderId="1" fillId="25" fontId="25" numFmtId="1" xfId="0" applyAlignment="1" applyBorder="1" applyFill="1" applyFont="1" applyNumberFormat="1">
      <alignment horizontal="center" vertical="center"/>
    </xf>
    <xf borderId="1" fillId="18" fontId="24" numFmtId="3" xfId="0" applyAlignment="1" applyBorder="1" applyFont="1" applyNumberFormat="1">
      <alignment horizontal="center" readingOrder="0" vertical="center"/>
    </xf>
    <xf borderId="1" fillId="22" fontId="24" numFmtId="9" xfId="0" applyAlignment="1" applyBorder="1" applyFont="1" applyNumberFormat="1">
      <alignment horizontal="center" readingOrder="0" vertical="center"/>
    </xf>
    <xf borderId="1" fillId="23" fontId="25" numFmtId="1" xfId="0" applyAlignment="1" applyBorder="1" applyFont="1" applyNumberFormat="1">
      <alignment horizontal="center" readingOrder="0" vertical="center"/>
    </xf>
    <xf borderId="1" fillId="25" fontId="25" numFmtId="1" xfId="0" applyAlignment="1" applyBorder="1" applyFont="1" applyNumberFormat="1">
      <alignment horizontal="center" readingOrder="0" vertical="center"/>
    </xf>
    <xf borderId="0" fillId="18" fontId="24" numFmtId="3" xfId="0" applyAlignment="1" applyFont="1" applyNumberFormat="1">
      <alignment horizontal="center" vertical="center"/>
    </xf>
    <xf borderId="0" fillId="22" fontId="24" numFmtId="9" xfId="0" applyAlignment="1" applyFont="1" applyNumberFormat="1">
      <alignment horizontal="center" vertical="center"/>
    </xf>
    <xf borderId="1" fillId="26" fontId="24" numFmtId="3" xfId="0" applyAlignment="1" applyBorder="1" applyFill="1" applyFont="1" applyNumberFormat="1">
      <alignment horizontal="center" readingOrder="0" shrinkToFit="0" vertical="center" wrapText="0"/>
    </xf>
    <xf borderId="1" fillId="27" fontId="24" numFmtId="9" xfId="0" applyAlignment="1" applyBorder="1" applyFill="1" applyFont="1" applyNumberFormat="1">
      <alignment horizontal="center" readingOrder="0" shrinkToFit="0" wrapText="0"/>
    </xf>
    <xf borderId="17" fillId="22" fontId="24" numFmtId="9" xfId="0" applyAlignment="1" applyBorder="1" applyFont="1" applyNumberFormat="1">
      <alignment horizontal="center" vertical="center"/>
    </xf>
    <xf borderId="18" fillId="0" fontId="26" numFmtId="3" xfId="0" applyAlignment="1" applyBorder="1" applyFont="1" applyNumberFormat="1">
      <alignment horizontal="center" vertical="center"/>
    </xf>
    <xf borderId="0" fillId="0" fontId="23" numFmtId="9" xfId="0" applyAlignment="1" applyFont="1" applyNumberFormat="1">
      <alignment horizontal="center" vertical="center"/>
    </xf>
    <xf borderId="0" fillId="0" fontId="20" numFmtId="9" xfId="0" applyAlignment="1" applyFont="1" applyNumberFormat="1">
      <alignment horizontal="center" vertical="center"/>
    </xf>
    <xf borderId="0" fillId="0" fontId="20" numFmtId="3" xfId="0" applyAlignment="1" applyFont="1" applyNumberFormat="1">
      <alignment horizontal="center" vertical="center"/>
    </xf>
    <xf borderId="6" fillId="28" fontId="27" numFmtId="0" xfId="0" applyAlignment="1" applyBorder="1" applyFill="1" applyFont="1">
      <alignment horizontal="center" vertical="center"/>
    </xf>
    <xf borderId="19" fillId="0" fontId="19" numFmtId="1" xfId="0" applyAlignment="1" applyBorder="1" applyFont="1" applyNumberFormat="1">
      <alignment horizontal="center" vertical="center"/>
    </xf>
    <xf borderId="20" fillId="0" fontId="19" numFmtId="1" xfId="0" applyAlignment="1" applyBorder="1" applyFont="1" applyNumberFormat="1">
      <alignment horizontal="center" vertical="center"/>
    </xf>
    <xf borderId="6" fillId="28" fontId="28" numFmtId="0" xfId="0" applyAlignment="1" applyBorder="1" applyFont="1">
      <alignment horizontal="center" vertical="center"/>
    </xf>
    <xf borderId="21" fillId="0" fontId="19" numFmtId="1" xfId="0" applyAlignment="1" applyBorder="1" applyFont="1" applyNumberFormat="1">
      <alignment horizontal="center" vertical="center"/>
    </xf>
    <xf borderId="22" fillId="0" fontId="19" numFmtId="1" xfId="0" applyAlignment="1" applyBorder="1" applyFont="1" applyNumberFormat="1">
      <alignment horizontal="center" vertical="center"/>
    </xf>
    <xf borderId="23" fillId="0" fontId="19" numFmtId="1" xfId="0" applyAlignment="1" applyBorder="1" applyFont="1" applyNumberFormat="1">
      <alignment horizontal="center" vertical="center"/>
    </xf>
    <xf borderId="24" fillId="0" fontId="19" numFmtId="1" xfId="0" applyAlignment="1" applyBorder="1" applyFont="1" applyNumberFormat="1">
      <alignment horizontal="center" vertical="center"/>
    </xf>
    <xf borderId="11" fillId="29" fontId="21" numFmtId="3" xfId="0" applyAlignment="1" applyBorder="1" applyFill="1" applyFont="1" applyNumberFormat="1">
      <alignment horizontal="center" vertical="center"/>
    </xf>
    <xf borderId="14" fillId="30" fontId="21" numFmtId="3" xfId="0" applyAlignment="1" applyBorder="1" applyFill="1" applyFont="1" applyNumberFormat="1">
      <alignment horizontal="center" vertical="center"/>
    </xf>
    <xf borderId="16" fillId="29" fontId="22" numFmtId="3" xfId="0" applyAlignment="1" applyBorder="1" applyFont="1" applyNumberFormat="1">
      <alignment horizontal="center" vertical="center"/>
    </xf>
    <xf borderId="16" fillId="30" fontId="22" numFmtId="3" xfId="0" applyAlignment="1" applyBorder="1" applyFont="1" applyNumberFormat="1">
      <alignment horizontal="center" vertical="center"/>
    </xf>
    <xf borderId="16" fillId="18" fontId="22" numFmtId="3" xfId="0" applyAlignment="1" applyBorder="1" applyFont="1" applyNumberFormat="1">
      <alignment horizontal="center" readingOrder="0" vertical="center"/>
    </xf>
    <xf borderId="1" fillId="29" fontId="23" numFmtId="3" xfId="0" applyAlignment="1" applyBorder="1" applyFont="1" applyNumberFormat="1">
      <alignment horizontal="center" vertical="center"/>
    </xf>
    <xf borderId="1" fillId="30" fontId="23" numFmtId="3" xfId="0" applyAlignment="1" applyBorder="1" applyFont="1" applyNumberFormat="1">
      <alignment horizontal="center" vertical="center"/>
    </xf>
    <xf borderId="1" fillId="18" fontId="23" numFmtId="3" xfId="0" applyAlignment="1" applyBorder="1" applyFont="1" applyNumberFormat="1">
      <alignment horizontal="center" vertical="center"/>
    </xf>
    <xf borderId="0" fillId="26" fontId="24" numFmtId="3" xfId="0" applyAlignment="1" applyFont="1" applyNumberFormat="1">
      <alignment horizontal="center" readingOrder="0" shrinkToFit="0" vertical="center" wrapText="0"/>
    </xf>
    <xf borderId="0" fillId="27" fontId="24" numFmtId="9" xfId="0" applyAlignment="1" applyFont="1" applyNumberFormat="1">
      <alignment horizontal="center" readingOrder="0" shrinkToFit="0" wrapText="0"/>
    </xf>
    <xf borderId="0" fillId="27" fontId="24" numFmtId="9" xfId="0" applyAlignment="1" applyFont="1" applyNumberFormat="1">
      <alignment horizontal="center" readingOrder="0" shrinkToFit="0" vertical="center" wrapText="0"/>
    </xf>
    <xf borderId="2" fillId="22" fontId="24" numFmtId="9" xfId="0" applyAlignment="1" applyBorder="1" applyFont="1" applyNumberFormat="1">
      <alignment horizontal="center" vertical="center"/>
    </xf>
    <xf borderId="3" fillId="22" fontId="24" numFmtId="9" xfId="0" applyAlignment="1" applyBorder="1" applyFont="1" applyNumberFormat="1">
      <alignment horizontal="center" vertical="center"/>
    </xf>
    <xf borderId="17" fillId="22" fontId="24" numFmtId="9" xfId="0" applyAlignment="1" applyBorder="1" applyFont="1" applyNumberFormat="1">
      <alignment horizontal="center" readingOrder="0" vertical="center"/>
    </xf>
    <xf borderId="2" fillId="31" fontId="29" numFmtId="3" xfId="0" applyAlignment="1" applyBorder="1" applyFill="1" applyFont="1" applyNumberFormat="1">
      <alignment horizontal="center" vertical="center"/>
    </xf>
    <xf borderId="2" fillId="32" fontId="29" numFmtId="3" xfId="0" applyAlignment="1" applyBorder="1" applyFill="1" applyFont="1" applyNumberFormat="1">
      <alignment horizontal="center" vertical="center"/>
    </xf>
    <xf borderId="1" fillId="22" fontId="30" numFmtId="3" xfId="0" applyAlignment="1" applyBorder="1" applyFont="1" applyNumberFormat="1">
      <alignment horizontal="center" vertical="center"/>
    </xf>
    <xf borderId="2" fillId="29" fontId="30" numFmtId="3" xfId="0" applyAlignment="1" applyBorder="1" applyFont="1" applyNumberFormat="1">
      <alignment horizontal="center" vertical="center"/>
    </xf>
    <xf borderId="2" fillId="30" fontId="30" numFmtId="167" xfId="0" applyAlignment="1" applyBorder="1" applyFont="1" applyNumberFormat="1">
      <alignment horizontal="center" vertical="center"/>
    </xf>
    <xf borderId="16" fillId="31" fontId="22" numFmtId="3" xfId="0" applyAlignment="1" applyBorder="1" applyFont="1" applyNumberFormat="1">
      <alignment horizontal="center" vertical="center"/>
    </xf>
    <xf borderId="16" fillId="32" fontId="22" numFmtId="3" xfId="0" applyAlignment="1" applyBorder="1" applyFont="1" applyNumberFormat="1">
      <alignment horizontal="center" vertical="center"/>
    </xf>
    <xf borderId="16" fillId="22" fontId="22" numFmtId="3" xfId="0" applyAlignment="1" applyBorder="1" applyFont="1" applyNumberFormat="1">
      <alignment horizontal="center" vertical="center"/>
    </xf>
    <xf borderId="16" fillId="30" fontId="22" numFmtId="167" xfId="0" applyAlignment="1" applyBorder="1" applyFont="1" applyNumberFormat="1">
      <alignment horizontal="center" vertical="center"/>
    </xf>
    <xf borderId="0" fillId="0" fontId="24" numFmtId="3" xfId="0" applyAlignment="1" applyFont="1" applyNumberFormat="1">
      <alignment horizontal="center" vertical="center"/>
    </xf>
    <xf borderId="1" fillId="31" fontId="23" numFmtId="3" xfId="0" applyAlignment="1" applyBorder="1" applyFont="1" applyNumberFormat="1">
      <alignment horizontal="center" vertical="center"/>
    </xf>
    <xf borderId="1" fillId="31" fontId="24" numFmtId="3" xfId="0" applyAlignment="1" applyBorder="1" applyFont="1" applyNumberFormat="1">
      <alignment horizontal="center" vertical="center"/>
    </xf>
    <xf borderId="1" fillId="32" fontId="23" numFmtId="3" xfId="0" applyAlignment="1" applyBorder="1" applyFont="1" applyNumberFormat="1">
      <alignment horizontal="center" vertical="center"/>
    </xf>
    <xf borderId="1" fillId="32" fontId="24" numFmtId="3" xfId="0" applyAlignment="1" applyBorder="1" applyFont="1" applyNumberFormat="1">
      <alignment horizontal="center" vertical="center"/>
    </xf>
    <xf borderId="1" fillId="22" fontId="23" numFmtId="3" xfId="0" applyAlignment="1" applyBorder="1" applyFont="1" applyNumberFormat="1">
      <alignment horizontal="center" vertical="center"/>
    </xf>
    <xf borderId="1" fillId="29" fontId="24" numFmtId="3" xfId="0" applyAlignment="1" applyBorder="1" applyFont="1" applyNumberFormat="1">
      <alignment horizontal="center" readingOrder="0" vertical="center"/>
    </xf>
    <xf borderId="1" fillId="29" fontId="24" numFmtId="3" xfId="0" applyAlignment="1" applyBorder="1" applyFont="1" applyNumberFormat="1">
      <alignment horizontal="center" vertical="center"/>
    </xf>
    <xf borderId="1" fillId="30" fontId="23" numFmtId="167" xfId="0" applyAlignment="1" applyBorder="1" applyFont="1" applyNumberFormat="1">
      <alignment horizontal="center" vertical="center"/>
    </xf>
    <xf borderId="0" fillId="0" fontId="31" numFmtId="0" xfId="0" applyAlignment="1" applyFont="1">
      <alignment horizontal="center" vertical="center"/>
    </xf>
    <xf borderId="0" fillId="0" fontId="32" numFmtId="3" xfId="0" applyAlignment="1" applyFont="1" applyNumberFormat="1">
      <alignment horizontal="center" vertical="center"/>
    </xf>
    <xf borderId="0" fillId="0" fontId="31" numFmtId="3" xfId="0" applyAlignment="1" applyFont="1" applyNumberFormat="1">
      <alignment horizontal="center" vertical="center"/>
    </xf>
    <xf borderId="1" fillId="31" fontId="31" numFmtId="3" xfId="0" applyAlignment="1" applyBorder="1" applyFont="1" applyNumberFormat="1">
      <alignment horizontal="center" vertical="center"/>
    </xf>
    <xf borderId="1" fillId="32" fontId="31" numFmtId="3" xfId="0" applyAlignment="1" applyBorder="1" applyFont="1" applyNumberFormat="1">
      <alignment horizontal="center" vertical="center"/>
    </xf>
    <xf borderId="1" fillId="32" fontId="32" numFmtId="3" xfId="0" applyAlignment="1" applyBorder="1" applyFont="1" applyNumberFormat="1">
      <alignment horizontal="center" vertical="center"/>
    </xf>
    <xf borderId="1" fillId="22" fontId="31" numFmtId="3" xfId="0" applyAlignment="1" applyBorder="1" applyFont="1" applyNumberFormat="1">
      <alignment horizontal="center" vertical="center"/>
    </xf>
    <xf borderId="1" fillId="29" fontId="31" numFmtId="3" xfId="0" applyAlignment="1" applyBorder="1" applyFont="1" applyNumberFormat="1">
      <alignment horizontal="center" vertical="center"/>
    </xf>
    <xf borderId="1" fillId="29" fontId="32" numFmtId="3" xfId="0" applyAlignment="1" applyBorder="1" applyFont="1" applyNumberFormat="1">
      <alignment horizontal="center" vertical="center"/>
    </xf>
    <xf borderId="1" fillId="30" fontId="31" numFmtId="167" xfId="0" applyAlignment="1" applyBorder="1" applyFont="1" applyNumberFormat="1">
      <alignment horizontal="center" vertical="center"/>
    </xf>
    <xf borderId="0" fillId="0" fontId="23" numFmtId="167" xfId="0" applyAlignment="1" applyFont="1" applyNumberFormat="1">
      <alignment horizontal="center" vertical="center"/>
    </xf>
    <xf borderId="0" fillId="0" fontId="20" numFmtId="167" xfId="0" applyAlignment="1" applyFont="1" applyNumberFormat="1">
      <alignment horizontal="center" vertical="center"/>
    </xf>
    <xf borderId="11" fillId="30" fontId="21" numFmtId="3" xfId="0" applyAlignment="1" applyBorder="1" applyFont="1" applyNumberFormat="1">
      <alignment horizontal="center" vertical="center"/>
    </xf>
    <xf borderId="18" fillId="0" fontId="26" numFmtId="0" xfId="0" applyAlignment="1" applyBorder="1" applyFont="1">
      <alignment horizontal="center" vertical="center"/>
    </xf>
    <xf borderId="0" fillId="0" fontId="33" numFmtId="0" xfId="0" applyAlignment="1" applyFont="1">
      <alignment shrinkToFit="0" wrapText="1"/>
    </xf>
    <xf borderId="0" fillId="0" fontId="34" numFmtId="0" xfId="0" applyAlignment="1" applyFont="1">
      <alignment shrinkToFit="0" wrapText="1"/>
    </xf>
    <xf borderId="0" fillId="0" fontId="34" numFmtId="0" xfId="0" applyAlignment="1" applyFont="1">
      <alignment vertical="center"/>
    </xf>
    <xf borderId="0" fillId="0" fontId="30" numFmtId="0" xfId="0" applyAlignment="1" applyFont="1">
      <alignment horizontal="center" vertical="center"/>
    </xf>
    <xf borderId="0" fillId="0" fontId="24" numFmtId="0" xfId="0" applyAlignment="1" applyFont="1">
      <alignment horizontal="center" readingOrder="0" vertical="center"/>
    </xf>
    <xf borderId="0" fillId="0" fontId="35" numFmtId="0" xfId="0" applyAlignment="1" applyFont="1">
      <alignment readingOrder="0"/>
    </xf>
    <xf borderId="0" fillId="0" fontId="36" numFmtId="0" xfId="0" applyFont="1"/>
    <xf borderId="0" fillId="0" fontId="36" numFmtId="37" xfId="0" applyFont="1" applyNumberFormat="1"/>
    <xf borderId="0" fillId="0" fontId="36" numFmtId="37" xfId="0" applyAlignment="1" applyFont="1" applyNumberFormat="1">
      <alignment horizontal="center" vertical="center"/>
    </xf>
    <xf borderId="0" fillId="0" fontId="37" numFmtId="37" xfId="0" applyAlignment="1" applyFont="1" applyNumberFormat="1">
      <alignment horizontal="center" vertical="center"/>
    </xf>
    <xf borderId="0" fillId="0" fontId="8" numFmtId="37" xfId="0" applyAlignment="1" applyFont="1" applyNumberFormat="1">
      <alignment horizontal="center" vertical="center"/>
    </xf>
    <xf borderId="0" fillId="0" fontId="8" numFmtId="37" xfId="0" applyFont="1" applyNumberFormat="1"/>
    <xf borderId="0" fillId="0" fontId="37" numFmtId="0" xfId="0" applyAlignment="1" applyFont="1">
      <alignment horizontal="right"/>
    </xf>
    <xf borderId="0" fillId="0" fontId="37" numFmtId="37" xfId="0" applyFont="1" applyNumberFormat="1"/>
    <xf borderId="0" fillId="0" fontId="37" numFmtId="37" xfId="0" applyAlignment="1" applyFont="1" applyNumberFormat="1">
      <alignment horizontal="right"/>
    </xf>
    <xf borderId="1" fillId="17" fontId="38" numFmtId="37" xfId="0" applyAlignment="1" applyBorder="1" applyFont="1" applyNumberFormat="1">
      <alignment horizontal="center" vertical="center"/>
    </xf>
    <xf borderId="0" fillId="0" fontId="37" numFmtId="37" xfId="0" applyAlignment="1" applyFont="1" applyNumberFormat="1">
      <alignment horizontal="right" readingOrder="0"/>
    </xf>
    <xf borderId="0" fillId="0" fontId="37" numFmtId="0" xfId="0" applyFont="1"/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CD668"/>
          <bgColor rgb="FFFCD668"/>
        </patternFill>
      </fill>
      <border/>
    </dxf>
    <dxf>
      <font/>
      <fill>
        <patternFill patternType="solid">
          <fgColor rgb="FF8FD7DC"/>
          <bgColor rgb="FF8FD7DC"/>
        </patternFill>
      </fill>
      <border/>
    </dxf>
    <dxf>
      <font/>
      <fill>
        <patternFill patternType="solid">
          <fgColor rgb="FF7AD592"/>
          <bgColor rgb="FF7AD59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"/>
              </a:defRPr>
            </a:pPr>
            <a:r>
              <a:rPr b="0" i="0" sz="1600">
                <a:solidFill>
                  <a:srgbClr val="757575"/>
                </a:solidFill>
                <a:latin typeface="Arial"/>
              </a:rPr>
              <a:t>Kingdom Stats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Kingdom Power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Dashboard!$B$32:$B$40</c:f>
            </c:strRef>
          </c:cat>
          <c:val>
            <c:numRef>
              <c:f>Dashboard!$C$32:$C$40</c:f>
              <c:numCache/>
            </c:numRef>
          </c:val>
        </c:ser>
        <c:ser>
          <c:idx val="1"/>
          <c:order val="1"/>
          <c:tx>
            <c:v>Kill Points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Dashboard!$B$32:$B$40</c:f>
            </c:strRef>
          </c:cat>
          <c:val>
            <c:numRef>
              <c:f>Dashboard!$D$32:$D$40</c:f>
              <c:numCache/>
            </c:numRef>
          </c:val>
        </c:ser>
        <c:axId val="788340286"/>
        <c:axId val="1071148491"/>
      </c:barChart>
      <c:catAx>
        <c:axId val="788340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1148491"/>
      </c:catAx>
      <c:valAx>
        <c:axId val="1071148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8340286"/>
      </c:valAx>
    </c:plotArea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Over All Performance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00FF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Pt>
            <c:idx val="2"/>
            <c:spPr>
              <a:solidFill>
                <a:schemeClr val="accent6"/>
              </a:solidFill>
            </c:spPr>
          </c:dPt>
          <c:dPt>
            <c:idx val="3"/>
            <c:spPr>
              <a:solidFill>
                <a:schemeClr val="accent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'Performance Analysis'!$R$184:$R$187</c:f>
            </c:strRef>
          </c:cat>
          <c:val>
            <c:numRef>
              <c:f>'Performance Analysis'!$S$184:$S$187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rgbClr val="43434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Over All Performance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00FF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Pt>
            <c:idx val="2"/>
            <c:spPr>
              <a:solidFill>
                <a:schemeClr val="accent6"/>
              </a:solidFill>
            </c:spPr>
          </c:dPt>
          <c:dPt>
            <c:idx val="3"/>
            <c:spPr>
              <a:solidFill>
                <a:schemeClr val="accent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'Performance Analysis'!$R$184:$R$187</c:f>
            </c:strRef>
          </c:cat>
          <c:val>
            <c:numRef>
              <c:f>'Performance Analysis'!$S$184:$S$187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29</xdr:row>
      <xdr:rowOff>28575</xdr:rowOff>
    </xdr:from>
    <xdr:ext cx="7429500" cy="3076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2647950</xdr:colOff>
      <xdr:row>41</xdr:row>
      <xdr:rowOff>85725</xdr:rowOff>
    </xdr:from>
    <xdr:ext cx="5229225" cy="2876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190500</xdr:colOff>
      <xdr:row>0</xdr:row>
      <xdr:rowOff>161925</xdr:rowOff>
    </xdr:from>
    <xdr:ext cx="5857875" cy="4410075"/>
    <xdr:sp>
      <xdr:nvSpPr>
        <xdr:cNvPr id="3" name="Shape 3"/>
        <xdr:cNvSpPr txBox="1"/>
      </xdr:nvSpPr>
      <xdr:spPr>
        <a:xfrm>
          <a:off x="2426588" y="1579725"/>
          <a:ext cx="5838825" cy="44005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5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Minimum</a:t>
          </a:r>
          <a:r>
            <a:rPr b="1" lang="en-US" sz="1400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DKP Performance: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1F6166"/>
              </a:solidFill>
              <a:latin typeface="Arial"/>
              <a:ea typeface="Arial"/>
              <a:cs typeface="Arial"/>
              <a:sym typeface="Arial"/>
            </a:rPr>
            <a:t>Power &lt; 50M: 25% required DKP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1F6166"/>
              </a:solidFill>
              <a:latin typeface="Arial"/>
              <a:ea typeface="Arial"/>
              <a:cs typeface="Arial"/>
              <a:sym typeface="Arial"/>
            </a:rPr>
            <a:t>Power 50-70M: 35% required DKP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1F6166"/>
              </a:solidFill>
              <a:latin typeface="Arial"/>
              <a:ea typeface="Arial"/>
              <a:cs typeface="Arial"/>
              <a:sym typeface="Arial"/>
            </a:rPr>
            <a:t>Power &gt; 70M: 45% required DKP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rgbClr val="1F6166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Minimum Requirements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rgbClr val="1F6166"/>
            </a:solidFill>
          </a:endParaRPr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Minimum KP: 0.0556843xP^2 -1.83037xP+38.477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Minimum Dead:  0.5*(0.0216159xP^2 + 3.06256xP -123.036)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3. Minimum DKP: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&lt; 50M: 25% required DKP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50-70M: 35% required DKP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&gt; 70M: 45% required DKP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DKP Formula: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 u="sng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T4 KILLS * 4 + T5 KILLS * 10 + DEAD * 15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T4 KILLS * 2 + T5 KILLS *4 + T4 DEAD *4 + T5 DEAD *5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390525</xdr:colOff>
      <xdr:row>182</xdr:row>
      <xdr:rowOff>238125</xdr:rowOff>
    </xdr:from>
    <xdr:ext cx="5229225" cy="28765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2</xdr:row>
      <xdr:rowOff>304800</xdr:rowOff>
    </xdr:from>
    <xdr:ext cx="6562725" cy="4600575"/>
    <xdr:sp>
      <xdr:nvSpPr>
        <xdr:cNvPr id="4" name="Shape 4"/>
        <xdr:cNvSpPr txBox="1"/>
      </xdr:nvSpPr>
      <xdr:spPr>
        <a:xfrm>
          <a:off x="2069400" y="1479713"/>
          <a:ext cx="6553200" cy="46005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Minimum Requirements: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600" u="sng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Minimum KP: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0.0556843xP^2 -1.83037xP+38.477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Minimum Dead: 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0.5*(0.0216159xP^2 + 3.06256xP -123.036)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</a:t>
          </a: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Minimum DKP: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&lt; 50M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25%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50-70M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35%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&gt; 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45% required DKP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Player Goal: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600" u="sng">
            <a:solidFill>
              <a:schemeClr val="accent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0.0642424xP^2 -0.198182xP -10.6061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</a:t>
          </a: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DKP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Req DKP * 200%</a:t>
          </a:r>
          <a:endParaRPr b="0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P=Power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DKP Formula: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2000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T4 KILLS * 4 + T5 KILLS * 10 + DEAD * 15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T4 KILLS * 2 + T5 KILLS *4 + T4 DEAD *4 + T5 DEAD *5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114300</xdr:colOff>
      <xdr:row>2</xdr:row>
      <xdr:rowOff>95250</xdr:rowOff>
    </xdr:from>
    <xdr:ext cx="4781550" cy="2619375"/>
    <xdr:sp>
      <xdr:nvSpPr>
        <xdr:cNvPr id="5" name="Shape 5"/>
        <xdr:cNvSpPr txBox="1"/>
      </xdr:nvSpPr>
      <xdr:spPr>
        <a:xfrm>
          <a:off x="2959988" y="2475075"/>
          <a:ext cx="4772025" cy="26098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Minimum Required Troops Dead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Total Troops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* 50%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Progress Goal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 D/T * fP/iP ) * 100%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Where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D= Total Dead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T= Total Troops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iP= initial</a:t>
          </a:r>
          <a:r>
            <a:rPr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Power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fP= final Power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619125</xdr:colOff>
      <xdr:row>3</xdr:row>
      <xdr:rowOff>57150</xdr:rowOff>
    </xdr:from>
    <xdr:ext cx="6638925" cy="4600575"/>
    <xdr:sp>
      <xdr:nvSpPr>
        <xdr:cNvPr id="6" name="Shape 6"/>
        <xdr:cNvSpPr txBox="1"/>
      </xdr:nvSpPr>
      <xdr:spPr>
        <a:xfrm>
          <a:off x="2031300" y="1479713"/>
          <a:ext cx="6629400" cy="46005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Minimum Requirements: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600" u="sng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Minimum KP: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0.0556843xP^2 -1.83037xP+38.477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Minimum Dead: 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0.5*(0.0216159xP^2 + 3.06256xP -123.036)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</a:t>
          </a: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Minimum DKP: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&lt; 50M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25%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50-70M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35%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&gt; 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45% required DKP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Player Goal: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600" u="sng">
            <a:solidFill>
              <a:schemeClr val="accent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0.0642424xP^2 -0.198182xP -10.6061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</a:t>
          </a: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DKP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Req DKP * 200%</a:t>
          </a:r>
          <a:endParaRPr b="0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P=Power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DKP Formula: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2000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T4 KILLS * 4 + T5 KILLS * 10 + DEAD * 15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T4 KILLS * 2 + T5 KILLS *4 + T4 DEAD *4 + T5 DEAD *5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619125</xdr:colOff>
      <xdr:row>3</xdr:row>
      <xdr:rowOff>57150</xdr:rowOff>
    </xdr:from>
    <xdr:ext cx="6638925" cy="4600575"/>
    <xdr:sp>
      <xdr:nvSpPr>
        <xdr:cNvPr id="7" name="Shape 7"/>
        <xdr:cNvSpPr txBox="1"/>
      </xdr:nvSpPr>
      <xdr:spPr>
        <a:xfrm>
          <a:off x="2031300" y="1479713"/>
          <a:ext cx="6629400" cy="46005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Minimum Requirements: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600" u="sng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Minimum KP: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0.0556843xP^2 -1.83037xP+38.477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Minimum Dead: 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0.5*(0.0216159xP^2 + 3.06256xP -123.036)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</a:t>
          </a: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Minimum DKP: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&lt; 50M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25%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50-70M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35%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&gt; 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45% required DKP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Player Goal: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600" u="sng">
            <a:solidFill>
              <a:schemeClr val="accent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0.0642424xP^2 -0.198182xP -10.6061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</a:t>
          </a: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DKP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Req DKP * 200%</a:t>
          </a:r>
          <a:endParaRPr b="0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P=Power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DKP Formula: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2000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T4 KILLS * 4 + T5 KILLS * 10 + DEAD * 15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T4 KILLS * 2 + T5 KILLS *4 + T4 DEAD *4 + T5 DEAD *5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619125</xdr:colOff>
      <xdr:row>3</xdr:row>
      <xdr:rowOff>57150</xdr:rowOff>
    </xdr:from>
    <xdr:ext cx="6638925" cy="4600575"/>
    <xdr:sp>
      <xdr:nvSpPr>
        <xdr:cNvPr id="8" name="Shape 8"/>
        <xdr:cNvSpPr txBox="1"/>
      </xdr:nvSpPr>
      <xdr:spPr>
        <a:xfrm>
          <a:off x="2031300" y="1479713"/>
          <a:ext cx="6629400" cy="46005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Minimum Requirements: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600" u="sng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Minimum KP: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0.0556843xP^2 -1.83037xP+38.477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Minimum Dead: 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0.5*(0.0216159xP^2 + 3.06256xP -123.036)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</a:t>
          </a: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Minimum DKP: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&lt; 50M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25%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50-70M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35%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&gt; 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45% required DKP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Player Goal: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600" u="sng">
            <a:solidFill>
              <a:schemeClr val="accent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0.0642424xP^2 -0.198182xP -10.6061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</a:t>
          </a: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DKP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Req DKP * 200%</a:t>
          </a:r>
          <a:endParaRPr b="0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P=Power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DKP Formula: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2000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T4 KILLS * 4 + T5 KILLS * 10 + DEAD * 15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T4 KILLS * 2 + T5 KILLS *4 + T4 DEAD *4 + T5 DEAD *5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619125</xdr:colOff>
      <xdr:row>3</xdr:row>
      <xdr:rowOff>57150</xdr:rowOff>
    </xdr:from>
    <xdr:ext cx="6638925" cy="4600575"/>
    <xdr:sp>
      <xdr:nvSpPr>
        <xdr:cNvPr id="9" name="Shape 9"/>
        <xdr:cNvSpPr txBox="1"/>
      </xdr:nvSpPr>
      <xdr:spPr>
        <a:xfrm>
          <a:off x="2031300" y="1479713"/>
          <a:ext cx="6629400" cy="46005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Minimum Requirements: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600" u="sng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Minimum KP: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0.0556843xP^2 -1.83037xP+38.477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Minimum Dead: 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0.5*(0.0216159xP^2 + 3.06256xP -123.036)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</a:t>
          </a: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Minimum DKP: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&lt; 50M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25%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50-70M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35%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&gt; 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45% required DKP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Player Goal: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600" u="sng">
            <a:solidFill>
              <a:schemeClr val="accent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0.0642424xP^2 -0.198182xP -10.6061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</a:t>
          </a: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DKP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Req DKP * 200%</a:t>
          </a:r>
          <a:endParaRPr b="0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P=Power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DKP Formula: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2000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T4 KILLS * 4 + T5 KILLS * 10 + DEAD * 15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T4 KILLS * 2 + T5 KILLS *4 + T4 DEAD *4 + T5 DEAD *5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619125</xdr:colOff>
      <xdr:row>3</xdr:row>
      <xdr:rowOff>57150</xdr:rowOff>
    </xdr:from>
    <xdr:ext cx="6562725" cy="4600575"/>
    <xdr:sp>
      <xdr:nvSpPr>
        <xdr:cNvPr id="10" name="Shape 10"/>
        <xdr:cNvSpPr txBox="1"/>
      </xdr:nvSpPr>
      <xdr:spPr>
        <a:xfrm>
          <a:off x="2069400" y="1479713"/>
          <a:ext cx="6553200" cy="46005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Minimum Requirements: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600" u="sng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Minimum KP: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0.0556843xP^2 -1.83037xP+38.477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Minimum Dead:  </a:t>
          </a:r>
          <a:r>
            <a:rPr b="0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0.5*(0.0216159xP^2 + 3.06256xP -123.036)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</a:t>
          </a:r>
          <a:r>
            <a:rPr b="1" i="0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Minimum DKP: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&lt; 50M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25%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50-70M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35% required DKP</a:t>
          </a:r>
          <a:endParaRPr sz="16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Power &gt; 70M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45% required DKP</a:t>
          </a:r>
          <a:endParaRPr sz="1400"/>
        </a:p>
        <a:p>
          <a:pPr indent="0" lvl="3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Player Goal: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600" u="sng">
            <a:solidFill>
              <a:schemeClr val="accent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0.0642424xP^2 -0.198182xP -10.6061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</a:t>
          </a:r>
          <a:r>
            <a:rPr b="1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DKP Goal: </a:t>
          </a:r>
          <a:r>
            <a:rPr b="0" i="0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Req DKP * 200%</a:t>
          </a:r>
          <a:endParaRPr b="0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140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P=Power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DKP Formula: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2000">
            <a:solidFill>
              <a:schemeClr val="accen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T4 KILLS * 4 + T5 KILLS * 10 + DEAD * 15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T4 KILLS * 2 + T5 KILLS *4 + T4 DEAD *4 + T5 DEAD *5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400" u="none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080eb653-ce34-49e8-aca5-fc0d82a39d5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2-11T16:23:25.00" personId="{080eb653-ce34-49e8-aca5-fc0d82a39d58}" id="{2815c804-f4e9-4c64-a52b-7c3a8bb3a5e1}" done="0">
    <x18tc:text xml:space="preserve">PUT HERE YOUR ID!
123456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5.88"/>
    <col customWidth="1" min="2" max="2" width="17.38"/>
    <col customWidth="1" min="3" max="3" width="25.5"/>
    <col customWidth="1" min="4" max="4" width="17.75"/>
    <col customWidth="1" min="5" max="5" width="18.88"/>
    <col customWidth="1" min="6" max="6" width="19.88"/>
    <col customWidth="1" min="7" max="7" width="20.0"/>
    <col customWidth="1" min="8" max="13" width="18.88"/>
    <col customWidth="1" min="14" max="14" width="23.63"/>
    <col customWidth="1" min="15" max="15" width="30.25"/>
  </cols>
  <sheetData>
    <row r="1" ht="37.5" customHeight="1">
      <c r="A1" s="1" t="s">
        <v>0</v>
      </c>
      <c r="B1" s="1" t="s">
        <v>1</v>
      </c>
      <c r="C1" s="2"/>
      <c r="D1" s="3"/>
      <c r="E1" s="1" t="s">
        <v>2</v>
      </c>
      <c r="F1" s="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7.5" customHeight="1">
      <c r="A2" s="5">
        <v>1.71604682E8</v>
      </c>
      <c r="B2" s="6" t="str">
        <f>VLOOKUP(A2,'Kings Land Report'!A:Y,24,FALSE) &amp; " /178"</f>
        <v>15 /178</v>
      </c>
      <c r="C2" s="7"/>
      <c r="D2" s="4"/>
      <c r="E2" s="8" t="s">
        <v>12</v>
      </c>
      <c r="F2" s="9">
        <v>46002.0</v>
      </c>
      <c r="G2" s="10">
        <f>VLOOKUP(A2,SoC_Data!A:K,10,FALSE)</f>
        <v>72662012</v>
      </c>
      <c r="H2" s="10">
        <f>VLOOKUP(A2,SoC_Data!A:K,11,FALSE)</f>
        <v>1073587588</v>
      </c>
      <c r="I2" s="10">
        <f>VLOOKUP(A2,SoC_Data!A:K,8,FALSE)</f>
        <v>5696214</v>
      </c>
      <c r="J2" s="10">
        <f>VLOOKUP(A2,SoC_Data!A:K,6,FALSE)</f>
        <v>43131336</v>
      </c>
      <c r="K2" s="10">
        <f>VLOOKUP(A2,SoC_Data!A:K,7,FALSE)</f>
        <v>30009811</v>
      </c>
      <c r="L2" s="2" t="s">
        <v>13</v>
      </c>
      <c r="M2" s="2" t="s">
        <v>13</v>
      </c>
      <c r="N2" s="10">
        <f>VLOOKUP(A2,SoC_Data!A:K,9,FALSE)</f>
        <v>1370720264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7.5" customHeight="1">
      <c r="A3" s="11" t="s">
        <v>14</v>
      </c>
      <c r="B3" s="12"/>
      <c r="C3" s="13" t="str">
        <f>VLOOKUP(A2,SoC_Data!A:D,2,FALSE)</f>
        <v>ᵁᴺDaddyツ</v>
      </c>
      <c r="D3" s="4"/>
      <c r="E3" s="8" t="s">
        <v>15</v>
      </c>
      <c r="F3" s="9">
        <v>46006.0</v>
      </c>
      <c r="G3" s="14">
        <f>VLOOKUP(A2,SoC_Data!A:R,17,FALSE)-VLOOKUP(A2,SoC_Data!A:R,10,FALSE)</f>
        <v>-2574394</v>
      </c>
      <c r="H3" s="10">
        <f>VLOOKUP(A2,SoC_Data!A:R,18,FALSE)-VLOOKUP(A2,SoC_Data!A:R,11,FALSE)</f>
        <v>62968823</v>
      </c>
      <c r="I3" s="10">
        <f>VLOOKUP(A2,SoC_Data!A:R,15,FALSE)-VLOOKUP(A2,SoC_Data!A:R,8,FALSE)</f>
        <v>308388</v>
      </c>
      <c r="J3" s="10">
        <f>VLOOKUP(A2,SoC_Data!A:R,13,FALSE)-VLOOKUP(A2,SoC_Data!A:R,6,FALSE)</f>
        <v>1490994</v>
      </c>
      <c r="K3" s="10">
        <f>VLOOKUP(A2,SoC_Data!A:R,14,FALSE)-VLOOKUP(A2,SoC_Data!A:R,7,FALSE)</f>
        <v>2399566</v>
      </c>
      <c r="L3" s="2" t="s">
        <v>13</v>
      </c>
      <c r="M3" s="2" t="s">
        <v>13</v>
      </c>
      <c r="N3" s="10">
        <f>VLOOKUP(A2,SoC_Data!A:R,16,FALSE)-VLOOKUP(A2,SoC_Data!A:R,9,FALSE)</f>
        <v>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7.5" customHeight="1">
      <c r="A4" s="15" t="s">
        <v>16</v>
      </c>
      <c r="B4" s="12"/>
      <c r="C4" s="2">
        <f>VLOOKUP(A2,BS_Report!A:P,7,FALSE)</f>
        <v>32697905.4</v>
      </c>
      <c r="D4" s="4"/>
      <c r="E4" s="8" t="s">
        <v>17</v>
      </c>
      <c r="F4" s="9">
        <v>46013.0</v>
      </c>
      <c r="G4" s="14">
        <f>VLOOKUP(A2,SoC_Data!A:AF,31,FALSE)-VLOOKUP(A2,SoC_Data!A:AF,24,FALSE)</f>
        <v>83450</v>
      </c>
      <c r="H4" s="10">
        <f>VLOOKUP(A2,SoC_Data!A:AF,32,FALSE)-VLOOKUP(A2,SoC_Data!A:AF,25,FALSE)</f>
        <v>10934640</v>
      </c>
      <c r="I4" s="10">
        <f>VLOOKUP(A2,SoC_Data!A:AF,29,FALSE)-VLOOKUP(A2,SoC_Data!A:AF,22,FALSE)</f>
        <v>0</v>
      </c>
      <c r="J4" s="10">
        <f>VLOOKUP(A2,SoC_Data!A:AF,27,FALSE)-VLOOKUP(A2,SoC_Data!A:AF,20,FALSE)</f>
        <v>355390</v>
      </c>
      <c r="K4" s="10">
        <f>VLOOKUP(A2,SoC_Data!A:AF,28,FALSE)-VLOOKUP(A2,SoC_Data!A:AF,21,FALSE)</f>
        <v>369037</v>
      </c>
      <c r="L4" s="2" t="s">
        <v>13</v>
      </c>
      <c r="M4" s="2" t="s">
        <v>13</v>
      </c>
      <c r="N4" s="10">
        <f>VLOOKUP(A2,SoC_Data!A:AF,30,FALSE)-VLOOKUP(A2,SoC_Data!A:AF,23,FALSE)</f>
        <v>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7.5" customHeight="1">
      <c r="A5" s="15" t="s">
        <v>18</v>
      </c>
      <c r="B5" s="12"/>
      <c r="C5" s="2">
        <f>VLOOKUP(A2,BS_Report!A:P,5,FALSE)</f>
        <v>199478817.7</v>
      </c>
      <c r="D5" s="4"/>
      <c r="E5" s="8" t="s">
        <v>19</v>
      </c>
      <c r="F5" s="9">
        <v>46021.0</v>
      </c>
      <c r="G5" s="14">
        <f>VLOOKUP(A2,SoC_Data!A:AM,38,FALSE)-VLOOKUP(A2,SoC_Data!A:AM,31,FALSE)</f>
        <v>-7836806</v>
      </c>
      <c r="H5" s="10">
        <f>VLOOKUP(A2,SoC_Data!A:AM,39,FALSE)-VLOOKUP(A2,SoC_Data!A:AM,32,FALSE)</f>
        <v>117522708</v>
      </c>
      <c r="I5" s="10">
        <f>VLOOKUP(A2,SoC_Data!A:AM,36,FALSE)-VLOOKUP(A2,SoC_Data!A:AM,29,FALSE)</f>
        <v>406784</v>
      </c>
      <c r="J5" s="10">
        <f>VLOOKUP(A2,SoC_Data!A:AM,34,FALSE)-VLOOKUP(A2,SoC_Data!A:AM,27,FALSE)</f>
        <v>967808</v>
      </c>
      <c r="K5" s="10">
        <f>VLOOKUP(A2,SoC_Data!A:AM,35,FALSE)-VLOOKUP(A2,SoC_Data!A:AM,28,FALSE)</f>
        <v>5391768</v>
      </c>
      <c r="L5" s="2" t="s">
        <v>13</v>
      </c>
      <c r="M5" s="2" t="s">
        <v>13</v>
      </c>
      <c r="N5" s="10">
        <f>VLOOKUP(A2,SoC_Data!A:AM,37,FALSE)-VLOOKUP(A2,SoC_Data!A:AM,30,FALSE)</f>
        <v>150000000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7.5" customHeight="1">
      <c r="A6" s="15" t="s">
        <v>20</v>
      </c>
      <c r="B6" s="12"/>
      <c r="C6" s="2">
        <f>VLOOKUP(A2,BS_Report!A:P,6,FALSE)</f>
        <v>106811354.2</v>
      </c>
      <c r="D6" s="4"/>
      <c r="E6" s="8" t="s">
        <v>21</v>
      </c>
      <c r="F6" s="9">
        <v>46028.0</v>
      </c>
      <c r="G6" s="14">
        <f>VLOOKUP(A2,SoC_Data!A:AT,45,FALSE)-VLOOKUP(A2,SoC_Data!A:AT,38,FALSE)</f>
        <v>4951430</v>
      </c>
      <c r="H6" s="10">
        <f>VLOOKUP(A2,SoC_Data!A:AT,46,FALSE)-VLOOKUP(A2,SoC_Data!A:AT,39,FALSE)</f>
        <v>19009960</v>
      </c>
      <c r="I6" s="10">
        <f>VLOOKUP(A2,SoC_Data!A:AT,43,FALSE)-VLOOKUP(A2,SoC_Data!A:AT,36,FALSE)</f>
        <v>14671</v>
      </c>
      <c r="J6" s="10">
        <f>VLOOKUP(A2,SoC_Data!A:AT,41,FALSE)-VLOOKUP(A2,SoC_Data!A:AT,34,FALSE)</f>
        <v>671324</v>
      </c>
      <c r="K6" s="10">
        <f>VLOOKUP(A2,SoC_Data!A:AT,42,FALSE)-VLOOKUP(A2,SoC_Data!A:AT,35,FALSE)</f>
        <v>614836</v>
      </c>
      <c r="L6" s="2" t="s">
        <v>13</v>
      </c>
      <c r="M6" s="2" t="s">
        <v>13</v>
      </c>
      <c r="N6" s="10">
        <f>VLOOKUP(A2,SoC_Data!A:AT,44,FALSE)-VLOOKUP(A2,SoC_Data!A:AT,37,FALSE)</f>
        <v>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7.5" customHeight="1">
      <c r="A7" s="16" t="s">
        <v>22</v>
      </c>
      <c r="B7" s="17" t="s">
        <v>13</v>
      </c>
      <c r="C7" s="18">
        <f>J12</f>
        <v>4272984</v>
      </c>
      <c r="D7" s="4"/>
      <c r="E7" s="8" t="s">
        <v>23</v>
      </c>
      <c r="F7" s="9">
        <v>46032.0</v>
      </c>
      <c r="G7" s="14">
        <f>VLOOKUP(A2,SoC_Data!A:BA,52,FALSE)-VLOOKUP(A2,SoC_Data!A:BA,45,FALSE)</f>
        <v>-3138156</v>
      </c>
      <c r="H7" s="10">
        <f>VLOOKUP(A2,SoC_Data!A:BA,53,FALSE)-VLOOKUP(A2,SoC_Data!A:BA,46,FALSE)</f>
        <v>65611255</v>
      </c>
      <c r="I7" s="10">
        <f>VLOOKUP(A2,SoC_Data!A:BA,50,FALSE)-VLOOKUP(A2,SoC_Data!A:BA,43,FALSE)</f>
        <v>171865</v>
      </c>
      <c r="J7" s="10">
        <f>VLOOKUP(A2,SoC_Data!A:BA,48,FALSE)-VLOOKUP(A2,SoC_Data!A:BA,41,FALSE)</f>
        <v>787468</v>
      </c>
      <c r="K7" s="10">
        <f>VLOOKUP(A2,SoC_Data!A:BA,49,FALSE)-VLOOKUP(A2,SoC_Data!A:BA,42,FALSE)</f>
        <v>2885915</v>
      </c>
      <c r="L7" s="2">
        <f>IFERROR(VLOOKUP(A2,'Kings Land Report'!A:Y,16,FALSE) / 100, "TBA")</f>
        <v>233</v>
      </c>
      <c r="M7" s="2">
        <f>IFERROR(VLOOKUP(A2,'Kings Land Report'!A:Y,17,FALSE) / 200, "TBA")</f>
        <v>901475</v>
      </c>
      <c r="N7" s="10">
        <f>VLOOKUP(A2,SoC_Data!A:BA,51,FALSE)-VLOOKUP(A2,SoC_Data!A:BA,44,FALSE)</f>
        <v>60000000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19" t="s">
        <v>24</v>
      </c>
      <c r="B8" s="20" t="s">
        <v>13</v>
      </c>
      <c r="C8" s="21">
        <f>K12</f>
        <v>11661122</v>
      </c>
      <c r="D8" s="4"/>
      <c r="E8" s="8"/>
      <c r="F8" s="9"/>
      <c r="G8" s="14"/>
      <c r="H8" s="10"/>
      <c r="I8" s="10"/>
      <c r="J8" s="10"/>
      <c r="K8" s="10"/>
      <c r="L8" s="2" t="s">
        <v>13</v>
      </c>
      <c r="M8" s="2" t="s">
        <v>13</v>
      </c>
      <c r="N8" s="1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7.5" customHeight="1">
      <c r="A9" s="22" t="s">
        <v>25</v>
      </c>
      <c r="B9" s="23" t="s">
        <v>13</v>
      </c>
      <c r="C9" s="24">
        <f>L12</f>
        <v>233</v>
      </c>
      <c r="D9" s="4"/>
      <c r="E9" s="8"/>
      <c r="F9" s="9"/>
      <c r="G9" s="14"/>
      <c r="H9" s="10"/>
      <c r="I9" s="10"/>
      <c r="J9" s="10"/>
      <c r="K9" s="10"/>
      <c r="L9" s="2" t="s">
        <v>13</v>
      </c>
      <c r="M9" s="2" t="s">
        <v>13</v>
      </c>
      <c r="N9" s="1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25" t="s">
        <v>26</v>
      </c>
      <c r="B10" s="26" t="s">
        <v>13</v>
      </c>
      <c r="C10" s="27">
        <f>M12</f>
        <v>901475</v>
      </c>
      <c r="D10" s="4"/>
      <c r="E10" s="8"/>
      <c r="F10" s="28"/>
      <c r="G10" s="10"/>
      <c r="H10" s="10"/>
      <c r="I10" s="10"/>
      <c r="J10" s="10"/>
      <c r="K10" s="10"/>
      <c r="L10" s="2" t="s">
        <v>13</v>
      </c>
      <c r="M10" s="2" t="s">
        <v>13</v>
      </c>
      <c r="N10" s="1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29" t="s">
        <v>27</v>
      </c>
      <c r="B11" s="30" t="s">
        <v>13</v>
      </c>
      <c r="C11" s="31">
        <f>SUM(H3:H7)</f>
        <v>276047386</v>
      </c>
      <c r="D11" s="4"/>
      <c r="E11" s="8"/>
      <c r="F11" s="28"/>
      <c r="G11" s="10"/>
      <c r="H11" s="10"/>
      <c r="I11" s="10"/>
      <c r="J11" s="10"/>
      <c r="K11" s="10"/>
      <c r="L11" s="10"/>
      <c r="M11" s="10"/>
      <c r="N11" s="10"/>
      <c r="O11" s="32" t="s">
        <v>28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33" t="s">
        <v>29</v>
      </c>
      <c r="B12" s="1" t="s">
        <v>13</v>
      </c>
      <c r="C12" s="2">
        <f>O12</f>
        <v>147228776</v>
      </c>
      <c r="D12" s="4"/>
      <c r="E12" s="33" t="s">
        <v>30</v>
      </c>
      <c r="F12" s="1" t="s">
        <v>13</v>
      </c>
      <c r="G12" s="34">
        <f t="shared" ref="G12:H12" si="1">SUM(G2:G9)</f>
        <v>64147536</v>
      </c>
      <c r="H12" s="34">
        <f t="shared" si="1"/>
        <v>1349634974</v>
      </c>
      <c r="I12" s="2">
        <f t="shared" ref="I12:K12" si="2">SUM(I3:I9)</f>
        <v>901708</v>
      </c>
      <c r="J12" s="2">
        <f t="shared" si="2"/>
        <v>4272984</v>
      </c>
      <c r="K12" s="2">
        <f t="shared" si="2"/>
        <v>11661122</v>
      </c>
      <c r="L12" s="2">
        <f t="shared" ref="L12:M12" si="3">SUM(L3:L8)</f>
        <v>233</v>
      </c>
      <c r="M12" s="2">
        <f t="shared" si="3"/>
        <v>901475</v>
      </c>
      <c r="N12" s="2">
        <f>SUM(N3:N9)</f>
        <v>210000000</v>
      </c>
      <c r="O12" s="35">
        <f>SUM(J12*4,K12*10,I12*15)</f>
        <v>147228776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36"/>
      <c r="B13" s="12"/>
      <c r="C13" s="37"/>
      <c r="D13" s="4"/>
      <c r="E13" s="4"/>
      <c r="F13" s="4"/>
      <c r="G13" s="38"/>
      <c r="H13" s="38"/>
      <c r="I13" s="38"/>
      <c r="J13" s="38"/>
      <c r="K13" s="38"/>
      <c r="L13" s="38"/>
      <c r="M13" s="38"/>
      <c r="N13" s="38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38"/>
      <c r="D14" s="4"/>
      <c r="E14" s="4"/>
      <c r="F14" s="4"/>
      <c r="G14" s="38"/>
      <c r="H14" s="38"/>
      <c r="I14" s="38"/>
      <c r="J14" s="38"/>
      <c r="K14" s="38"/>
      <c r="L14" s="38"/>
      <c r="M14" s="38"/>
      <c r="N14" s="3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9" t="s">
        <v>31</v>
      </c>
      <c r="B15" s="40"/>
      <c r="C15" s="12"/>
      <c r="D15" s="4"/>
      <c r="E15" s="41" t="s">
        <v>32</v>
      </c>
      <c r="F15" s="40"/>
      <c r="G15" s="40"/>
      <c r="H15" s="40"/>
      <c r="I15" s="40"/>
      <c r="J15" s="40"/>
      <c r="K15" s="40"/>
      <c r="L15" s="40"/>
      <c r="M15" s="40"/>
      <c r="N15" s="12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38"/>
      <c r="D16" s="4"/>
      <c r="E16" s="4"/>
      <c r="F16" s="4"/>
      <c r="G16" s="38"/>
      <c r="H16" s="38"/>
      <c r="I16" s="38"/>
      <c r="J16" s="38"/>
      <c r="K16" s="38"/>
      <c r="L16" s="38"/>
      <c r="M16" s="38"/>
      <c r="N16" s="3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7.5" customHeight="1">
      <c r="A17" s="42"/>
      <c r="B17" s="42"/>
      <c r="C17" s="43"/>
      <c r="D17" s="42"/>
      <c r="E17" s="42"/>
      <c r="F17" s="42"/>
      <c r="G17" s="43"/>
      <c r="H17" s="43"/>
      <c r="I17" s="43"/>
      <c r="J17" s="43"/>
      <c r="K17" s="43"/>
      <c r="L17" s="43"/>
      <c r="M17" s="43"/>
      <c r="N17" s="43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37.5" customHeight="1">
      <c r="A18" s="1" t="s">
        <v>33</v>
      </c>
      <c r="B18" s="44"/>
      <c r="C18" s="45"/>
      <c r="D18" s="4"/>
      <c r="E18" s="1" t="s">
        <v>2</v>
      </c>
      <c r="F18" s="1" t="s">
        <v>3</v>
      </c>
      <c r="G18" s="2" t="s">
        <v>4</v>
      </c>
      <c r="H18" s="2" t="s">
        <v>5</v>
      </c>
      <c r="I18" s="2" t="s">
        <v>34</v>
      </c>
      <c r="J18" s="2" t="s">
        <v>35</v>
      </c>
      <c r="K18" s="2" t="s">
        <v>8</v>
      </c>
      <c r="L18" s="2" t="s">
        <v>36</v>
      </c>
      <c r="M18" s="2" t="s">
        <v>37</v>
      </c>
      <c r="N18" s="2" t="s">
        <v>38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7.5" customHeight="1">
      <c r="A19" s="46" t="s">
        <v>39</v>
      </c>
      <c r="B19" s="8" t="s">
        <v>40</v>
      </c>
      <c r="C19" s="47" t="s">
        <v>41</v>
      </c>
      <c r="D19" s="4"/>
      <c r="E19" s="8" t="s">
        <v>42</v>
      </c>
      <c r="F19" s="9">
        <v>46002.0</v>
      </c>
      <c r="G19" s="10">
        <v>1.1180721781E10</v>
      </c>
      <c r="H19" s="48">
        <v>1.29539827144E11</v>
      </c>
      <c r="I19" s="10">
        <v>1.528281834E9</v>
      </c>
      <c r="J19" s="10">
        <v>4.716942816E9</v>
      </c>
      <c r="K19" s="10">
        <v>3.989450552E9</v>
      </c>
      <c r="L19" s="2"/>
      <c r="M19" s="2"/>
      <c r="N19" s="10">
        <v>1.371005637679E12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7.5" customHeight="1">
      <c r="A20" s="46" t="s">
        <v>43</v>
      </c>
      <c r="B20" s="8" t="s">
        <v>44</v>
      </c>
      <c r="C20" s="49" t="s">
        <v>45</v>
      </c>
      <c r="D20" s="4"/>
      <c r="E20" s="8" t="s">
        <v>46</v>
      </c>
      <c r="F20" s="9">
        <v>46006.0</v>
      </c>
      <c r="G20" s="10">
        <v>1.0867057311E10</v>
      </c>
      <c r="H20" s="48">
        <v>1.33580316573E11</v>
      </c>
      <c r="I20" s="10">
        <v>1.548613371E9</v>
      </c>
      <c r="J20" s="10">
        <v>4.743167081E9</v>
      </c>
      <c r="K20" s="10">
        <v>4.1771644E9</v>
      </c>
      <c r="L20" s="2">
        <f>4178440+3240903+3969058+332751</f>
        <v>11721152</v>
      </c>
      <c r="M20" s="2">
        <f>4538885+4412093+5445812+20607</f>
        <v>14417397</v>
      </c>
      <c r="N20" s="10">
        <v>1.374318532907E12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7.5" customHeight="1">
      <c r="A21" s="46" t="s">
        <v>47</v>
      </c>
      <c r="B21" s="8" t="s">
        <v>48</v>
      </c>
      <c r="C21" s="50" t="s">
        <v>49</v>
      </c>
      <c r="D21" s="4"/>
      <c r="E21" s="8" t="s">
        <v>50</v>
      </c>
      <c r="F21" s="9">
        <v>46013.0</v>
      </c>
      <c r="G21" s="10">
        <v>1.0913196282E10</v>
      </c>
      <c r="H21" s="48">
        <v>1.33185732701E11</v>
      </c>
      <c r="I21" s="10">
        <v>1.520651081E9</v>
      </c>
      <c r="J21" s="10">
        <v>4.720355259E9</v>
      </c>
      <c r="K21" s="10">
        <v>4.169143435E9</v>
      </c>
      <c r="L21" s="2">
        <f>4267301+3310183+4040258+332751</f>
        <v>11950493</v>
      </c>
      <c r="M21" s="2">
        <f>4596214+4527956+5469434+20607</f>
        <v>14614211</v>
      </c>
      <c r="N21" s="10">
        <v>1.351616556245E12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7.5" customHeight="1">
      <c r="A22" s="51"/>
      <c r="B22" s="51"/>
      <c r="C22" s="52"/>
      <c r="D22" s="4"/>
      <c r="E22" s="8" t="s">
        <v>51</v>
      </c>
      <c r="F22" s="9">
        <v>46028.0</v>
      </c>
      <c r="G22" s="10">
        <v>1.0632197268E10</v>
      </c>
      <c r="H22" s="48">
        <v>1.37167296625E11</v>
      </c>
      <c r="I22" s="10">
        <v>1.526635897E9</v>
      </c>
      <c r="J22" s="10">
        <v>4.658476535E9</v>
      </c>
      <c r="K22" s="10">
        <v>4.402502989E9</v>
      </c>
      <c r="L22" s="2">
        <f>10351659+12668618+7134391+921595</f>
        <v>31076263</v>
      </c>
      <c r="M22" s="2">
        <f>11747550+17697237+8387804+199779</f>
        <v>38032370</v>
      </c>
      <c r="N22" s="10">
        <v>1.322161892252E12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7.5" customHeight="1">
      <c r="A23" s="53" t="s">
        <v>52</v>
      </c>
      <c r="B23" s="40"/>
      <c r="C23" s="12"/>
      <c r="D23" s="4"/>
      <c r="E23" s="8" t="s">
        <v>53</v>
      </c>
      <c r="F23" s="9">
        <v>46032.0</v>
      </c>
      <c r="G23" s="10">
        <v>1.0297688506E10</v>
      </c>
      <c r="H23" s="48">
        <v>1.42038184665E11</v>
      </c>
      <c r="I23" s="10">
        <v>1.551926516E9</v>
      </c>
      <c r="J23" s="10">
        <v>4.701099439E9</v>
      </c>
      <c r="K23" s="10">
        <v>4.625017637E9</v>
      </c>
      <c r="L23" s="2">
        <f>17637283+18651486+10665494+1385522</f>
        <v>48339785</v>
      </c>
      <c r="M23" s="2">
        <f>17455273+25559800+10488314+277934</f>
        <v>53781321</v>
      </c>
      <c r="N23" s="10">
        <v>1.333087725568E12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7.5" customHeight="1">
      <c r="A24" s="54"/>
      <c r="B24" s="14"/>
      <c r="C24" s="47" t="s">
        <v>54</v>
      </c>
      <c r="D24" s="4"/>
      <c r="F24" s="9"/>
      <c r="G24" s="10"/>
      <c r="H24" s="48"/>
      <c r="I24" s="10"/>
      <c r="J24" s="10"/>
      <c r="K24" s="10"/>
      <c r="L24" s="2"/>
      <c r="M24" s="2"/>
      <c r="N24" s="1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7.5" customHeight="1">
      <c r="A25" s="54"/>
      <c r="B25" s="14"/>
      <c r="C25" s="47" t="s">
        <v>55</v>
      </c>
      <c r="D25" s="4"/>
      <c r="E25" s="8"/>
      <c r="F25" s="28"/>
      <c r="G25" s="10"/>
      <c r="H25" s="48"/>
      <c r="I25" s="10"/>
      <c r="J25" s="10"/>
      <c r="K25" s="10"/>
      <c r="L25" s="2"/>
      <c r="M25" s="2"/>
      <c r="N25" s="10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7.5" customHeight="1">
      <c r="A26" s="54"/>
      <c r="B26" s="14"/>
      <c r="C26" s="47" t="s">
        <v>56</v>
      </c>
      <c r="D26" s="4"/>
      <c r="E26" s="8"/>
      <c r="F26" s="28"/>
      <c r="G26" s="10"/>
      <c r="H26" s="10"/>
      <c r="I26" s="10"/>
      <c r="J26" s="10"/>
      <c r="K26" s="10"/>
      <c r="L26" s="10"/>
      <c r="M26" s="10"/>
      <c r="N26" s="10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7.5" customHeight="1">
      <c r="A27" s="54"/>
      <c r="B27" s="14"/>
      <c r="C27" s="47" t="s">
        <v>57</v>
      </c>
      <c r="D27" s="4"/>
      <c r="E27" s="33" t="s">
        <v>30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7.5" customHeight="1">
      <c r="A28" s="54"/>
      <c r="B28" s="55"/>
      <c r="C28" s="47" t="s">
        <v>58</v>
      </c>
      <c r="D28" s="4"/>
      <c r="E28" s="3"/>
      <c r="F28" s="3"/>
      <c r="G28" s="37"/>
      <c r="H28" s="37"/>
      <c r="I28" s="37"/>
      <c r="J28" s="37"/>
      <c r="K28" s="37"/>
      <c r="L28" s="37"/>
      <c r="M28" s="37"/>
      <c r="N28" s="37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38"/>
      <c r="D29" s="4"/>
      <c r="E29" s="4"/>
      <c r="F29" s="56"/>
      <c r="G29" s="38"/>
      <c r="H29" s="38"/>
      <c r="I29" s="38"/>
      <c r="J29" s="38"/>
      <c r="K29" s="38"/>
      <c r="L29" s="38"/>
      <c r="M29" s="38"/>
      <c r="N29" s="38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38"/>
      <c r="D30" s="4"/>
      <c r="E30" s="4"/>
      <c r="F30" s="56"/>
      <c r="G30" s="38"/>
      <c r="H30" s="38"/>
      <c r="I30" s="38"/>
      <c r="J30" s="38"/>
      <c r="K30" s="38"/>
      <c r="L30" s="38"/>
      <c r="M30" s="38"/>
      <c r="N30" s="38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57" t="s">
        <v>59</v>
      </c>
      <c r="C31" s="57" t="s">
        <v>60</v>
      </c>
      <c r="D31" s="57" t="s">
        <v>5</v>
      </c>
      <c r="E31" s="4"/>
      <c r="F31" s="4"/>
      <c r="G31" s="38"/>
      <c r="H31" s="38"/>
      <c r="I31" s="38"/>
      <c r="J31" s="38"/>
      <c r="K31" s="38"/>
      <c r="L31" s="38"/>
      <c r="M31" s="38"/>
      <c r="N31" s="38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58">
        <v>45864.0</v>
      </c>
      <c r="C32" s="59">
        <v>9.278618824E9</v>
      </c>
      <c r="D32" s="59">
        <v>6.1276483616E10</v>
      </c>
      <c r="E32" s="4"/>
      <c r="F32" s="4"/>
      <c r="G32" s="38"/>
      <c r="H32" s="38"/>
      <c r="I32" s="38"/>
      <c r="J32" s="38"/>
      <c r="K32" s="38"/>
      <c r="L32" s="38"/>
      <c r="M32" s="38"/>
      <c r="N32" s="3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58">
        <v>45899.0</v>
      </c>
      <c r="C33" s="59">
        <v>1.2149406514E10</v>
      </c>
      <c r="D33" s="59">
        <v>1.12058146834E11</v>
      </c>
      <c r="E33" s="4"/>
      <c r="F33" s="56"/>
      <c r="G33" s="38"/>
      <c r="H33" s="38"/>
      <c r="I33" s="38"/>
      <c r="J33" s="38"/>
      <c r="K33" s="38"/>
      <c r="L33" s="38"/>
      <c r="M33" s="38"/>
      <c r="N33" s="38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58">
        <v>45928.0</v>
      </c>
      <c r="C34" s="59">
        <v>1.2149819513E10</v>
      </c>
      <c r="D34" s="59">
        <v>1.17058934234E11</v>
      </c>
      <c r="E34" s="4"/>
      <c r="F34" s="4"/>
      <c r="G34" s="38"/>
      <c r="H34" s="38"/>
      <c r="I34" s="38"/>
      <c r="J34" s="38"/>
      <c r="K34" s="38"/>
      <c r="L34" s="38"/>
      <c r="M34" s="38"/>
      <c r="N34" s="3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58">
        <v>45949.0</v>
      </c>
      <c r="C35" s="59">
        <v>1.1507378863E10</v>
      </c>
      <c r="D35" s="59">
        <v>1.24467902534E11</v>
      </c>
      <c r="E35" s="4"/>
      <c r="F35" s="4"/>
      <c r="G35" s="38"/>
      <c r="H35" s="38"/>
      <c r="I35" s="38"/>
      <c r="J35" s="38"/>
      <c r="K35" s="38"/>
      <c r="L35" s="38"/>
      <c r="M35" s="38"/>
      <c r="N35" s="38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58">
        <v>46002.0</v>
      </c>
      <c r="C36" s="59">
        <v>1.1180721781E10</v>
      </c>
      <c r="D36" s="59">
        <v>1.29539827144E11</v>
      </c>
      <c r="E36" s="4"/>
      <c r="F36" s="4"/>
      <c r="G36" s="38"/>
      <c r="H36" s="38"/>
      <c r="I36" s="38"/>
      <c r="J36" s="38"/>
      <c r="K36" s="38"/>
      <c r="L36" s="38"/>
      <c r="M36" s="38"/>
      <c r="N36" s="38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58">
        <v>46006.0</v>
      </c>
      <c r="C37" s="59">
        <v>1.0867057311E10</v>
      </c>
      <c r="D37" s="59">
        <v>1.33580316573E11</v>
      </c>
      <c r="E37" s="4"/>
      <c r="F37" s="56"/>
      <c r="G37" s="38"/>
      <c r="H37" s="38"/>
      <c r="I37" s="38"/>
      <c r="J37" s="38"/>
      <c r="K37" s="38"/>
      <c r="L37" s="38"/>
      <c r="M37" s="38"/>
      <c r="N37" s="38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58">
        <v>46013.0</v>
      </c>
      <c r="C38" s="59">
        <v>1.0913196282E10</v>
      </c>
      <c r="D38" s="59">
        <v>1.33185732701E11</v>
      </c>
      <c r="E38" s="4"/>
      <c r="F38" s="4"/>
      <c r="G38" s="38"/>
      <c r="H38" s="38"/>
      <c r="I38" s="38"/>
      <c r="J38" s="38"/>
      <c r="K38" s="38"/>
      <c r="L38" s="38"/>
      <c r="M38" s="38"/>
      <c r="N38" s="38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58">
        <v>46028.0</v>
      </c>
      <c r="C39" s="59">
        <v>1.0632197268E10</v>
      </c>
      <c r="D39" s="59">
        <v>1.37167296625E11</v>
      </c>
      <c r="E39" s="4"/>
      <c r="F39" s="4"/>
      <c r="G39" s="38"/>
      <c r="H39" s="38"/>
      <c r="I39" s="38"/>
      <c r="J39" s="38"/>
      <c r="K39" s="38"/>
      <c r="L39" s="38"/>
      <c r="M39" s="38"/>
      <c r="N39" s="38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58">
        <v>46032.0</v>
      </c>
      <c r="C40" s="59">
        <v>1.0297688506E10</v>
      </c>
      <c r="D40" s="59">
        <v>1.42038184665E11</v>
      </c>
      <c r="E40" s="4"/>
      <c r="F40" s="4"/>
      <c r="G40" s="38"/>
      <c r="H40" s="38"/>
      <c r="I40" s="38"/>
      <c r="J40" s="38"/>
      <c r="K40" s="38"/>
      <c r="L40" s="38"/>
      <c r="M40" s="38"/>
      <c r="N40" s="38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38"/>
      <c r="D41" s="4"/>
      <c r="E41" s="4"/>
      <c r="F41" s="4"/>
      <c r="G41" s="38"/>
      <c r="H41" s="38"/>
      <c r="I41" s="38"/>
      <c r="J41" s="38"/>
      <c r="K41" s="38"/>
      <c r="L41" s="38"/>
      <c r="M41" s="38"/>
      <c r="N41" s="38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38"/>
      <c r="D42" s="4"/>
      <c r="E42" s="4"/>
      <c r="F42" s="4"/>
      <c r="G42" s="38"/>
      <c r="H42" s="38"/>
      <c r="I42" s="38"/>
      <c r="J42" s="38"/>
      <c r="K42" s="38"/>
      <c r="L42" s="38"/>
      <c r="M42" s="38"/>
      <c r="N42" s="38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38"/>
      <c r="D43" s="4"/>
      <c r="E43" s="4"/>
      <c r="F43" s="4"/>
      <c r="G43" s="38"/>
      <c r="H43" s="38"/>
      <c r="I43" s="38"/>
      <c r="J43" s="38"/>
      <c r="K43" s="38"/>
      <c r="L43" s="38"/>
      <c r="M43" s="38"/>
      <c r="N43" s="38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38"/>
      <c r="D44" s="4"/>
      <c r="E44" s="4"/>
      <c r="F44" s="4"/>
      <c r="G44" s="38"/>
      <c r="H44" s="38"/>
      <c r="I44" s="38"/>
      <c r="J44" s="38"/>
      <c r="K44" s="38"/>
      <c r="L44" s="38"/>
      <c r="M44" s="38"/>
      <c r="N44" s="38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38"/>
      <c r="D45" s="4"/>
      <c r="E45" s="4"/>
      <c r="F45" s="4"/>
      <c r="G45" s="38"/>
      <c r="H45" s="38"/>
      <c r="I45" s="38"/>
      <c r="J45" s="38"/>
      <c r="K45" s="38"/>
      <c r="L45" s="38"/>
      <c r="M45" s="38"/>
      <c r="N45" s="38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38"/>
      <c r="D46" s="4"/>
      <c r="E46" s="4"/>
      <c r="F46" s="4"/>
      <c r="G46" s="38"/>
      <c r="H46" s="38"/>
      <c r="I46" s="38"/>
      <c r="J46" s="38"/>
      <c r="K46" s="38"/>
      <c r="L46" s="38"/>
      <c r="M46" s="38"/>
      <c r="N46" s="38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38"/>
      <c r="D47" s="4"/>
      <c r="E47" s="4"/>
      <c r="F47" s="4"/>
      <c r="G47" s="38"/>
      <c r="H47" s="38"/>
      <c r="I47" s="38"/>
      <c r="J47" s="38"/>
      <c r="K47" s="38"/>
      <c r="L47" s="38"/>
      <c r="M47" s="38"/>
      <c r="N47" s="38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38"/>
      <c r="D48" s="4"/>
      <c r="E48" s="4"/>
      <c r="F48" s="4"/>
      <c r="G48" s="38"/>
      <c r="H48" s="38"/>
      <c r="I48" s="38"/>
      <c r="J48" s="38"/>
      <c r="K48" s="38"/>
      <c r="L48" s="38"/>
      <c r="M48" s="38"/>
      <c r="N48" s="38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38"/>
      <c r="D49" s="4"/>
      <c r="E49" s="4"/>
      <c r="F49" s="4"/>
      <c r="G49" s="38"/>
      <c r="H49" s="38"/>
      <c r="I49" s="38"/>
      <c r="J49" s="38"/>
      <c r="K49" s="38"/>
      <c r="L49" s="38"/>
      <c r="M49" s="38"/>
      <c r="N49" s="38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38"/>
      <c r="D50" s="4"/>
      <c r="E50" s="4"/>
      <c r="F50" s="4"/>
      <c r="G50" s="38"/>
      <c r="H50" s="38"/>
      <c r="I50" s="38"/>
      <c r="J50" s="38"/>
      <c r="K50" s="38"/>
      <c r="L50" s="38"/>
      <c r="M50" s="38"/>
      <c r="N50" s="38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38"/>
      <c r="D51" s="4"/>
      <c r="E51" s="4"/>
      <c r="F51" s="4"/>
      <c r="G51" s="38"/>
      <c r="H51" s="38"/>
      <c r="I51" s="38"/>
      <c r="J51" s="38"/>
      <c r="K51" s="38"/>
      <c r="L51" s="38"/>
      <c r="M51" s="38"/>
      <c r="N51" s="38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38"/>
      <c r="D52" s="4"/>
      <c r="E52" s="4"/>
      <c r="F52" s="4"/>
      <c r="G52" s="38"/>
      <c r="H52" s="38"/>
      <c r="I52" s="38"/>
      <c r="J52" s="38"/>
      <c r="K52" s="38"/>
      <c r="L52" s="38"/>
      <c r="M52" s="38"/>
      <c r="N52" s="38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38"/>
      <c r="D53" s="4"/>
      <c r="E53" s="4"/>
      <c r="F53" s="4"/>
      <c r="G53" s="38"/>
      <c r="H53" s="38"/>
      <c r="I53" s="38"/>
      <c r="J53" s="38"/>
      <c r="K53" s="38"/>
      <c r="L53" s="38"/>
      <c r="M53" s="38"/>
      <c r="N53" s="38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38"/>
      <c r="D54" s="4"/>
      <c r="E54" s="4"/>
      <c r="F54" s="4"/>
      <c r="G54" s="38"/>
      <c r="H54" s="38"/>
      <c r="I54" s="38"/>
      <c r="J54" s="38"/>
      <c r="K54" s="38"/>
      <c r="L54" s="38"/>
      <c r="M54" s="38"/>
      <c r="N54" s="38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38"/>
      <c r="D55" s="4"/>
      <c r="E55" s="4"/>
      <c r="F55" s="4"/>
      <c r="G55" s="38"/>
      <c r="H55" s="38"/>
      <c r="I55" s="38"/>
      <c r="J55" s="38"/>
      <c r="K55" s="38"/>
      <c r="L55" s="38"/>
      <c r="M55" s="38"/>
      <c r="N55" s="38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38"/>
      <c r="D56" s="4"/>
      <c r="E56" s="41" t="s">
        <v>61</v>
      </c>
      <c r="F56" s="40"/>
      <c r="G56" s="40"/>
      <c r="H56" s="40"/>
      <c r="I56" s="40"/>
      <c r="J56" s="40"/>
      <c r="K56" s="40"/>
      <c r="L56" s="40"/>
      <c r="M56" s="40"/>
      <c r="N56" s="12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38"/>
      <c r="D57" s="4"/>
      <c r="E57" s="4"/>
      <c r="F57" s="4"/>
      <c r="G57" s="38"/>
      <c r="H57" s="38"/>
      <c r="I57" s="38"/>
      <c r="J57" s="38"/>
      <c r="K57" s="38"/>
      <c r="L57" s="38"/>
      <c r="M57" s="38"/>
      <c r="N57" s="38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38"/>
      <c r="D58" s="4"/>
      <c r="E58" s="4"/>
      <c r="F58" s="4"/>
      <c r="G58" s="38"/>
      <c r="H58" s="38"/>
      <c r="I58" s="38"/>
      <c r="J58" s="38"/>
      <c r="K58" s="38"/>
      <c r="L58" s="38"/>
      <c r="M58" s="38"/>
      <c r="N58" s="38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38"/>
      <c r="D59" s="4"/>
      <c r="E59" s="4"/>
      <c r="F59" s="4"/>
      <c r="G59" s="38"/>
      <c r="H59" s="38"/>
      <c r="I59" s="38"/>
      <c r="J59" s="38"/>
      <c r="K59" s="38"/>
      <c r="L59" s="38"/>
      <c r="M59" s="38"/>
      <c r="N59" s="38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42.75" customHeight="1">
      <c r="A60" s="4"/>
      <c r="B60" s="4"/>
      <c r="C60" s="38"/>
      <c r="D60" s="4"/>
      <c r="E60" s="1" t="s">
        <v>62</v>
      </c>
      <c r="F60" s="1" t="s">
        <v>4</v>
      </c>
      <c r="G60" s="2" t="s">
        <v>5</v>
      </c>
      <c r="H60" s="2" t="s">
        <v>34</v>
      </c>
      <c r="I60" s="2" t="s">
        <v>35</v>
      </c>
      <c r="J60" s="2" t="s">
        <v>8</v>
      </c>
      <c r="K60" s="2" t="s">
        <v>36</v>
      </c>
      <c r="L60" s="2" t="s">
        <v>37</v>
      </c>
      <c r="M60" s="2" t="s">
        <v>38</v>
      </c>
      <c r="N60" s="2" t="s">
        <v>63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4"/>
      <c r="B61" s="4"/>
      <c r="C61" s="38"/>
      <c r="D61" s="4"/>
      <c r="E61" s="8"/>
      <c r="F61" s="14"/>
      <c r="G61" s="14"/>
      <c r="H61" s="14"/>
      <c r="I61" s="14"/>
      <c r="J61" s="14"/>
      <c r="K61" s="14"/>
      <c r="L61" s="10"/>
      <c r="M61" s="10"/>
      <c r="N61" s="10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4"/>
      <c r="B62" s="4"/>
      <c r="C62" s="38"/>
      <c r="D62" s="4"/>
      <c r="E62" s="8"/>
      <c r="F62" s="14"/>
      <c r="G62" s="14"/>
      <c r="H62" s="14"/>
      <c r="I62" s="14"/>
      <c r="J62" s="14"/>
      <c r="K62" s="14"/>
      <c r="L62" s="10"/>
      <c r="M62" s="10"/>
      <c r="N62" s="10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4"/>
      <c r="B63" s="4"/>
      <c r="C63" s="38"/>
      <c r="D63" s="4"/>
      <c r="E63" s="8"/>
      <c r="F63" s="14"/>
      <c r="G63" s="14"/>
      <c r="H63" s="14"/>
      <c r="I63" s="14"/>
      <c r="J63" s="14"/>
      <c r="K63" s="10"/>
      <c r="L63" s="10"/>
      <c r="M63" s="10"/>
      <c r="N63" s="10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4"/>
      <c r="B64" s="4"/>
      <c r="C64" s="38"/>
      <c r="D64" s="4"/>
      <c r="E64" s="8"/>
      <c r="F64" s="14"/>
      <c r="G64" s="14"/>
      <c r="H64" s="14"/>
      <c r="I64" s="14"/>
      <c r="J64" s="14"/>
      <c r="K64" s="10"/>
      <c r="L64" s="10"/>
      <c r="M64" s="10"/>
      <c r="N64" s="10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4"/>
      <c r="B65" s="4"/>
      <c r="C65" s="38"/>
      <c r="D65" s="4"/>
      <c r="E65" s="8"/>
      <c r="F65" s="14"/>
      <c r="G65" s="14"/>
      <c r="H65" s="14"/>
      <c r="I65" s="14"/>
      <c r="J65" s="14"/>
      <c r="K65" s="10"/>
      <c r="L65" s="10"/>
      <c r="M65" s="10"/>
      <c r="N65" s="10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4"/>
      <c r="B66" s="4"/>
      <c r="C66" s="38"/>
      <c r="D66" s="4"/>
      <c r="E66" s="8"/>
      <c r="F66" s="14"/>
      <c r="G66" s="14"/>
      <c r="H66" s="14"/>
      <c r="I66" s="14"/>
      <c r="J66" s="14"/>
      <c r="K66" s="10"/>
      <c r="L66" s="10"/>
      <c r="M66" s="10"/>
      <c r="N66" s="10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38"/>
      <c r="D67" s="4"/>
      <c r="E67" s="4"/>
      <c r="F67" s="4"/>
      <c r="G67" s="38"/>
      <c r="H67" s="38"/>
      <c r="I67" s="38"/>
      <c r="J67" s="38"/>
      <c r="K67" s="38"/>
      <c r="L67" s="38"/>
      <c r="M67" s="38"/>
      <c r="N67" s="38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38"/>
      <c r="D68" s="4"/>
      <c r="E68" s="4"/>
      <c r="F68" s="4"/>
      <c r="G68" s="38"/>
      <c r="H68" s="38"/>
      <c r="I68" s="38"/>
      <c r="J68" s="38"/>
      <c r="K68" s="38"/>
      <c r="L68" s="38"/>
      <c r="M68" s="38"/>
      <c r="N68" s="38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38"/>
      <c r="D69" s="4"/>
      <c r="E69" s="4"/>
      <c r="F69" s="4"/>
      <c r="G69" s="38"/>
      <c r="H69" s="38"/>
      <c r="I69" s="38"/>
      <c r="J69" s="38"/>
      <c r="K69" s="38"/>
      <c r="L69" s="38"/>
      <c r="M69" s="38"/>
      <c r="N69" s="38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38"/>
      <c r="D70" s="4"/>
      <c r="E70" s="4"/>
      <c r="F70" s="4"/>
      <c r="G70" s="38"/>
      <c r="H70" s="38"/>
      <c r="I70" s="38"/>
      <c r="J70" s="38"/>
      <c r="K70" s="38"/>
      <c r="L70" s="38"/>
      <c r="M70" s="38"/>
      <c r="N70" s="38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38"/>
      <c r="D71" s="4"/>
      <c r="E71" s="4"/>
      <c r="F71" s="4"/>
      <c r="G71" s="38"/>
      <c r="H71" s="38"/>
      <c r="I71" s="38"/>
      <c r="J71" s="38"/>
      <c r="K71" s="38"/>
      <c r="L71" s="38"/>
      <c r="M71" s="38"/>
      <c r="N71" s="38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38"/>
      <c r="D72" s="4"/>
      <c r="E72" s="4"/>
      <c r="F72" s="4"/>
      <c r="G72" s="38"/>
      <c r="H72" s="38"/>
      <c r="I72" s="38"/>
      <c r="J72" s="38"/>
      <c r="K72" s="38"/>
      <c r="L72" s="38"/>
      <c r="M72" s="38"/>
      <c r="N72" s="38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38"/>
      <c r="D73" s="4"/>
      <c r="E73" s="4"/>
      <c r="F73" s="4"/>
      <c r="G73" s="38"/>
      <c r="H73" s="38"/>
      <c r="I73" s="38"/>
      <c r="J73" s="38"/>
      <c r="K73" s="38"/>
      <c r="L73" s="38"/>
      <c r="M73" s="38"/>
      <c r="N73" s="38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38"/>
      <c r="D74" s="4"/>
      <c r="E74" s="4"/>
      <c r="F74" s="4"/>
      <c r="G74" s="38"/>
      <c r="H74" s="38"/>
      <c r="I74" s="38"/>
      <c r="J74" s="38"/>
      <c r="K74" s="38"/>
      <c r="L74" s="38"/>
      <c r="M74" s="38"/>
      <c r="N74" s="38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38"/>
      <c r="D75" s="4"/>
      <c r="E75" s="4"/>
      <c r="F75" s="4"/>
      <c r="G75" s="38"/>
      <c r="H75" s="38"/>
      <c r="I75" s="38"/>
      <c r="J75" s="38"/>
      <c r="K75" s="38"/>
      <c r="L75" s="38"/>
      <c r="M75" s="38"/>
      <c r="N75" s="38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38"/>
      <c r="D76" s="4"/>
      <c r="E76" s="4"/>
      <c r="F76" s="4"/>
      <c r="G76" s="38"/>
      <c r="H76" s="38"/>
      <c r="I76" s="38"/>
      <c r="J76" s="38"/>
      <c r="K76" s="38"/>
      <c r="L76" s="38"/>
      <c r="M76" s="38"/>
      <c r="N76" s="38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38"/>
      <c r="D77" s="4"/>
      <c r="E77" s="4"/>
      <c r="F77" s="4"/>
      <c r="G77" s="38"/>
      <c r="H77" s="38"/>
      <c r="I77" s="38"/>
      <c r="J77" s="38"/>
      <c r="K77" s="38"/>
      <c r="L77" s="38"/>
      <c r="M77" s="38"/>
      <c r="N77" s="38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38"/>
      <c r="D78" s="4"/>
      <c r="E78" s="4"/>
      <c r="F78" s="4"/>
      <c r="G78" s="38"/>
      <c r="H78" s="38"/>
      <c r="I78" s="38"/>
      <c r="J78" s="38"/>
      <c r="K78" s="38"/>
      <c r="L78" s="38"/>
      <c r="M78" s="38"/>
      <c r="N78" s="38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38"/>
      <c r="D79" s="4"/>
      <c r="E79" s="4"/>
      <c r="F79" s="4"/>
      <c r="G79" s="38"/>
      <c r="H79" s="38"/>
      <c r="I79" s="38"/>
      <c r="J79" s="38"/>
      <c r="K79" s="38"/>
      <c r="L79" s="38"/>
      <c r="M79" s="38"/>
      <c r="N79" s="38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38"/>
      <c r="D80" s="4"/>
      <c r="E80" s="4"/>
      <c r="F80" s="4"/>
      <c r="G80" s="38"/>
      <c r="H80" s="38"/>
      <c r="I80" s="38"/>
      <c r="J80" s="38"/>
      <c r="K80" s="38"/>
      <c r="L80" s="38"/>
      <c r="M80" s="38"/>
      <c r="N80" s="38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38"/>
      <c r="D81" s="4"/>
      <c r="E81" s="4"/>
      <c r="F81" s="4"/>
      <c r="G81" s="38"/>
      <c r="H81" s="38"/>
      <c r="I81" s="38"/>
      <c r="J81" s="38"/>
      <c r="K81" s="38"/>
      <c r="L81" s="38"/>
      <c r="M81" s="38"/>
      <c r="N81" s="38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38"/>
      <c r="D82" s="4"/>
      <c r="E82" s="4"/>
      <c r="F82" s="4"/>
      <c r="G82" s="38"/>
      <c r="H82" s="38"/>
      <c r="I82" s="38"/>
      <c r="J82" s="38"/>
      <c r="K82" s="38"/>
      <c r="L82" s="38"/>
      <c r="M82" s="38"/>
      <c r="N82" s="38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38"/>
      <c r="D83" s="4"/>
      <c r="E83" s="4"/>
      <c r="F83" s="4"/>
      <c r="G83" s="38"/>
      <c r="H83" s="38"/>
      <c r="I83" s="38"/>
      <c r="J83" s="38"/>
      <c r="K83" s="38"/>
      <c r="L83" s="38"/>
      <c r="M83" s="38"/>
      <c r="N83" s="38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38"/>
      <c r="D84" s="4"/>
      <c r="E84" s="4"/>
      <c r="F84" s="4"/>
      <c r="G84" s="38"/>
      <c r="H84" s="38"/>
      <c r="I84" s="38"/>
      <c r="J84" s="38"/>
      <c r="K84" s="38"/>
      <c r="L84" s="38"/>
      <c r="M84" s="38"/>
      <c r="N84" s="38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38"/>
      <c r="D85" s="4"/>
      <c r="E85" s="4"/>
      <c r="F85" s="4"/>
      <c r="G85" s="38"/>
      <c r="H85" s="38"/>
      <c r="I85" s="38"/>
      <c r="J85" s="38"/>
      <c r="K85" s="38"/>
      <c r="L85" s="38"/>
      <c r="M85" s="38"/>
      <c r="N85" s="38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38"/>
      <c r="D86" s="4"/>
      <c r="E86" s="4"/>
      <c r="F86" s="4"/>
      <c r="G86" s="38"/>
      <c r="H86" s="38"/>
      <c r="I86" s="38"/>
      <c r="J86" s="38"/>
      <c r="K86" s="38"/>
      <c r="L86" s="38"/>
      <c r="M86" s="38"/>
      <c r="N86" s="38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38"/>
      <c r="D87" s="4"/>
      <c r="E87" s="4"/>
      <c r="F87" s="4"/>
      <c r="G87" s="38"/>
      <c r="H87" s="38"/>
      <c r="I87" s="38"/>
      <c r="J87" s="38"/>
      <c r="K87" s="38"/>
      <c r="L87" s="38"/>
      <c r="M87" s="38"/>
      <c r="N87" s="38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38"/>
      <c r="D88" s="4"/>
      <c r="E88" s="4"/>
      <c r="F88" s="4"/>
      <c r="G88" s="38"/>
      <c r="H88" s="38"/>
      <c r="I88" s="38"/>
      <c r="J88" s="38"/>
      <c r="K88" s="38"/>
      <c r="L88" s="38"/>
      <c r="M88" s="38"/>
      <c r="N88" s="38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38"/>
      <c r="D89" s="4"/>
      <c r="E89" s="4"/>
      <c r="F89" s="4"/>
      <c r="G89" s="38"/>
      <c r="H89" s="38"/>
      <c r="I89" s="38"/>
      <c r="J89" s="38"/>
      <c r="K89" s="38"/>
      <c r="L89" s="38"/>
      <c r="M89" s="38"/>
      <c r="N89" s="38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38"/>
      <c r="D90" s="4"/>
      <c r="E90" s="4"/>
      <c r="F90" s="4"/>
      <c r="G90" s="38"/>
      <c r="H90" s="38"/>
      <c r="I90" s="38"/>
      <c r="J90" s="38"/>
      <c r="K90" s="38"/>
      <c r="L90" s="38"/>
      <c r="M90" s="38"/>
      <c r="N90" s="38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38"/>
      <c r="D91" s="4"/>
      <c r="E91" s="4"/>
      <c r="F91" s="4"/>
      <c r="G91" s="38"/>
      <c r="H91" s="38"/>
      <c r="I91" s="38"/>
      <c r="J91" s="38"/>
      <c r="K91" s="38"/>
      <c r="L91" s="38"/>
      <c r="M91" s="38"/>
      <c r="N91" s="38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38"/>
      <c r="D92" s="4"/>
      <c r="E92" s="4"/>
      <c r="F92" s="4"/>
      <c r="G92" s="38"/>
      <c r="H92" s="38"/>
      <c r="I92" s="38"/>
      <c r="J92" s="38"/>
      <c r="K92" s="38"/>
      <c r="L92" s="38"/>
      <c r="M92" s="38"/>
      <c r="N92" s="38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38"/>
      <c r="D93" s="4"/>
      <c r="E93" s="4"/>
      <c r="F93" s="4"/>
      <c r="G93" s="38"/>
      <c r="H93" s="38"/>
      <c r="I93" s="38"/>
      <c r="J93" s="38"/>
      <c r="K93" s="38"/>
      <c r="L93" s="38"/>
      <c r="M93" s="38"/>
      <c r="N93" s="38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38"/>
      <c r="D94" s="4"/>
      <c r="E94" s="4"/>
      <c r="F94" s="4"/>
      <c r="G94" s="38"/>
      <c r="H94" s="38"/>
      <c r="I94" s="38"/>
      <c r="J94" s="38"/>
      <c r="K94" s="38"/>
      <c r="L94" s="38"/>
      <c r="M94" s="38"/>
      <c r="N94" s="38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38"/>
      <c r="D95" s="4"/>
      <c r="E95" s="4"/>
      <c r="F95" s="4"/>
      <c r="G95" s="38"/>
      <c r="H95" s="38"/>
      <c r="I95" s="38"/>
      <c r="J95" s="38"/>
      <c r="K95" s="38"/>
      <c r="L95" s="38"/>
      <c r="M95" s="38"/>
      <c r="N95" s="38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38"/>
      <c r="D96" s="4"/>
      <c r="E96" s="4"/>
      <c r="F96" s="4"/>
      <c r="G96" s="38"/>
      <c r="H96" s="38"/>
      <c r="I96" s="38"/>
      <c r="J96" s="38"/>
      <c r="K96" s="38"/>
      <c r="L96" s="38"/>
      <c r="M96" s="38"/>
      <c r="N96" s="38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38"/>
      <c r="D97" s="4"/>
      <c r="E97" s="4"/>
      <c r="F97" s="4"/>
      <c r="G97" s="38"/>
      <c r="H97" s="38"/>
      <c r="I97" s="38"/>
      <c r="J97" s="38"/>
      <c r="K97" s="38"/>
      <c r="L97" s="38"/>
      <c r="M97" s="38"/>
      <c r="N97" s="38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38"/>
      <c r="D98" s="4"/>
      <c r="E98" s="4"/>
      <c r="F98" s="4"/>
      <c r="G98" s="38"/>
      <c r="H98" s="38"/>
      <c r="I98" s="38"/>
      <c r="J98" s="38"/>
      <c r="K98" s="38"/>
      <c r="L98" s="38"/>
      <c r="M98" s="38"/>
      <c r="N98" s="38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38"/>
      <c r="D99" s="4"/>
      <c r="E99" s="4"/>
      <c r="F99" s="4"/>
      <c r="G99" s="38"/>
      <c r="H99" s="38"/>
      <c r="I99" s="38"/>
      <c r="J99" s="38"/>
      <c r="K99" s="38"/>
      <c r="L99" s="38"/>
      <c r="M99" s="38"/>
      <c r="N99" s="38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38"/>
      <c r="D100" s="4"/>
      <c r="E100" s="4"/>
      <c r="F100" s="4"/>
      <c r="G100" s="38"/>
      <c r="H100" s="38"/>
      <c r="I100" s="38"/>
      <c r="J100" s="38"/>
      <c r="K100" s="38"/>
      <c r="L100" s="38"/>
      <c r="M100" s="38"/>
      <c r="N100" s="38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38"/>
      <c r="D101" s="4"/>
      <c r="E101" s="4"/>
      <c r="F101" s="4"/>
      <c r="G101" s="38"/>
      <c r="H101" s="38"/>
      <c r="I101" s="38"/>
      <c r="J101" s="38"/>
      <c r="K101" s="38"/>
      <c r="L101" s="38"/>
      <c r="M101" s="38"/>
      <c r="N101" s="38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38"/>
      <c r="D102" s="4"/>
      <c r="E102" s="4"/>
      <c r="F102" s="4"/>
      <c r="G102" s="38"/>
      <c r="H102" s="38"/>
      <c r="I102" s="38"/>
      <c r="J102" s="38"/>
      <c r="K102" s="38"/>
      <c r="L102" s="38"/>
      <c r="M102" s="38"/>
      <c r="N102" s="38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38"/>
      <c r="D103" s="4"/>
      <c r="E103" s="4"/>
      <c r="F103" s="4"/>
      <c r="G103" s="38"/>
      <c r="H103" s="38"/>
      <c r="I103" s="38"/>
      <c r="J103" s="38"/>
      <c r="K103" s="38"/>
      <c r="L103" s="38"/>
      <c r="M103" s="38"/>
      <c r="N103" s="38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38"/>
      <c r="D104" s="4"/>
      <c r="E104" s="4"/>
      <c r="F104" s="4"/>
      <c r="G104" s="38"/>
      <c r="H104" s="38"/>
      <c r="I104" s="38"/>
      <c r="J104" s="38"/>
      <c r="K104" s="38"/>
      <c r="L104" s="38"/>
      <c r="M104" s="38"/>
      <c r="N104" s="38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38"/>
      <c r="D105" s="4"/>
      <c r="E105" s="4"/>
      <c r="F105" s="4"/>
      <c r="G105" s="38"/>
      <c r="H105" s="38"/>
      <c r="I105" s="38"/>
      <c r="J105" s="38"/>
      <c r="K105" s="38"/>
      <c r="L105" s="38"/>
      <c r="M105" s="38"/>
      <c r="N105" s="38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38"/>
      <c r="D106" s="4"/>
      <c r="E106" s="4"/>
      <c r="F106" s="4"/>
      <c r="G106" s="38"/>
      <c r="H106" s="38"/>
      <c r="I106" s="38"/>
      <c r="J106" s="38"/>
      <c r="K106" s="38"/>
      <c r="L106" s="38"/>
      <c r="M106" s="38"/>
      <c r="N106" s="38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38"/>
      <c r="D107" s="4"/>
      <c r="E107" s="4"/>
      <c r="F107" s="4"/>
      <c r="G107" s="38"/>
      <c r="H107" s="38"/>
      <c r="I107" s="38"/>
      <c r="J107" s="38"/>
      <c r="K107" s="38"/>
      <c r="L107" s="38"/>
      <c r="M107" s="38"/>
      <c r="N107" s="38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38"/>
      <c r="D108" s="4"/>
      <c r="E108" s="4"/>
      <c r="F108" s="4"/>
      <c r="G108" s="38"/>
      <c r="H108" s="38"/>
      <c r="I108" s="38"/>
      <c r="J108" s="38"/>
      <c r="K108" s="38"/>
      <c r="L108" s="38"/>
      <c r="M108" s="38"/>
      <c r="N108" s="38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38"/>
      <c r="D109" s="4"/>
      <c r="E109" s="4"/>
      <c r="F109" s="4"/>
      <c r="G109" s="38"/>
      <c r="H109" s="38"/>
      <c r="I109" s="38"/>
      <c r="J109" s="38"/>
      <c r="K109" s="38"/>
      <c r="L109" s="38"/>
      <c r="M109" s="38"/>
      <c r="N109" s="38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38"/>
      <c r="D110" s="4"/>
      <c r="E110" s="4"/>
      <c r="F110" s="4"/>
      <c r="G110" s="38"/>
      <c r="H110" s="38"/>
      <c r="I110" s="38"/>
      <c r="J110" s="38"/>
      <c r="K110" s="38"/>
      <c r="L110" s="38"/>
      <c r="M110" s="38"/>
      <c r="N110" s="38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38"/>
      <c r="D111" s="4"/>
      <c r="E111" s="4"/>
      <c r="F111" s="4"/>
      <c r="G111" s="38"/>
      <c r="H111" s="38"/>
      <c r="I111" s="38"/>
      <c r="J111" s="38"/>
      <c r="K111" s="38"/>
      <c r="L111" s="38"/>
      <c r="M111" s="38"/>
      <c r="N111" s="38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38"/>
      <c r="D112" s="4"/>
      <c r="E112" s="4"/>
      <c r="F112" s="4"/>
      <c r="G112" s="38"/>
      <c r="H112" s="38"/>
      <c r="I112" s="38"/>
      <c r="J112" s="38"/>
      <c r="K112" s="38"/>
      <c r="L112" s="38"/>
      <c r="M112" s="38"/>
      <c r="N112" s="38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38"/>
      <c r="D113" s="4"/>
      <c r="E113" s="4"/>
      <c r="F113" s="4"/>
      <c r="G113" s="38"/>
      <c r="H113" s="38"/>
      <c r="I113" s="38"/>
      <c r="J113" s="38"/>
      <c r="K113" s="38"/>
      <c r="L113" s="38"/>
      <c r="M113" s="38"/>
      <c r="N113" s="38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38"/>
      <c r="D114" s="4"/>
      <c r="E114" s="4"/>
      <c r="F114" s="4"/>
      <c r="G114" s="38"/>
      <c r="H114" s="38"/>
      <c r="I114" s="38"/>
      <c r="J114" s="38"/>
      <c r="K114" s="38"/>
      <c r="L114" s="38"/>
      <c r="M114" s="38"/>
      <c r="N114" s="38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38"/>
      <c r="D115" s="4"/>
      <c r="E115" s="4"/>
      <c r="F115" s="4"/>
      <c r="G115" s="38"/>
      <c r="H115" s="38"/>
      <c r="I115" s="38"/>
      <c r="J115" s="38"/>
      <c r="K115" s="38"/>
      <c r="L115" s="38"/>
      <c r="M115" s="38"/>
      <c r="N115" s="38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38"/>
      <c r="D116" s="4"/>
      <c r="E116" s="4"/>
      <c r="F116" s="4"/>
      <c r="G116" s="38"/>
      <c r="H116" s="38"/>
      <c r="I116" s="38"/>
      <c r="J116" s="38"/>
      <c r="K116" s="38"/>
      <c r="L116" s="38"/>
      <c r="M116" s="38"/>
      <c r="N116" s="38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38"/>
      <c r="D117" s="4"/>
      <c r="E117" s="4"/>
      <c r="F117" s="4"/>
      <c r="G117" s="38"/>
      <c r="H117" s="38"/>
      <c r="I117" s="38"/>
      <c r="J117" s="38"/>
      <c r="K117" s="38"/>
      <c r="L117" s="38"/>
      <c r="M117" s="38"/>
      <c r="N117" s="38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38"/>
      <c r="D118" s="4"/>
      <c r="E118" s="4"/>
      <c r="F118" s="4"/>
      <c r="G118" s="38"/>
      <c r="H118" s="38"/>
      <c r="I118" s="38"/>
      <c r="J118" s="38"/>
      <c r="K118" s="38"/>
      <c r="L118" s="38"/>
      <c r="M118" s="38"/>
      <c r="N118" s="38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38"/>
      <c r="D119" s="4"/>
      <c r="E119" s="4"/>
      <c r="F119" s="4"/>
      <c r="G119" s="38"/>
      <c r="H119" s="38"/>
      <c r="I119" s="38"/>
      <c r="J119" s="38"/>
      <c r="K119" s="38"/>
      <c r="L119" s="38"/>
      <c r="M119" s="38"/>
      <c r="N119" s="38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38"/>
      <c r="D120" s="4"/>
      <c r="E120" s="4"/>
      <c r="F120" s="4"/>
      <c r="G120" s="38"/>
      <c r="H120" s="38"/>
      <c r="I120" s="38"/>
      <c r="J120" s="38"/>
      <c r="K120" s="38"/>
      <c r="L120" s="38"/>
      <c r="M120" s="38"/>
      <c r="N120" s="38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38"/>
      <c r="D121" s="4"/>
      <c r="E121" s="4"/>
      <c r="F121" s="4"/>
      <c r="G121" s="38"/>
      <c r="H121" s="38"/>
      <c r="I121" s="38"/>
      <c r="J121" s="38"/>
      <c r="K121" s="38"/>
      <c r="L121" s="38"/>
      <c r="M121" s="38"/>
      <c r="N121" s="38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38"/>
      <c r="D122" s="4"/>
      <c r="E122" s="4"/>
      <c r="F122" s="4"/>
      <c r="G122" s="38"/>
      <c r="H122" s="38"/>
      <c r="I122" s="38"/>
      <c r="J122" s="38"/>
      <c r="K122" s="38"/>
      <c r="L122" s="38"/>
      <c r="M122" s="38"/>
      <c r="N122" s="38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38"/>
      <c r="D123" s="4"/>
      <c r="E123" s="4"/>
      <c r="F123" s="4"/>
      <c r="G123" s="38"/>
      <c r="H123" s="38"/>
      <c r="I123" s="38"/>
      <c r="J123" s="38"/>
      <c r="K123" s="38"/>
      <c r="L123" s="38"/>
      <c r="M123" s="38"/>
      <c r="N123" s="38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38"/>
      <c r="D124" s="4"/>
      <c r="E124" s="4"/>
      <c r="F124" s="4"/>
      <c r="G124" s="38"/>
      <c r="H124" s="38"/>
      <c r="I124" s="38"/>
      <c r="J124" s="38"/>
      <c r="K124" s="38"/>
      <c r="L124" s="38"/>
      <c r="M124" s="38"/>
      <c r="N124" s="38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38"/>
      <c r="D125" s="4"/>
      <c r="E125" s="4"/>
      <c r="F125" s="4"/>
      <c r="G125" s="38"/>
      <c r="H125" s="38"/>
      <c r="I125" s="38"/>
      <c r="J125" s="38"/>
      <c r="K125" s="38"/>
      <c r="L125" s="38"/>
      <c r="M125" s="38"/>
      <c r="N125" s="38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38"/>
      <c r="D126" s="4"/>
      <c r="E126" s="4"/>
      <c r="F126" s="4"/>
      <c r="G126" s="38"/>
      <c r="H126" s="38"/>
      <c r="I126" s="38"/>
      <c r="J126" s="38"/>
      <c r="K126" s="38"/>
      <c r="L126" s="38"/>
      <c r="M126" s="38"/>
      <c r="N126" s="38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38"/>
      <c r="D127" s="4"/>
      <c r="E127" s="4"/>
      <c r="F127" s="4"/>
      <c r="G127" s="38"/>
      <c r="H127" s="38"/>
      <c r="I127" s="38"/>
      <c r="J127" s="38"/>
      <c r="K127" s="38"/>
      <c r="L127" s="38"/>
      <c r="M127" s="38"/>
      <c r="N127" s="38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38"/>
      <c r="D128" s="4"/>
      <c r="E128" s="4"/>
      <c r="F128" s="4"/>
      <c r="G128" s="38"/>
      <c r="H128" s="38"/>
      <c r="I128" s="38"/>
      <c r="J128" s="38"/>
      <c r="K128" s="38"/>
      <c r="L128" s="38"/>
      <c r="M128" s="38"/>
      <c r="N128" s="38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38"/>
      <c r="D129" s="4"/>
      <c r="E129" s="4"/>
      <c r="F129" s="4"/>
      <c r="G129" s="38"/>
      <c r="H129" s="38"/>
      <c r="I129" s="38"/>
      <c r="J129" s="38"/>
      <c r="K129" s="38"/>
      <c r="L129" s="38"/>
      <c r="M129" s="38"/>
      <c r="N129" s="38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38"/>
      <c r="D130" s="4"/>
      <c r="E130" s="4"/>
      <c r="F130" s="4"/>
      <c r="G130" s="38"/>
      <c r="H130" s="38"/>
      <c r="I130" s="38"/>
      <c r="J130" s="38"/>
      <c r="K130" s="38"/>
      <c r="L130" s="38"/>
      <c r="M130" s="38"/>
      <c r="N130" s="38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38"/>
      <c r="D131" s="4"/>
      <c r="E131" s="4"/>
      <c r="F131" s="4"/>
      <c r="G131" s="38"/>
      <c r="H131" s="38"/>
      <c r="I131" s="38"/>
      <c r="J131" s="38"/>
      <c r="K131" s="38"/>
      <c r="L131" s="38"/>
      <c r="M131" s="38"/>
      <c r="N131" s="38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38"/>
      <c r="D132" s="4"/>
      <c r="E132" s="4"/>
      <c r="F132" s="4"/>
      <c r="G132" s="38"/>
      <c r="H132" s="38"/>
      <c r="I132" s="38"/>
      <c r="J132" s="38"/>
      <c r="K132" s="38"/>
      <c r="L132" s="38"/>
      <c r="M132" s="38"/>
      <c r="N132" s="38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38"/>
      <c r="D133" s="4"/>
      <c r="E133" s="4"/>
      <c r="F133" s="4"/>
      <c r="G133" s="38"/>
      <c r="H133" s="38"/>
      <c r="I133" s="38"/>
      <c r="J133" s="38"/>
      <c r="K133" s="38"/>
      <c r="L133" s="38"/>
      <c r="M133" s="38"/>
      <c r="N133" s="38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38"/>
      <c r="D134" s="4"/>
      <c r="E134" s="4"/>
      <c r="F134" s="4"/>
      <c r="G134" s="38"/>
      <c r="H134" s="38"/>
      <c r="I134" s="38"/>
      <c r="J134" s="38"/>
      <c r="K134" s="38"/>
      <c r="L134" s="38"/>
      <c r="M134" s="38"/>
      <c r="N134" s="38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38"/>
      <c r="D135" s="4"/>
      <c r="E135" s="4"/>
      <c r="F135" s="4"/>
      <c r="G135" s="38"/>
      <c r="H135" s="38"/>
      <c r="I135" s="38"/>
      <c r="J135" s="38"/>
      <c r="K135" s="38"/>
      <c r="L135" s="38"/>
      <c r="M135" s="38"/>
      <c r="N135" s="38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38"/>
      <c r="D136" s="4"/>
      <c r="E136" s="4"/>
      <c r="F136" s="4"/>
      <c r="G136" s="38"/>
      <c r="H136" s="38"/>
      <c r="I136" s="38"/>
      <c r="J136" s="38"/>
      <c r="K136" s="38"/>
      <c r="L136" s="38"/>
      <c r="M136" s="38"/>
      <c r="N136" s="38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38"/>
      <c r="D137" s="4"/>
      <c r="E137" s="4"/>
      <c r="F137" s="4"/>
      <c r="G137" s="38"/>
      <c r="H137" s="38"/>
      <c r="I137" s="38"/>
      <c r="J137" s="38"/>
      <c r="K137" s="38"/>
      <c r="L137" s="38"/>
      <c r="M137" s="38"/>
      <c r="N137" s="38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38"/>
      <c r="D138" s="4"/>
      <c r="E138" s="4"/>
      <c r="F138" s="4"/>
      <c r="G138" s="38"/>
      <c r="H138" s="38"/>
      <c r="I138" s="38"/>
      <c r="J138" s="38"/>
      <c r="K138" s="38"/>
      <c r="L138" s="38"/>
      <c r="M138" s="38"/>
      <c r="N138" s="38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38"/>
      <c r="D139" s="4"/>
      <c r="E139" s="4"/>
      <c r="F139" s="4"/>
      <c r="G139" s="38"/>
      <c r="H139" s="38"/>
      <c r="I139" s="38"/>
      <c r="J139" s="38"/>
      <c r="K139" s="38"/>
      <c r="L139" s="38"/>
      <c r="M139" s="38"/>
      <c r="N139" s="38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38"/>
      <c r="D140" s="4"/>
      <c r="E140" s="4"/>
      <c r="F140" s="4"/>
      <c r="G140" s="38"/>
      <c r="H140" s="38"/>
      <c r="I140" s="38"/>
      <c r="J140" s="38"/>
      <c r="K140" s="38"/>
      <c r="L140" s="38"/>
      <c r="M140" s="38"/>
      <c r="N140" s="38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38"/>
      <c r="D141" s="4"/>
      <c r="E141" s="4"/>
      <c r="F141" s="4"/>
      <c r="G141" s="38"/>
      <c r="H141" s="38"/>
      <c r="I141" s="38"/>
      <c r="J141" s="38"/>
      <c r="K141" s="38"/>
      <c r="L141" s="38"/>
      <c r="M141" s="38"/>
      <c r="N141" s="38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38"/>
      <c r="D142" s="4"/>
      <c r="E142" s="4"/>
      <c r="F142" s="4"/>
      <c r="G142" s="38"/>
      <c r="H142" s="38"/>
      <c r="I142" s="38"/>
      <c r="J142" s="38"/>
      <c r="K142" s="38"/>
      <c r="L142" s="38"/>
      <c r="M142" s="38"/>
      <c r="N142" s="38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38"/>
      <c r="D143" s="4"/>
      <c r="E143" s="4"/>
      <c r="F143" s="4"/>
      <c r="G143" s="38"/>
      <c r="H143" s="38"/>
      <c r="I143" s="38"/>
      <c r="J143" s="38"/>
      <c r="K143" s="38"/>
      <c r="L143" s="38"/>
      <c r="M143" s="38"/>
      <c r="N143" s="38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38"/>
      <c r="D144" s="4"/>
      <c r="E144" s="4"/>
      <c r="F144" s="4"/>
      <c r="G144" s="38"/>
      <c r="H144" s="38"/>
      <c r="I144" s="38"/>
      <c r="J144" s="38"/>
      <c r="K144" s="38"/>
      <c r="L144" s="38"/>
      <c r="M144" s="38"/>
      <c r="N144" s="38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38"/>
      <c r="D145" s="4"/>
      <c r="E145" s="4"/>
      <c r="F145" s="4"/>
      <c r="G145" s="38"/>
      <c r="H145" s="38"/>
      <c r="I145" s="38"/>
      <c r="J145" s="38"/>
      <c r="K145" s="38"/>
      <c r="L145" s="38"/>
      <c r="M145" s="38"/>
      <c r="N145" s="38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38"/>
      <c r="D146" s="4"/>
      <c r="E146" s="4"/>
      <c r="F146" s="4"/>
      <c r="G146" s="38"/>
      <c r="H146" s="38"/>
      <c r="I146" s="38"/>
      <c r="J146" s="38"/>
      <c r="K146" s="38"/>
      <c r="L146" s="38"/>
      <c r="M146" s="38"/>
      <c r="N146" s="38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38"/>
      <c r="D147" s="4"/>
      <c r="E147" s="4"/>
      <c r="F147" s="4"/>
      <c r="G147" s="38"/>
      <c r="H147" s="38"/>
      <c r="I147" s="38"/>
      <c r="J147" s="38"/>
      <c r="K147" s="38"/>
      <c r="L147" s="38"/>
      <c r="M147" s="38"/>
      <c r="N147" s="38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38"/>
      <c r="D148" s="4"/>
      <c r="E148" s="4"/>
      <c r="F148" s="4"/>
      <c r="G148" s="38"/>
      <c r="H148" s="38"/>
      <c r="I148" s="38"/>
      <c r="J148" s="38"/>
      <c r="K148" s="38"/>
      <c r="L148" s="38"/>
      <c r="M148" s="38"/>
      <c r="N148" s="38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38"/>
      <c r="D149" s="4"/>
      <c r="E149" s="4"/>
      <c r="F149" s="4"/>
      <c r="G149" s="38"/>
      <c r="H149" s="38"/>
      <c r="I149" s="38"/>
      <c r="J149" s="38"/>
      <c r="K149" s="38"/>
      <c r="L149" s="38"/>
      <c r="M149" s="38"/>
      <c r="N149" s="38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38"/>
      <c r="D150" s="4"/>
      <c r="E150" s="4"/>
      <c r="F150" s="4"/>
      <c r="G150" s="38"/>
      <c r="H150" s="38"/>
      <c r="I150" s="38"/>
      <c r="J150" s="38"/>
      <c r="K150" s="38"/>
      <c r="L150" s="38"/>
      <c r="M150" s="38"/>
      <c r="N150" s="38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38"/>
      <c r="D151" s="4"/>
      <c r="E151" s="4"/>
      <c r="F151" s="4"/>
      <c r="G151" s="38"/>
      <c r="H151" s="38"/>
      <c r="I151" s="38"/>
      <c r="J151" s="38"/>
      <c r="K151" s="38"/>
      <c r="L151" s="38"/>
      <c r="M151" s="38"/>
      <c r="N151" s="38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38"/>
      <c r="D152" s="4"/>
      <c r="E152" s="4"/>
      <c r="F152" s="4"/>
      <c r="G152" s="38"/>
      <c r="H152" s="38"/>
      <c r="I152" s="38"/>
      <c r="J152" s="38"/>
      <c r="K152" s="38"/>
      <c r="L152" s="38"/>
      <c r="M152" s="38"/>
      <c r="N152" s="38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38"/>
      <c r="D153" s="4"/>
      <c r="E153" s="4"/>
      <c r="F153" s="4"/>
      <c r="G153" s="38"/>
      <c r="H153" s="38"/>
      <c r="I153" s="38"/>
      <c r="J153" s="38"/>
      <c r="K153" s="38"/>
      <c r="L153" s="38"/>
      <c r="M153" s="38"/>
      <c r="N153" s="38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38"/>
      <c r="D154" s="4"/>
      <c r="E154" s="4"/>
      <c r="F154" s="4"/>
      <c r="G154" s="38"/>
      <c r="H154" s="38"/>
      <c r="I154" s="38"/>
      <c r="J154" s="38"/>
      <c r="K154" s="38"/>
      <c r="L154" s="38"/>
      <c r="M154" s="38"/>
      <c r="N154" s="38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38"/>
      <c r="D155" s="4"/>
      <c r="E155" s="4"/>
      <c r="F155" s="4"/>
      <c r="G155" s="38"/>
      <c r="H155" s="38"/>
      <c r="I155" s="38"/>
      <c r="J155" s="38"/>
      <c r="K155" s="38"/>
      <c r="L155" s="38"/>
      <c r="M155" s="38"/>
      <c r="N155" s="38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38"/>
      <c r="D156" s="4"/>
      <c r="E156" s="4"/>
      <c r="F156" s="4"/>
      <c r="G156" s="38"/>
      <c r="H156" s="38"/>
      <c r="I156" s="38"/>
      <c r="J156" s="38"/>
      <c r="K156" s="38"/>
      <c r="L156" s="38"/>
      <c r="M156" s="38"/>
      <c r="N156" s="38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38"/>
      <c r="D157" s="4"/>
      <c r="E157" s="4"/>
      <c r="F157" s="4"/>
      <c r="G157" s="38"/>
      <c r="H157" s="38"/>
      <c r="I157" s="38"/>
      <c r="J157" s="38"/>
      <c r="K157" s="38"/>
      <c r="L157" s="38"/>
      <c r="M157" s="38"/>
      <c r="N157" s="38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38"/>
      <c r="D158" s="4"/>
      <c r="E158" s="4"/>
      <c r="F158" s="4"/>
      <c r="G158" s="38"/>
      <c r="H158" s="38"/>
      <c r="I158" s="38"/>
      <c r="J158" s="38"/>
      <c r="K158" s="38"/>
      <c r="L158" s="38"/>
      <c r="M158" s="38"/>
      <c r="N158" s="38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38"/>
      <c r="D159" s="4"/>
      <c r="E159" s="4"/>
      <c r="F159" s="4"/>
      <c r="G159" s="38"/>
      <c r="H159" s="38"/>
      <c r="I159" s="38"/>
      <c r="J159" s="38"/>
      <c r="K159" s="38"/>
      <c r="L159" s="38"/>
      <c r="M159" s="38"/>
      <c r="N159" s="38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38"/>
      <c r="D160" s="4"/>
      <c r="E160" s="4"/>
      <c r="F160" s="4"/>
      <c r="G160" s="38"/>
      <c r="H160" s="38"/>
      <c r="I160" s="38"/>
      <c r="J160" s="38"/>
      <c r="K160" s="38"/>
      <c r="L160" s="38"/>
      <c r="M160" s="38"/>
      <c r="N160" s="38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38"/>
      <c r="D161" s="4"/>
      <c r="E161" s="4"/>
      <c r="F161" s="4"/>
      <c r="G161" s="38"/>
      <c r="H161" s="38"/>
      <c r="I161" s="38"/>
      <c r="J161" s="38"/>
      <c r="K161" s="38"/>
      <c r="L161" s="38"/>
      <c r="M161" s="38"/>
      <c r="N161" s="38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38"/>
      <c r="D162" s="4"/>
      <c r="E162" s="4"/>
      <c r="F162" s="4"/>
      <c r="G162" s="38"/>
      <c r="H162" s="38"/>
      <c r="I162" s="38"/>
      <c r="J162" s="38"/>
      <c r="K162" s="38"/>
      <c r="L162" s="38"/>
      <c r="M162" s="38"/>
      <c r="N162" s="38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38"/>
      <c r="D163" s="4"/>
      <c r="E163" s="4"/>
      <c r="F163" s="4"/>
      <c r="G163" s="38"/>
      <c r="H163" s="38"/>
      <c r="I163" s="38"/>
      <c r="J163" s="38"/>
      <c r="K163" s="38"/>
      <c r="L163" s="38"/>
      <c r="M163" s="38"/>
      <c r="N163" s="38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38"/>
      <c r="D164" s="4"/>
      <c r="E164" s="4"/>
      <c r="F164" s="4"/>
      <c r="G164" s="38"/>
      <c r="H164" s="38"/>
      <c r="I164" s="38"/>
      <c r="J164" s="38"/>
      <c r="K164" s="38"/>
      <c r="L164" s="38"/>
      <c r="M164" s="38"/>
      <c r="N164" s="38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38"/>
      <c r="D165" s="4"/>
      <c r="E165" s="4"/>
      <c r="F165" s="4"/>
      <c r="G165" s="38"/>
      <c r="H165" s="38"/>
      <c r="I165" s="38"/>
      <c r="J165" s="38"/>
      <c r="K165" s="38"/>
      <c r="L165" s="38"/>
      <c r="M165" s="38"/>
      <c r="N165" s="38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38"/>
      <c r="D166" s="4"/>
      <c r="E166" s="4"/>
      <c r="F166" s="4"/>
      <c r="G166" s="38"/>
      <c r="H166" s="38"/>
      <c r="I166" s="38"/>
      <c r="J166" s="38"/>
      <c r="K166" s="38"/>
      <c r="L166" s="38"/>
      <c r="M166" s="38"/>
      <c r="N166" s="38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38"/>
      <c r="D167" s="4"/>
      <c r="E167" s="4"/>
      <c r="F167" s="4"/>
      <c r="G167" s="38"/>
      <c r="H167" s="38"/>
      <c r="I167" s="38"/>
      <c r="J167" s="38"/>
      <c r="K167" s="38"/>
      <c r="L167" s="38"/>
      <c r="M167" s="38"/>
      <c r="N167" s="38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38"/>
      <c r="D168" s="4"/>
      <c r="E168" s="4"/>
      <c r="F168" s="4"/>
      <c r="G168" s="38"/>
      <c r="H168" s="38"/>
      <c r="I168" s="38"/>
      <c r="J168" s="38"/>
      <c r="K168" s="38"/>
      <c r="L168" s="38"/>
      <c r="M168" s="38"/>
      <c r="N168" s="38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38"/>
      <c r="D169" s="4"/>
      <c r="E169" s="4"/>
      <c r="F169" s="4"/>
      <c r="G169" s="38"/>
      <c r="H169" s="38"/>
      <c r="I169" s="38"/>
      <c r="J169" s="38"/>
      <c r="K169" s="38"/>
      <c r="L169" s="38"/>
      <c r="M169" s="38"/>
      <c r="N169" s="38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38"/>
      <c r="D170" s="4"/>
      <c r="E170" s="4"/>
      <c r="F170" s="4"/>
      <c r="G170" s="38"/>
      <c r="H170" s="38"/>
      <c r="I170" s="38"/>
      <c r="J170" s="38"/>
      <c r="K170" s="38"/>
      <c r="L170" s="38"/>
      <c r="M170" s="38"/>
      <c r="N170" s="38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38"/>
      <c r="D171" s="4"/>
      <c r="E171" s="4"/>
      <c r="F171" s="4"/>
      <c r="G171" s="38"/>
      <c r="H171" s="38"/>
      <c r="I171" s="38"/>
      <c r="J171" s="38"/>
      <c r="K171" s="38"/>
      <c r="L171" s="38"/>
      <c r="M171" s="38"/>
      <c r="N171" s="38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38"/>
      <c r="D172" s="4"/>
      <c r="E172" s="4"/>
      <c r="F172" s="4"/>
      <c r="G172" s="38"/>
      <c r="H172" s="38"/>
      <c r="I172" s="38"/>
      <c r="J172" s="38"/>
      <c r="K172" s="38"/>
      <c r="L172" s="38"/>
      <c r="M172" s="38"/>
      <c r="N172" s="38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38"/>
      <c r="D173" s="4"/>
      <c r="E173" s="4"/>
      <c r="F173" s="4"/>
      <c r="G173" s="38"/>
      <c r="H173" s="38"/>
      <c r="I173" s="38"/>
      <c r="J173" s="38"/>
      <c r="K173" s="38"/>
      <c r="L173" s="38"/>
      <c r="M173" s="38"/>
      <c r="N173" s="38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38"/>
      <c r="D174" s="4"/>
      <c r="E174" s="4"/>
      <c r="F174" s="4"/>
      <c r="G174" s="38"/>
      <c r="H174" s="38"/>
      <c r="I174" s="38"/>
      <c r="J174" s="38"/>
      <c r="K174" s="38"/>
      <c r="L174" s="38"/>
      <c r="M174" s="38"/>
      <c r="N174" s="38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38"/>
      <c r="D175" s="4"/>
      <c r="E175" s="4"/>
      <c r="F175" s="4"/>
      <c r="G175" s="38"/>
      <c r="H175" s="38"/>
      <c r="I175" s="38"/>
      <c r="J175" s="38"/>
      <c r="K175" s="38"/>
      <c r="L175" s="38"/>
      <c r="M175" s="38"/>
      <c r="N175" s="38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38"/>
      <c r="D176" s="4"/>
      <c r="E176" s="4"/>
      <c r="F176" s="4"/>
      <c r="G176" s="38"/>
      <c r="H176" s="38"/>
      <c r="I176" s="38"/>
      <c r="J176" s="38"/>
      <c r="K176" s="38"/>
      <c r="L176" s="38"/>
      <c r="M176" s="38"/>
      <c r="N176" s="38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38"/>
      <c r="D177" s="4"/>
      <c r="E177" s="4"/>
      <c r="F177" s="4"/>
      <c r="G177" s="38"/>
      <c r="H177" s="38"/>
      <c r="I177" s="38"/>
      <c r="J177" s="38"/>
      <c r="K177" s="38"/>
      <c r="L177" s="38"/>
      <c r="M177" s="38"/>
      <c r="N177" s="38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38"/>
      <c r="D178" s="4"/>
      <c r="E178" s="4"/>
      <c r="F178" s="4"/>
      <c r="G178" s="38"/>
      <c r="H178" s="38"/>
      <c r="I178" s="38"/>
      <c r="J178" s="38"/>
      <c r="K178" s="38"/>
      <c r="L178" s="38"/>
      <c r="M178" s="38"/>
      <c r="N178" s="38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38"/>
      <c r="D179" s="4"/>
      <c r="E179" s="4"/>
      <c r="F179" s="4"/>
      <c r="G179" s="38"/>
      <c r="H179" s="38"/>
      <c r="I179" s="38"/>
      <c r="J179" s="38"/>
      <c r="K179" s="38"/>
      <c r="L179" s="38"/>
      <c r="M179" s="38"/>
      <c r="N179" s="38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38"/>
      <c r="D180" s="4"/>
      <c r="E180" s="4"/>
      <c r="F180" s="4"/>
      <c r="G180" s="38"/>
      <c r="H180" s="38"/>
      <c r="I180" s="38"/>
      <c r="J180" s="38"/>
      <c r="K180" s="38"/>
      <c r="L180" s="38"/>
      <c r="M180" s="38"/>
      <c r="N180" s="38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38"/>
      <c r="D181" s="4"/>
      <c r="E181" s="4"/>
      <c r="F181" s="4"/>
      <c r="G181" s="38"/>
      <c r="H181" s="38"/>
      <c r="I181" s="38"/>
      <c r="J181" s="38"/>
      <c r="K181" s="38"/>
      <c r="L181" s="38"/>
      <c r="M181" s="38"/>
      <c r="N181" s="38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38"/>
      <c r="D182" s="4"/>
      <c r="E182" s="4"/>
      <c r="F182" s="4"/>
      <c r="G182" s="38"/>
      <c r="H182" s="38"/>
      <c r="I182" s="38"/>
      <c r="J182" s="38"/>
      <c r="K182" s="38"/>
      <c r="L182" s="38"/>
      <c r="M182" s="38"/>
      <c r="N182" s="38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38"/>
      <c r="D183" s="4"/>
      <c r="E183" s="4"/>
      <c r="F183" s="4"/>
      <c r="G183" s="38"/>
      <c r="H183" s="38"/>
      <c r="I183" s="38"/>
      <c r="J183" s="38"/>
      <c r="K183" s="38"/>
      <c r="L183" s="38"/>
      <c r="M183" s="38"/>
      <c r="N183" s="38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38"/>
      <c r="D184" s="4"/>
      <c r="E184" s="4"/>
      <c r="F184" s="4"/>
      <c r="G184" s="38"/>
      <c r="H184" s="38"/>
      <c r="I184" s="38"/>
      <c r="J184" s="38"/>
      <c r="K184" s="38"/>
      <c r="L184" s="38"/>
      <c r="M184" s="38"/>
      <c r="N184" s="38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38"/>
      <c r="D185" s="4"/>
      <c r="E185" s="4"/>
      <c r="F185" s="4"/>
      <c r="G185" s="38"/>
      <c r="H185" s="38"/>
      <c r="I185" s="38"/>
      <c r="J185" s="38"/>
      <c r="K185" s="38"/>
      <c r="L185" s="38"/>
      <c r="M185" s="38"/>
      <c r="N185" s="38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38"/>
      <c r="D186" s="4"/>
      <c r="E186" s="4"/>
      <c r="F186" s="4"/>
      <c r="G186" s="38"/>
      <c r="H186" s="38"/>
      <c r="I186" s="38"/>
      <c r="J186" s="38"/>
      <c r="K186" s="38"/>
      <c r="L186" s="38"/>
      <c r="M186" s="38"/>
      <c r="N186" s="38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38"/>
      <c r="D187" s="4"/>
      <c r="E187" s="4"/>
      <c r="F187" s="4"/>
      <c r="G187" s="38"/>
      <c r="H187" s="38"/>
      <c r="I187" s="38"/>
      <c r="J187" s="38"/>
      <c r="K187" s="38"/>
      <c r="L187" s="38"/>
      <c r="M187" s="38"/>
      <c r="N187" s="38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38"/>
      <c r="D188" s="4"/>
      <c r="E188" s="4"/>
      <c r="F188" s="4"/>
      <c r="G188" s="38"/>
      <c r="H188" s="38"/>
      <c r="I188" s="38"/>
      <c r="J188" s="38"/>
      <c r="K188" s="38"/>
      <c r="L188" s="38"/>
      <c r="M188" s="38"/>
      <c r="N188" s="38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38"/>
      <c r="D189" s="4"/>
      <c r="E189" s="4"/>
      <c r="F189" s="4"/>
      <c r="G189" s="38"/>
      <c r="H189" s="38"/>
      <c r="I189" s="38"/>
      <c r="J189" s="38"/>
      <c r="K189" s="38"/>
      <c r="L189" s="38"/>
      <c r="M189" s="38"/>
      <c r="N189" s="38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38"/>
      <c r="D190" s="4"/>
      <c r="E190" s="4"/>
      <c r="F190" s="4"/>
      <c r="G190" s="38"/>
      <c r="H190" s="38"/>
      <c r="I190" s="38"/>
      <c r="J190" s="38"/>
      <c r="K190" s="38"/>
      <c r="L190" s="38"/>
      <c r="M190" s="38"/>
      <c r="N190" s="38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38"/>
      <c r="D191" s="4"/>
      <c r="E191" s="4"/>
      <c r="F191" s="4"/>
      <c r="G191" s="38"/>
      <c r="H191" s="38"/>
      <c r="I191" s="38"/>
      <c r="J191" s="38"/>
      <c r="K191" s="38"/>
      <c r="L191" s="38"/>
      <c r="M191" s="38"/>
      <c r="N191" s="38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38"/>
      <c r="D192" s="4"/>
      <c r="E192" s="4"/>
      <c r="F192" s="4"/>
      <c r="G192" s="38"/>
      <c r="H192" s="38"/>
      <c r="I192" s="38"/>
      <c r="J192" s="38"/>
      <c r="K192" s="38"/>
      <c r="L192" s="38"/>
      <c r="M192" s="38"/>
      <c r="N192" s="38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38"/>
      <c r="D193" s="4"/>
      <c r="E193" s="4"/>
      <c r="F193" s="4"/>
      <c r="G193" s="38"/>
      <c r="H193" s="38"/>
      <c r="I193" s="38"/>
      <c r="J193" s="38"/>
      <c r="K193" s="38"/>
      <c r="L193" s="38"/>
      <c r="M193" s="38"/>
      <c r="N193" s="38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38"/>
      <c r="D194" s="4"/>
      <c r="E194" s="4"/>
      <c r="F194" s="4"/>
      <c r="G194" s="38"/>
      <c r="H194" s="38"/>
      <c r="I194" s="38"/>
      <c r="J194" s="38"/>
      <c r="K194" s="38"/>
      <c r="L194" s="38"/>
      <c r="M194" s="38"/>
      <c r="N194" s="38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38"/>
      <c r="D195" s="4"/>
      <c r="E195" s="4"/>
      <c r="F195" s="4"/>
      <c r="G195" s="38"/>
      <c r="H195" s="38"/>
      <c r="I195" s="38"/>
      <c r="J195" s="38"/>
      <c r="K195" s="38"/>
      <c r="L195" s="38"/>
      <c r="M195" s="38"/>
      <c r="N195" s="38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38"/>
      <c r="D196" s="4"/>
      <c r="E196" s="4"/>
      <c r="F196" s="4"/>
      <c r="G196" s="38"/>
      <c r="H196" s="38"/>
      <c r="I196" s="38"/>
      <c r="J196" s="38"/>
      <c r="K196" s="38"/>
      <c r="L196" s="38"/>
      <c r="M196" s="38"/>
      <c r="N196" s="38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38"/>
      <c r="D197" s="4"/>
      <c r="E197" s="4"/>
      <c r="F197" s="4"/>
      <c r="G197" s="38"/>
      <c r="H197" s="38"/>
      <c r="I197" s="38"/>
      <c r="J197" s="38"/>
      <c r="K197" s="38"/>
      <c r="L197" s="38"/>
      <c r="M197" s="38"/>
      <c r="N197" s="38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38"/>
      <c r="D198" s="4"/>
      <c r="E198" s="4"/>
      <c r="F198" s="4"/>
      <c r="G198" s="38"/>
      <c r="H198" s="38"/>
      <c r="I198" s="38"/>
      <c r="J198" s="38"/>
      <c r="K198" s="38"/>
      <c r="L198" s="38"/>
      <c r="M198" s="38"/>
      <c r="N198" s="38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38"/>
      <c r="D199" s="4"/>
      <c r="E199" s="4"/>
      <c r="F199" s="4"/>
      <c r="G199" s="38"/>
      <c r="H199" s="38"/>
      <c r="I199" s="38"/>
      <c r="J199" s="38"/>
      <c r="K199" s="38"/>
      <c r="L199" s="38"/>
      <c r="M199" s="38"/>
      <c r="N199" s="38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38"/>
      <c r="D200" s="4"/>
      <c r="E200" s="4"/>
      <c r="F200" s="4"/>
      <c r="G200" s="38"/>
      <c r="H200" s="38"/>
      <c r="I200" s="38"/>
      <c r="J200" s="38"/>
      <c r="K200" s="38"/>
      <c r="L200" s="38"/>
      <c r="M200" s="38"/>
      <c r="N200" s="38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38"/>
      <c r="D201" s="4"/>
      <c r="E201" s="4"/>
      <c r="F201" s="4"/>
      <c r="G201" s="38"/>
      <c r="H201" s="38"/>
      <c r="I201" s="38"/>
      <c r="J201" s="38"/>
      <c r="K201" s="38"/>
      <c r="L201" s="38"/>
      <c r="M201" s="38"/>
      <c r="N201" s="38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38"/>
      <c r="D202" s="4"/>
      <c r="E202" s="4"/>
      <c r="F202" s="4"/>
      <c r="G202" s="38"/>
      <c r="H202" s="38"/>
      <c r="I202" s="38"/>
      <c r="J202" s="38"/>
      <c r="K202" s="38"/>
      <c r="L202" s="38"/>
      <c r="M202" s="38"/>
      <c r="N202" s="38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38"/>
      <c r="D203" s="4"/>
      <c r="E203" s="4"/>
      <c r="F203" s="4"/>
      <c r="G203" s="38"/>
      <c r="H203" s="38"/>
      <c r="I203" s="38"/>
      <c r="J203" s="38"/>
      <c r="K203" s="38"/>
      <c r="L203" s="38"/>
      <c r="M203" s="38"/>
      <c r="N203" s="38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38"/>
      <c r="D204" s="4"/>
      <c r="E204" s="4"/>
      <c r="F204" s="4"/>
      <c r="G204" s="38"/>
      <c r="H204" s="38"/>
      <c r="I204" s="38"/>
      <c r="J204" s="38"/>
      <c r="K204" s="38"/>
      <c r="L204" s="38"/>
      <c r="M204" s="38"/>
      <c r="N204" s="38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38"/>
      <c r="D205" s="4"/>
      <c r="E205" s="4"/>
      <c r="F205" s="4"/>
      <c r="G205" s="38"/>
      <c r="H205" s="38"/>
      <c r="I205" s="38"/>
      <c r="J205" s="38"/>
      <c r="K205" s="38"/>
      <c r="L205" s="38"/>
      <c r="M205" s="38"/>
      <c r="N205" s="38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38"/>
      <c r="D206" s="4"/>
      <c r="E206" s="4"/>
      <c r="F206" s="4"/>
      <c r="G206" s="38"/>
      <c r="H206" s="38"/>
      <c r="I206" s="38"/>
      <c r="J206" s="38"/>
      <c r="K206" s="38"/>
      <c r="L206" s="38"/>
      <c r="M206" s="38"/>
      <c r="N206" s="38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38"/>
      <c r="D207" s="4"/>
      <c r="E207" s="4"/>
      <c r="F207" s="4"/>
      <c r="G207" s="38"/>
      <c r="H207" s="38"/>
      <c r="I207" s="38"/>
      <c r="J207" s="38"/>
      <c r="K207" s="38"/>
      <c r="L207" s="38"/>
      <c r="M207" s="38"/>
      <c r="N207" s="38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38"/>
      <c r="D208" s="4"/>
      <c r="E208" s="4"/>
      <c r="F208" s="4"/>
      <c r="G208" s="38"/>
      <c r="H208" s="38"/>
      <c r="I208" s="38"/>
      <c r="J208" s="38"/>
      <c r="K208" s="38"/>
      <c r="L208" s="38"/>
      <c r="M208" s="38"/>
      <c r="N208" s="38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38"/>
      <c r="D209" s="4"/>
      <c r="E209" s="4"/>
      <c r="F209" s="4"/>
      <c r="G209" s="38"/>
      <c r="H209" s="38"/>
      <c r="I209" s="38"/>
      <c r="J209" s="38"/>
      <c r="K209" s="38"/>
      <c r="L209" s="38"/>
      <c r="M209" s="38"/>
      <c r="N209" s="38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38"/>
      <c r="D210" s="4"/>
      <c r="E210" s="4"/>
      <c r="F210" s="4"/>
      <c r="G210" s="38"/>
      <c r="H210" s="38"/>
      <c r="I210" s="38"/>
      <c r="J210" s="38"/>
      <c r="K210" s="38"/>
      <c r="L210" s="38"/>
      <c r="M210" s="38"/>
      <c r="N210" s="38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38"/>
      <c r="D211" s="4"/>
      <c r="E211" s="4"/>
      <c r="F211" s="4"/>
      <c r="G211" s="38"/>
      <c r="H211" s="38"/>
      <c r="I211" s="38"/>
      <c r="J211" s="38"/>
      <c r="K211" s="38"/>
      <c r="L211" s="38"/>
      <c r="M211" s="38"/>
      <c r="N211" s="38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38"/>
      <c r="D212" s="4"/>
      <c r="E212" s="4"/>
      <c r="F212" s="4"/>
      <c r="G212" s="38"/>
      <c r="H212" s="38"/>
      <c r="I212" s="38"/>
      <c r="J212" s="38"/>
      <c r="K212" s="38"/>
      <c r="L212" s="38"/>
      <c r="M212" s="38"/>
      <c r="N212" s="38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38"/>
      <c r="D213" s="4"/>
      <c r="E213" s="4"/>
      <c r="F213" s="4"/>
      <c r="G213" s="38"/>
      <c r="H213" s="38"/>
      <c r="I213" s="38"/>
      <c r="J213" s="38"/>
      <c r="K213" s="38"/>
      <c r="L213" s="38"/>
      <c r="M213" s="38"/>
      <c r="N213" s="38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38"/>
      <c r="D214" s="4"/>
      <c r="E214" s="4"/>
      <c r="F214" s="4"/>
      <c r="G214" s="38"/>
      <c r="H214" s="38"/>
      <c r="I214" s="38"/>
      <c r="J214" s="38"/>
      <c r="K214" s="38"/>
      <c r="L214" s="38"/>
      <c r="M214" s="38"/>
      <c r="N214" s="38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38"/>
      <c r="D215" s="4"/>
      <c r="E215" s="4"/>
      <c r="F215" s="4"/>
      <c r="G215" s="38"/>
      <c r="H215" s="38"/>
      <c r="I215" s="38"/>
      <c r="J215" s="38"/>
      <c r="K215" s="38"/>
      <c r="L215" s="38"/>
      <c r="M215" s="38"/>
      <c r="N215" s="38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38"/>
      <c r="D216" s="4"/>
      <c r="E216" s="4"/>
      <c r="F216" s="4"/>
      <c r="G216" s="38"/>
      <c r="H216" s="38"/>
      <c r="I216" s="38"/>
      <c r="J216" s="38"/>
      <c r="K216" s="38"/>
      <c r="L216" s="38"/>
      <c r="M216" s="38"/>
      <c r="N216" s="38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38"/>
      <c r="D217" s="4"/>
      <c r="E217" s="4"/>
      <c r="F217" s="4"/>
      <c r="G217" s="38"/>
      <c r="H217" s="38"/>
      <c r="I217" s="38"/>
      <c r="J217" s="38"/>
      <c r="K217" s="38"/>
      <c r="L217" s="38"/>
      <c r="M217" s="38"/>
      <c r="N217" s="38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38"/>
      <c r="D218" s="4"/>
      <c r="E218" s="4"/>
      <c r="F218" s="4"/>
      <c r="G218" s="38"/>
      <c r="H218" s="38"/>
      <c r="I218" s="38"/>
      <c r="J218" s="38"/>
      <c r="K218" s="38"/>
      <c r="L218" s="38"/>
      <c r="M218" s="38"/>
      <c r="N218" s="38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38"/>
      <c r="D219" s="4"/>
      <c r="E219" s="4"/>
      <c r="F219" s="4"/>
      <c r="G219" s="38"/>
      <c r="H219" s="38"/>
      <c r="I219" s="38"/>
      <c r="J219" s="38"/>
      <c r="K219" s="38"/>
      <c r="L219" s="38"/>
      <c r="M219" s="38"/>
      <c r="N219" s="38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38"/>
      <c r="D220" s="4"/>
      <c r="E220" s="4"/>
      <c r="F220" s="4"/>
      <c r="G220" s="38"/>
      <c r="H220" s="38"/>
      <c r="I220" s="38"/>
      <c r="J220" s="38"/>
      <c r="K220" s="38"/>
      <c r="L220" s="38"/>
      <c r="M220" s="38"/>
      <c r="N220" s="38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38"/>
      <c r="D221" s="4"/>
      <c r="E221" s="4"/>
      <c r="F221" s="4"/>
      <c r="G221" s="38"/>
      <c r="H221" s="38"/>
      <c r="I221" s="38"/>
      <c r="J221" s="38"/>
      <c r="K221" s="38"/>
      <c r="L221" s="38"/>
      <c r="M221" s="38"/>
      <c r="N221" s="38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38"/>
      <c r="D222" s="4"/>
      <c r="E222" s="4"/>
      <c r="F222" s="4"/>
      <c r="G222" s="38"/>
      <c r="H222" s="38"/>
      <c r="I222" s="38"/>
      <c r="J222" s="38"/>
      <c r="K222" s="38"/>
      <c r="L222" s="38"/>
      <c r="M222" s="38"/>
      <c r="N222" s="38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38"/>
      <c r="D223" s="4"/>
      <c r="E223" s="4"/>
      <c r="F223" s="4"/>
      <c r="G223" s="38"/>
      <c r="H223" s="38"/>
      <c r="I223" s="38"/>
      <c r="J223" s="38"/>
      <c r="K223" s="38"/>
      <c r="L223" s="38"/>
      <c r="M223" s="38"/>
      <c r="N223" s="38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38"/>
      <c r="D224" s="4"/>
      <c r="E224" s="4"/>
      <c r="F224" s="4"/>
      <c r="G224" s="38"/>
      <c r="H224" s="38"/>
      <c r="I224" s="38"/>
      <c r="J224" s="38"/>
      <c r="K224" s="38"/>
      <c r="L224" s="38"/>
      <c r="M224" s="38"/>
      <c r="N224" s="38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38"/>
      <c r="D225" s="4"/>
      <c r="E225" s="4"/>
      <c r="F225" s="4"/>
      <c r="G225" s="38"/>
      <c r="H225" s="38"/>
      <c r="I225" s="38"/>
      <c r="J225" s="38"/>
      <c r="K225" s="38"/>
      <c r="L225" s="38"/>
      <c r="M225" s="38"/>
      <c r="N225" s="38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38"/>
      <c r="D226" s="4"/>
      <c r="E226" s="4"/>
      <c r="F226" s="4"/>
      <c r="G226" s="38"/>
      <c r="H226" s="38"/>
      <c r="I226" s="38"/>
      <c r="J226" s="38"/>
      <c r="K226" s="38"/>
      <c r="L226" s="38"/>
      <c r="M226" s="38"/>
      <c r="N226" s="38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38"/>
      <c r="D227" s="4"/>
      <c r="E227" s="4"/>
      <c r="F227" s="4"/>
      <c r="G227" s="38"/>
      <c r="H227" s="38"/>
      <c r="I227" s="38"/>
      <c r="J227" s="38"/>
      <c r="K227" s="38"/>
      <c r="L227" s="38"/>
      <c r="M227" s="38"/>
      <c r="N227" s="38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38"/>
      <c r="D228" s="4"/>
      <c r="E228" s="4"/>
      <c r="F228" s="4"/>
      <c r="G228" s="38"/>
      <c r="H228" s="38"/>
      <c r="I228" s="38"/>
      <c r="J228" s="38"/>
      <c r="K228" s="38"/>
      <c r="L228" s="38"/>
      <c r="M228" s="38"/>
      <c r="N228" s="38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38"/>
      <c r="D229" s="4"/>
      <c r="E229" s="4"/>
      <c r="F229" s="4"/>
      <c r="G229" s="38"/>
      <c r="H229" s="38"/>
      <c r="I229" s="38"/>
      <c r="J229" s="38"/>
      <c r="K229" s="38"/>
      <c r="L229" s="38"/>
      <c r="M229" s="38"/>
      <c r="N229" s="38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38"/>
      <c r="D230" s="4"/>
      <c r="E230" s="4"/>
      <c r="F230" s="4"/>
      <c r="G230" s="38"/>
      <c r="H230" s="38"/>
      <c r="I230" s="38"/>
      <c r="J230" s="38"/>
      <c r="K230" s="38"/>
      <c r="L230" s="38"/>
      <c r="M230" s="38"/>
      <c r="N230" s="38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38"/>
      <c r="D231" s="4"/>
      <c r="E231" s="4"/>
      <c r="F231" s="4"/>
      <c r="G231" s="38"/>
      <c r="H231" s="38"/>
      <c r="I231" s="38"/>
      <c r="J231" s="38"/>
      <c r="K231" s="38"/>
      <c r="L231" s="38"/>
      <c r="M231" s="38"/>
      <c r="N231" s="38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38"/>
      <c r="D232" s="4"/>
      <c r="E232" s="4"/>
      <c r="F232" s="4"/>
      <c r="G232" s="38"/>
      <c r="H232" s="38"/>
      <c r="I232" s="38"/>
      <c r="J232" s="38"/>
      <c r="K232" s="38"/>
      <c r="L232" s="38"/>
      <c r="M232" s="38"/>
      <c r="N232" s="38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38"/>
      <c r="D233" s="4"/>
      <c r="E233" s="4"/>
      <c r="F233" s="4"/>
      <c r="G233" s="38"/>
      <c r="H233" s="38"/>
      <c r="I233" s="38"/>
      <c r="J233" s="38"/>
      <c r="K233" s="38"/>
      <c r="L233" s="38"/>
      <c r="M233" s="38"/>
      <c r="N233" s="38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38"/>
      <c r="D234" s="4"/>
      <c r="E234" s="4"/>
      <c r="F234" s="4"/>
      <c r="G234" s="38"/>
      <c r="H234" s="38"/>
      <c r="I234" s="38"/>
      <c r="J234" s="38"/>
      <c r="K234" s="38"/>
      <c r="L234" s="38"/>
      <c r="M234" s="38"/>
      <c r="N234" s="38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38"/>
      <c r="D235" s="4"/>
      <c r="E235" s="4"/>
      <c r="F235" s="4"/>
      <c r="G235" s="38"/>
      <c r="H235" s="38"/>
      <c r="I235" s="38"/>
      <c r="J235" s="38"/>
      <c r="K235" s="38"/>
      <c r="L235" s="38"/>
      <c r="M235" s="38"/>
      <c r="N235" s="38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38"/>
      <c r="D236" s="4"/>
      <c r="E236" s="4"/>
      <c r="F236" s="4"/>
      <c r="G236" s="38"/>
      <c r="H236" s="38"/>
      <c r="I236" s="38"/>
      <c r="J236" s="38"/>
      <c r="K236" s="38"/>
      <c r="L236" s="38"/>
      <c r="M236" s="38"/>
      <c r="N236" s="38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38"/>
      <c r="D237" s="4"/>
      <c r="E237" s="4"/>
      <c r="F237" s="4"/>
      <c r="G237" s="38"/>
      <c r="H237" s="38"/>
      <c r="I237" s="38"/>
      <c r="J237" s="38"/>
      <c r="K237" s="38"/>
      <c r="L237" s="38"/>
      <c r="M237" s="38"/>
      <c r="N237" s="38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38"/>
      <c r="D238" s="4"/>
      <c r="E238" s="4"/>
      <c r="F238" s="4"/>
      <c r="G238" s="38"/>
      <c r="H238" s="38"/>
      <c r="I238" s="38"/>
      <c r="J238" s="38"/>
      <c r="K238" s="38"/>
      <c r="L238" s="38"/>
      <c r="M238" s="38"/>
      <c r="N238" s="38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38"/>
      <c r="D239" s="4"/>
      <c r="E239" s="4"/>
      <c r="F239" s="4"/>
      <c r="G239" s="38"/>
      <c r="H239" s="38"/>
      <c r="I239" s="38"/>
      <c r="J239" s="38"/>
      <c r="K239" s="38"/>
      <c r="L239" s="38"/>
      <c r="M239" s="38"/>
      <c r="N239" s="38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38"/>
      <c r="D240" s="4"/>
      <c r="E240" s="4"/>
      <c r="F240" s="4"/>
      <c r="G240" s="38"/>
      <c r="H240" s="38"/>
      <c r="I240" s="38"/>
      <c r="J240" s="38"/>
      <c r="K240" s="38"/>
      <c r="L240" s="38"/>
      <c r="M240" s="38"/>
      <c r="N240" s="38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38"/>
      <c r="D241" s="4"/>
      <c r="E241" s="4"/>
      <c r="F241" s="4"/>
      <c r="G241" s="38"/>
      <c r="H241" s="38"/>
      <c r="I241" s="38"/>
      <c r="J241" s="38"/>
      <c r="K241" s="38"/>
      <c r="L241" s="38"/>
      <c r="M241" s="38"/>
      <c r="N241" s="38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38"/>
      <c r="D242" s="4"/>
      <c r="E242" s="4"/>
      <c r="F242" s="4"/>
      <c r="G242" s="38"/>
      <c r="H242" s="38"/>
      <c r="I242" s="38"/>
      <c r="J242" s="38"/>
      <c r="K242" s="38"/>
      <c r="L242" s="38"/>
      <c r="M242" s="38"/>
      <c r="N242" s="38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38"/>
      <c r="D243" s="4"/>
      <c r="E243" s="4"/>
      <c r="F243" s="4"/>
      <c r="G243" s="38"/>
      <c r="H243" s="38"/>
      <c r="I243" s="38"/>
      <c r="J243" s="38"/>
      <c r="K243" s="38"/>
      <c r="L243" s="38"/>
      <c r="M243" s="38"/>
      <c r="N243" s="38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38"/>
      <c r="D244" s="4"/>
      <c r="E244" s="4"/>
      <c r="F244" s="4"/>
      <c r="G244" s="38"/>
      <c r="H244" s="38"/>
      <c r="I244" s="38"/>
      <c r="J244" s="38"/>
      <c r="K244" s="38"/>
      <c r="L244" s="38"/>
      <c r="M244" s="38"/>
      <c r="N244" s="38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38"/>
      <c r="D245" s="4"/>
      <c r="E245" s="4"/>
      <c r="F245" s="4"/>
      <c r="G245" s="38"/>
      <c r="H245" s="38"/>
      <c r="I245" s="38"/>
      <c r="J245" s="38"/>
      <c r="K245" s="38"/>
      <c r="L245" s="38"/>
      <c r="M245" s="38"/>
      <c r="N245" s="38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38"/>
      <c r="D246" s="4"/>
      <c r="E246" s="4"/>
      <c r="F246" s="4"/>
      <c r="G246" s="38"/>
      <c r="H246" s="38"/>
      <c r="I246" s="38"/>
      <c r="J246" s="38"/>
      <c r="K246" s="38"/>
      <c r="L246" s="38"/>
      <c r="M246" s="38"/>
      <c r="N246" s="38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38"/>
      <c r="D247" s="4"/>
      <c r="E247" s="4"/>
      <c r="F247" s="4"/>
      <c r="G247" s="38"/>
      <c r="H247" s="38"/>
      <c r="I247" s="38"/>
      <c r="J247" s="38"/>
      <c r="K247" s="38"/>
      <c r="L247" s="38"/>
      <c r="M247" s="38"/>
      <c r="N247" s="38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38"/>
      <c r="D248" s="4"/>
      <c r="E248" s="4"/>
      <c r="F248" s="4"/>
      <c r="G248" s="38"/>
      <c r="H248" s="38"/>
      <c r="I248" s="38"/>
      <c r="J248" s="38"/>
      <c r="K248" s="38"/>
      <c r="L248" s="38"/>
      <c r="M248" s="38"/>
      <c r="N248" s="38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38"/>
      <c r="D249" s="4"/>
      <c r="E249" s="4"/>
      <c r="F249" s="4"/>
      <c r="G249" s="38"/>
      <c r="H249" s="38"/>
      <c r="I249" s="38"/>
      <c r="J249" s="38"/>
      <c r="K249" s="38"/>
      <c r="L249" s="38"/>
      <c r="M249" s="38"/>
      <c r="N249" s="38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38"/>
      <c r="D250" s="4"/>
      <c r="E250" s="4"/>
      <c r="F250" s="4"/>
      <c r="G250" s="38"/>
      <c r="H250" s="38"/>
      <c r="I250" s="38"/>
      <c r="J250" s="38"/>
      <c r="K250" s="38"/>
      <c r="L250" s="38"/>
      <c r="M250" s="38"/>
      <c r="N250" s="38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38"/>
      <c r="D251" s="4"/>
      <c r="E251" s="4"/>
      <c r="F251" s="4"/>
      <c r="G251" s="38"/>
      <c r="H251" s="38"/>
      <c r="I251" s="38"/>
      <c r="J251" s="38"/>
      <c r="K251" s="38"/>
      <c r="L251" s="38"/>
      <c r="M251" s="38"/>
      <c r="N251" s="38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38"/>
      <c r="D252" s="4"/>
      <c r="E252" s="4"/>
      <c r="F252" s="4"/>
      <c r="G252" s="38"/>
      <c r="H252" s="38"/>
      <c r="I252" s="38"/>
      <c r="J252" s="38"/>
      <c r="K252" s="38"/>
      <c r="L252" s="38"/>
      <c r="M252" s="38"/>
      <c r="N252" s="38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38"/>
      <c r="D253" s="4"/>
      <c r="E253" s="4"/>
      <c r="F253" s="4"/>
      <c r="G253" s="38"/>
      <c r="H253" s="38"/>
      <c r="I253" s="38"/>
      <c r="J253" s="38"/>
      <c r="K253" s="38"/>
      <c r="L253" s="38"/>
      <c r="M253" s="38"/>
      <c r="N253" s="38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38"/>
      <c r="D254" s="4"/>
      <c r="E254" s="4"/>
      <c r="F254" s="4"/>
      <c r="G254" s="38"/>
      <c r="H254" s="38"/>
      <c r="I254" s="38"/>
      <c r="J254" s="38"/>
      <c r="K254" s="38"/>
      <c r="L254" s="38"/>
      <c r="M254" s="38"/>
      <c r="N254" s="38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38"/>
      <c r="D255" s="4"/>
      <c r="E255" s="4"/>
      <c r="F255" s="4"/>
      <c r="G255" s="38"/>
      <c r="H255" s="38"/>
      <c r="I255" s="38"/>
      <c r="J255" s="38"/>
      <c r="K255" s="38"/>
      <c r="L255" s="38"/>
      <c r="M255" s="38"/>
      <c r="N255" s="38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38"/>
      <c r="D256" s="4"/>
      <c r="E256" s="4"/>
      <c r="F256" s="4"/>
      <c r="G256" s="38"/>
      <c r="H256" s="38"/>
      <c r="I256" s="38"/>
      <c r="J256" s="38"/>
      <c r="K256" s="38"/>
      <c r="L256" s="38"/>
      <c r="M256" s="38"/>
      <c r="N256" s="38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38"/>
      <c r="D257" s="4"/>
      <c r="E257" s="4"/>
      <c r="F257" s="4"/>
      <c r="G257" s="38"/>
      <c r="H257" s="38"/>
      <c r="I257" s="38"/>
      <c r="J257" s="38"/>
      <c r="K257" s="38"/>
      <c r="L257" s="38"/>
      <c r="M257" s="38"/>
      <c r="N257" s="38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38"/>
      <c r="D258" s="4"/>
      <c r="E258" s="4"/>
      <c r="F258" s="4"/>
      <c r="G258" s="38"/>
      <c r="H258" s="38"/>
      <c r="I258" s="38"/>
      <c r="J258" s="38"/>
      <c r="K258" s="38"/>
      <c r="L258" s="38"/>
      <c r="M258" s="38"/>
      <c r="N258" s="38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38"/>
      <c r="D259" s="4"/>
      <c r="E259" s="4"/>
      <c r="F259" s="4"/>
      <c r="G259" s="38"/>
      <c r="H259" s="38"/>
      <c r="I259" s="38"/>
      <c r="J259" s="38"/>
      <c r="K259" s="38"/>
      <c r="L259" s="38"/>
      <c r="M259" s="38"/>
      <c r="N259" s="38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38"/>
      <c r="D260" s="4"/>
      <c r="E260" s="4"/>
      <c r="F260" s="4"/>
      <c r="G260" s="38"/>
      <c r="H260" s="38"/>
      <c r="I260" s="38"/>
      <c r="J260" s="38"/>
      <c r="K260" s="38"/>
      <c r="L260" s="38"/>
      <c r="M260" s="38"/>
      <c r="N260" s="38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15:N15"/>
    <mergeCell ref="E56:N56"/>
    <mergeCell ref="A3:B3"/>
    <mergeCell ref="A4:B4"/>
    <mergeCell ref="A5:B5"/>
    <mergeCell ref="A6:B6"/>
    <mergeCell ref="A13:B13"/>
    <mergeCell ref="A15:C15"/>
    <mergeCell ref="A23:C23"/>
  </mergeCells>
  <printOptions/>
  <pageMargins bottom="0.75" footer="0.0" header="0.0" left="0.7" right="0.7" top="0.75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9.13"/>
    <col customWidth="1" min="2" max="2" width="28.88"/>
    <col customWidth="1" min="3" max="3" width="18.25"/>
    <col customWidth="1" min="4" max="4" width="18.75"/>
    <col customWidth="1" min="5" max="8" width="17.63"/>
    <col customWidth="1" min="9" max="9" width="19.13"/>
    <col customWidth="1" min="10" max="11" width="17.63"/>
    <col customWidth="1" min="12" max="18" width="16.13"/>
    <col customWidth="1" min="19" max="25" width="17.13"/>
    <col customWidth="1" min="26" max="32" width="17.88"/>
    <col customWidth="1" min="33" max="39" width="20.75"/>
    <col customWidth="1" min="40" max="46" width="18.38"/>
    <col customWidth="1" min="47" max="53" width="19.25"/>
  </cols>
  <sheetData>
    <row r="1" ht="37.5" customHeight="1">
      <c r="A1" s="60" t="s">
        <v>64</v>
      </c>
      <c r="B1" s="40"/>
      <c r="C1" s="40"/>
      <c r="D1" s="12"/>
      <c r="E1" s="60" t="s">
        <v>65</v>
      </c>
      <c r="F1" s="40"/>
      <c r="G1" s="40"/>
      <c r="H1" s="40"/>
      <c r="I1" s="40"/>
      <c r="J1" s="40"/>
      <c r="K1" s="12"/>
      <c r="L1" s="61" t="s">
        <v>66</v>
      </c>
      <c r="M1" s="40"/>
      <c r="N1" s="40"/>
      <c r="O1" s="40"/>
      <c r="P1" s="40"/>
      <c r="Q1" s="40"/>
      <c r="R1" s="12"/>
      <c r="S1" s="61" t="s">
        <v>67</v>
      </c>
      <c r="T1" s="40"/>
      <c r="U1" s="40"/>
      <c r="V1" s="40"/>
      <c r="W1" s="40"/>
      <c r="X1" s="40"/>
      <c r="Y1" s="12"/>
      <c r="Z1" s="61" t="s">
        <v>68</v>
      </c>
      <c r="AA1" s="40"/>
      <c r="AB1" s="40"/>
      <c r="AC1" s="40"/>
      <c r="AD1" s="40"/>
      <c r="AE1" s="40"/>
      <c r="AF1" s="12"/>
      <c r="AG1" s="61" t="s">
        <v>69</v>
      </c>
      <c r="AH1" s="40"/>
      <c r="AI1" s="40"/>
      <c r="AJ1" s="40"/>
      <c r="AK1" s="40"/>
      <c r="AL1" s="40"/>
      <c r="AM1" s="12"/>
      <c r="AN1" s="61" t="s">
        <v>70</v>
      </c>
      <c r="AO1" s="40"/>
      <c r="AP1" s="40"/>
      <c r="AQ1" s="40"/>
      <c r="AR1" s="40"/>
      <c r="AS1" s="40"/>
      <c r="AT1" s="12"/>
      <c r="AU1" s="61" t="s">
        <v>71</v>
      </c>
      <c r="AV1" s="40"/>
      <c r="AW1" s="40"/>
      <c r="AX1" s="40"/>
      <c r="AY1" s="40"/>
      <c r="AZ1" s="40"/>
      <c r="BA1" s="12"/>
    </row>
    <row r="2" ht="26.25" customHeight="1">
      <c r="A2" s="62" t="s">
        <v>72</v>
      </c>
      <c r="B2" s="63" t="s">
        <v>73</v>
      </c>
      <c r="C2" s="64" t="s">
        <v>4</v>
      </c>
      <c r="D2" s="64" t="s">
        <v>74</v>
      </c>
      <c r="E2" s="62" t="s">
        <v>75</v>
      </c>
      <c r="F2" s="63" t="s">
        <v>35</v>
      </c>
      <c r="G2" s="64" t="s">
        <v>8</v>
      </c>
      <c r="H2" s="64" t="s">
        <v>76</v>
      </c>
      <c r="I2" s="65" t="s">
        <v>38</v>
      </c>
      <c r="J2" s="63" t="s">
        <v>77</v>
      </c>
      <c r="K2" s="64" t="s">
        <v>78</v>
      </c>
      <c r="L2" s="66" t="s">
        <v>75</v>
      </c>
      <c r="M2" s="64" t="s">
        <v>35</v>
      </c>
      <c r="N2" s="64" t="s">
        <v>8</v>
      </c>
      <c r="O2" s="64" t="s">
        <v>76</v>
      </c>
      <c r="P2" s="67" t="s">
        <v>38</v>
      </c>
      <c r="Q2" s="64" t="s">
        <v>77</v>
      </c>
      <c r="R2" s="64" t="s">
        <v>78</v>
      </c>
      <c r="S2" s="66" t="s">
        <v>75</v>
      </c>
      <c r="T2" s="64" t="s">
        <v>35</v>
      </c>
      <c r="U2" s="64" t="s">
        <v>8</v>
      </c>
      <c r="V2" s="64" t="s">
        <v>76</v>
      </c>
      <c r="W2" s="67" t="s">
        <v>38</v>
      </c>
      <c r="X2" s="64" t="s">
        <v>77</v>
      </c>
      <c r="Y2" s="64" t="s">
        <v>78</v>
      </c>
      <c r="Z2" s="66" t="s">
        <v>75</v>
      </c>
      <c r="AA2" s="64" t="s">
        <v>35</v>
      </c>
      <c r="AB2" s="64" t="s">
        <v>8</v>
      </c>
      <c r="AC2" s="64" t="s">
        <v>76</v>
      </c>
      <c r="AD2" s="67" t="s">
        <v>38</v>
      </c>
      <c r="AE2" s="64" t="s">
        <v>77</v>
      </c>
      <c r="AF2" s="64" t="s">
        <v>78</v>
      </c>
      <c r="AG2" s="66" t="s">
        <v>75</v>
      </c>
      <c r="AH2" s="64" t="s">
        <v>35</v>
      </c>
      <c r="AI2" s="64" t="s">
        <v>8</v>
      </c>
      <c r="AJ2" s="64" t="s">
        <v>76</v>
      </c>
      <c r="AK2" s="67" t="s">
        <v>38</v>
      </c>
      <c r="AL2" s="64" t="s">
        <v>77</v>
      </c>
      <c r="AM2" s="64" t="s">
        <v>78</v>
      </c>
      <c r="AN2" s="66" t="s">
        <v>75</v>
      </c>
      <c r="AO2" s="64" t="s">
        <v>35</v>
      </c>
      <c r="AP2" s="64" t="s">
        <v>8</v>
      </c>
      <c r="AQ2" s="64" t="s">
        <v>76</v>
      </c>
      <c r="AR2" s="67" t="s">
        <v>38</v>
      </c>
      <c r="AS2" s="64" t="s">
        <v>77</v>
      </c>
      <c r="AT2" s="64" t="s">
        <v>78</v>
      </c>
      <c r="AU2" s="66" t="s">
        <v>75</v>
      </c>
      <c r="AV2" s="64" t="s">
        <v>35</v>
      </c>
      <c r="AW2" s="64" t="s">
        <v>8</v>
      </c>
      <c r="AX2" s="64" t="s">
        <v>76</v>
      </c>
      <c r="AY2" s="67" t="s">
        <v>38</v>
      </c>
      <c r="AZ2" s="64" t="s">
        <v>77</v>
      </c>
      <c r="BA2" s="64" t="s">
        <v>78</v>
      </c>
    </row>
    <row r="3" ht="20.25" customHeight="1">
      <c r="A3" s="68">
        <v>1.68455139E8</v>
      </c>
      <c r="B3" s="68" t="s">
        <v>79</v>
      </c>
      <c r="C3" s="69">
        <v>1.10335941E8</v>
      </c>
      <c r="D3" s="69">
        <v>2.600812023E9</v>
      </c>
      <c r="E3" s="70">
        <v>1.1402995E7</v>
      </c>
      <c r="F3" s="70">
        <v>5.7705402E7</v>
      </c>
      <c r="G3" s="70">
        <v>1.00706194E8</v>
      </c>
      <c r="H3" s="70">
        <v>1.3462892E7</v>
      </c>
      <c r="I3" s="70">
        <v>2.095967435E9</v>
      </c>
      <c r="J3" s="70">
        <v>1.18531241E8</v>
      </c>
      <c r="K3" s="70">
        <v>2.600812023E9</v>
      </c>
      <c r="L3" s="71">
        <v>1.1403E7</v>
      </c>
      <c r="M3" s="71">
        <v>5.8335189E7</v>
      </c>
      <c r="N3" s="71">
        <v>1.08405411E8</v>
      </c>
      <c r="O3" s="71">
        <v>1.4144639E7</v>
      </c>
      <c r="P3" s="71">
        <v>2.095967435E9</v>
      </c>
      <c r="Q3" s="71">
        <v>1.10170541E8</v>
      </c>
      <c r="R3" s="71">
        <v>2.76109883E9</v>
      </c>
      <c r="S3" s="72">
        <v>1.1403E7</v>
      </c>
      <c r="T3" s="72">
        <v>5.8335189E7</v>
      </c>
      <c r="U3" s="72">
        <v>1.08405411E8</v>
      </c>
      <c r="V3" s="72">
        <v>1.4144639E7</v>
      </c>
      <c r="W3" s="72">
        <v>2.095967435E9</v>
      </c>
      <c r="X3" s="72">
        <v>1.12752471E8</v>
      </c>
      <c r="Y3" s="72">
        <v>2.76109883E9</v>
      </c>
      <c r="Z3" s="70">
        <v>1.1403E7</v>
      </c>
      <c r="AA3" s="70">
        <v>5.8341106E7</v>
      </c>
      <c r="AB3" s="70">
        <v>1.08788013E8</v>
      </c>
      <c r="AC3" s="70">
        <v>1.4144639E7</v>
      </c>
      <c r="AD3" s="70">
        <v>2.095967435E9</v>
      </c>
      <c r="AE3" s="70">
        <v>1.11921961E8</v>
      </c>
      <c r="AF3" s="70">
        <v>2.76881004E9</v>
      </c>
      <c r="AG3" s="71">
        <v>1.1403003E7</v>
      </c>
      <c r="AH3" s="71">
        <v>5.9165268E7</v>
      </c>
      <c r="AI3" s="71">
        <v>1.15915905E8</v>
      </c>
      <c r="AJ3" s="71">
        <v>1.4554404E7</v>
      </c>
      <c r="AK3" s="71">
        <v>2.095967435E9</v>
      </c>
      <c r="AL3" s="71">
        <v>1.06472321E8</v>
      </c>
      <c r="AM3" s="71">
        <v>2.9196095E9</v>
      </c>
      <c r="AN3" s="72">
        <v>1.1403003E7</v>
      </c>
      <c r="AO3" s="72">
        <v>5.9308331E7</v>
      </c>
      <c r="AP3" s="72">
        <v>1.17424645E8</v>
      </c>
      <c r="AQ3" s="72">
        <v>1.5004702E7</v>
      </c>
      <c r="AR3" s="72">
        <v>2.095967435E9</v>
      </c>
      <c r="AS3" s="72">
        <v>1.06000621E8</v>
      </c>
      <c r="AT3" s="72">
        <v>2.95121493E9</v>
      </c>
      <c r="AU3" s="70">
        <v>1.1403029E7</v>
      </c>
      <c r="AV3" s="70">
        <v>6.0974233E7</v>
      </c>
      <c r="AW3" s="70">
        <v>1.26272621E8</v>
      </c>
      <c r="AX3" s="70">
        <v>1.5798347E7</v>
      </c>
      <c r="AY3" s="70">
        <v>2.095967435E9</v>
      </c>
      <c r="AZ3" s="70">
        <v>9.5168121E7</v>
      </c>
      <c r="BA3" s="70">
        <v>3.144833587E9</v>
      </c>
    </row>
    <row r="4" ht="20.25" customHeight="1">
      <c r="A4" s="68">
        <v>6.496634E7</v>
      </c>
      <c r="B4" s="68" t="s">
        <v>80</v>
      </c>
      <c r="C4" s="69">
        <v>1.0371262E8</v>
      </c>
      <c r="D4" s="69">
        <v>4.15013494E9</v>
      </c>
      <c r="E4" s="70">
        <v>2.3297159E7</v>
      </c>
      <c r="F4" s="70">
        <v>7.4400483E7</v>
      </c>
      <c r="G4" s="70">
        <v>1.70087043E8</v>
      </c>
      <c r="H4" s="70">
        <v>1.8028667E7</v>
      </c>
      <c r="I4" s="70">
        <v>1.4447507139E10</v>
      </c>
      <c r="J4" s="70">
        <v>1.0601765E8</v>
      </c>
      <c r="K4" s="70">
        <v>4.158381077E9</v>
      </c>
      <c r="L4" s="71">
        <v>2.3411497E7</v>
      </c>
      <c r="M4" s="71">
        <v>7.6167772E7</v>
      </c>
      <c r="N4" s="71">
        <v>1.80756751E8</v>
      </c>
      <c r="O4" s="71">
        <v>1.8647843E7</v>
      </c>
      <c r="P4" s="71">
        <v>1.4447507139E10</v>
      </c>
      <c r="Q4" s="71">
        <v>9.656093E7</v>
      </c>
      <c r="R4" s="71">
        <v>4.389523123E9</v>
      </c>
      <c r="S4" s="72">
        <v>2.3411497E7</v>
      </c>
      <c r="T4" s="72">
        <v>7.7324377E7</v>
      </c>
      <c r="U4" s="72">
        <v>1.80756751E8</v>
      </c>
      <c r="V4" s="72">
        <v>1.8647843E7</v>
      </c>
      <c r="W4" s="72">
        <v>1.4447507139E10</v>
      </c>
      <c r="X4" s="72">
        <v>1.01091016E8</v>
      </c>
      <c r="Y4" s="72">
        <v>4.401089173E9</v>
      </c>
      <c r="Z4" s="70">
        <v>2.3411497E7</v>
      </c>
      <c r="AA4" s="70">
        <v>7.7336433E7</v>
      </c>
      <c r="AB4" s="70">
        <v>1.81120132E8</v>
      </c>
      <c r="AC4" s="70">
        <v>1.8647843E7</v>
      </c>
      <c r="AD4" s="70">
        <v>1.4447507139E10</v>
      </c>
      <c r="AE4" s="70">
        <v>1.00967826E8</v>
      </c>
      <c r="AF4" s="70">
        <v>4.408477353E9</v>
      </c>
      <c r="AG4" s="71">
        <v>2.3411499E7</v>
      </c>
      <c r="AH4" s="71">
        <v>7.9221456E7</v>
      </c>
      <c r="AI4" s="71">
        <v>2.01018498E8</v>
      </c>
      <c r="AJ4" s="71">
        <v>1.9307446E7</v>
      </c>
      <c r="AK4" s="71">
        <v>1.4447507139E10</v>
      </c>
      <c r="AL4" s="71">
        <v>9.1866784E7</v>
      </c>
      <c r="AM4" s="71">
        <v>4.825296079E9</v>
      </c>
      <c r="AN4" s="72">
        <v>2.3411499E7</v>
      </c>
      <c r="AO4" s="72">
        <v>7.925823E7</v>
      </c>
      <c r="AP4" s="72">
        <v>2.02928878E8</v>
      </c>
      <c r="AQ4" s="72">
        <v>1.9307446E7</v>
      </c>
      <c r="AR4" s="72">
        <v>1.4447507139E10</v>
      </c>
      <c r="AS4" s="72">
        <v>9.4354675E7</v>
      </c>
      <c r="AT4" s="72">
        <v>4.863871419E9</v>
      </c>
      <c r="AU4" s="70">
        <v>2.3411511E7</v>
      </c>
      <c r="AV4" s="70">
        <v>8.0260912E7</v>
      </c>
      <c r="AW4" s="70">
        <v>2.10227129E8</v>
      </c>
      <c r="AX4" s="70">
        <v>1.9380555E7</v>
      </c>
      <c r="AY4" s="70">
        <v>1.4447507139E10</v>
      </c>
      <c r="AZ4" s="70">
        <v>9.5427085E7</v>
      </c>
      <c r="BA4" s="70">
        <v>5.019865662E9</v>
      </c>
    </row>
    <row r="5" ht="20.25" customHeight="1">
      <c r="A5" s="68">
        <v>1.45408006E8</v>
      </c>
      <c r="B5" s="68" t="s">
        <v>81</v>
      </c>
      <c r="C5" s="69">
        <v>1.02596686E8</v>
      </c>
      <c r="D5" s="69">
        <v>1.20013122E9</v>
      </c>
      <c r="E5" s="70">
        <v>1.19545642E8</v>
      </c>
      <c r="F5" s="70">
        <v>3.6779995E7</v>
      </c>
      <c r="G5" s="70">
        <v>4.0342683E7</v>
      </c>
      <c r="H5" s="70">
        <v>1.2596331E7</v>
      </c>
      <c r="I5" s="70">
        <v>9.7148239E7</v>
      </c>
      <c r="J5" s="70">
        <v>1.02323387E8</v>
      </c>
      <c r="K5" s="70">
        <v>1.208379828E9</v>
      </c>
      <c r="L5" s="71">
        <v>1.19561949E8</v>
      </c>
      <c r="M5" s="71">
        <v>3.755526E7</v>
      </c>
      <c r="N5" s="71">
        <v>4.2373187E7</v>
      </c>
      <c r="O5" s="71">
        <v>1.2985725E7</v>
      </c>
      <c r="P5" s="71">
        <v>9.7148239E7</v>
      </c>
      <c r="Q5" s="71">
        <v>9.7570636E7</v>
      </c>
      <c r="R5" s="71">
        <v>1.256766825E9</v>
      </c>
      <c r="S5" s="72">
        <v>1.19561949E8</v>
      </c>
      <c r="T5" s="72">
        <v>3.7563147E7</v>
      </c>
      <c r="U5" s="72">
        <v>4.2413682E7</v>
      </c>
      <c r="V5" s="72">
        <v>1.2985725E7</v>
      </c>
      <c r="W5" s="72">
        <v>9.7148239E7</v>
      </c>
      <c r="X5" s="72">
        <v>9.8707297E7</v>
      </c>
      <c r="Y5" s="72">
        <v>1.257655595E9</v>
      </c>
      <c r="Z5" s="70">
        <v>1.19561949E8</v>
      </c>
      <c r="AA5" s="70">
        <v>3.7563147E7</v>
      </c>
      <c r="AB5" s="70">
        <v>4.2435914E7</v>
      </c>
      <c r="AC5" s="70">
        <v>1.2985725E7</v>
      </c>
      <c r="AD5" s="70">
        <v>9.7148239E7</v>
      </c>
      <c r="AE5" s="70">
        <v>9.8676637E7</v>
      </c>
      <c r="AF5" s="70">
        <v>1.258100235E9</v>
      </c>
      <c r="AG5" s="71">
        <v>1.19612268E8</v>
      </c>
      <c r="AH5" s="71">
        <v>3.8310815E7</v>
      </c>
      <c r="AI5" s="71">
        <v>4.6176378E7</v>
      </c>
      <c r="AJ5" s="71">
        <v>1.3789687E7</v>
      </c>
      <c r="AK5" s="71">
        <v>9.7148239E7</v>
      </c>
      <c r="AL5" s="71">
        <v>8.7128577E7</v>
      </c>
      <c r="AM5" s="71">
        <v>1.340573311E9</v>
      </c>
      <c r="AN5" s="72">
        <v>1.19614259E8</v>
      </c>
      <c r="AO5" s="72">
        <v>3.8328674E7</v>
      </c>
      <c r="AP5" s="72">
        <v>4.6435435E7</v>
      </c>
      <c r="AQ5" s="72">
        <v>1.3808661E7</v>
      </c>
      <c r="AR5" s="72">
        <v>9.7148239E7</v>
      </c>
      <c r="AS5" s="72">
        <v>9.1444187E7</v>
      </c>
      <c r="AT5" s="72">
        <v>1.345933439E9</v>
      </c>
      <c r="AU5" s="70">
        <v>1.19626732E8</v>
      </c>
      <c r="AV5" s="70">
        <v>3.8685296E7</v>
      </c>
      <c r="AW5" s="70">
        <v>4.9104257E7</v>
      </c>
      <c r="AX5" s="70">
        <v>1.3976374E7</v>
      </c>
      <c r="AY5" s="70">
        <v>9.7148239E7</v>
      </c>
      <c r="AZ5" s="70">
        <v>9.1681627E7</v>
      </c>
      <c r="BA5" s="70">
        <v>1.402880486E9</v>
      </c>
    </row>
    <row r="6" ht="20.25" customHeight="1">
      <c r="A6" s="68">
        <v>2.7578537E7</v>
      </c>
      <c r="B6" s="68" t="s">
        <v>82</v>
      </c>
      <c r="C6" s="69">
        <v>9.7578623E7</v>
      </c>
      <c r="D6" s="69">
        <v>2.798183604E9</v>
      </c>
      <c r="E6" s="70">
        <v>3.4662036E7</v>
      </c>
      <c r="F6" s="70">
        <v>1.02342006E8</v>
      </c>
      <c r="G6" s="70">
        <v>8.910499E7</v>
      </c>
      <c r="H6" s="70">
        <v>2.4722443E7</v>
      </c>
      <c r="I6" s="70">
        <v>3.3526939303E10</v>
      </c>
      <c r="J6" s="70">
        <v>8.6649209E7</v>
      </c>
      <c r="K6" s="70">
        <v>2.842225317E9</v>
      </c>
      <c r="L6" s="71">
        <v>3.4697111E7</v>
      </c>
      <c r="M6" s="71">
        <v>1.02774582E8</v>
      </c>
      <c r="N6" s="71">
        <v>9.6267501E7</v>
      </c>
      <c r="O6" s="71">
        <v>2.4906584E7</v>
      </c>
      <c r="P6" s="71">
        <v>3.3526939303E10</v>
      </c>
      <c r="Q6" s="71">
        <v>8.0725359E7</v>
      </c>
      <c r="R6" s="71">
        <v>2.989852434E9</v>
      </c>
      <c r="S6" s="72">
        <v>3.4697111E7</v>
      </c>
      <c r="T6" s="72">
        <v>1.02857101E8</v>
      </c>
      <c r="U6" s="72">
        <v>9.6267501E7</v>
      </c>
      <c r="V6" s="72">
        <v>2.4906584E7</v>
      </c>
      <c r="W6" s="72">
        <v>3.3526939303E10</v>
      </c>
      <c r="X6" s="72">
        <v>8.6396519E7</v>
      </c>
      <c r="Y6" s="72">
        <v>2.990677624E9</v>
      </c>
      <c r="Z6" s="70">
        <v>3.4851485E7</v>
      </c>
      <c r="AA6" s="70">
        <v>1.02907147E8</v>
      </c>
      <c r="AB6" s="70">
        <v>9.6833226E7</v>
      </c>
      <c r="AC6" s="70">
        <v>2.4906584E7</v>
      </c>
      <c r="AD6" s="70">
        <v>3.3526939303E10</v>
      </c>
      <c r="AE6" s="70">
        <v>8.6598919E7</v>
      </c>
      <c r="AF6" s="70">
        <v>3.002523459E9</v>
      </c>
      <c r="AG6" s="71">
        <v>3.4851835E7</v>
      </c>
      <c r="AH6" s="71">
        <v>1.03532739E8</v>
      </c>
      <c r="AI6" s="71">
        <v>1.02451856E8</v>
      </c>
      <c r="AJ6" s="71">
        <v>2.556229E7</v>
      </c>
      <c r="AK6" s="71">
        <v>3.3526939303E10</v>
      </c>
      <c r="AL6" s="71">
        <v>8.1488744E7</v>
      </c>
      <c r="AM6" s="71">
        <v>3.121152741E9</v>
      </c>
      <c r="AN6" s="72">
        <v>3.4851965E7</v>
      </c>
      <c r="AO6" s="72">
        <v>1.03697212E8</v>
      </c>
      <c r="AP6" s="72">
        <v>1.03031146E8</v>
      </c>
      <c r="AQ6" s="72">
        <v>2.556567E7</v>
      </c>
      <c r="AR6" s="72">
        <v>3.3526939303E10</v>
      </c>
      <c r="AS6" s="72">
        <v>8.1903743E7</v>
      </c>
      <c r="AT6" s="72">
        <v>3.134384449E9</v>
      </c>
      <c r="AU6" s="70">
        <v>3.4859699E7</v>
      </c>
      <c r="AV6" s="70">
        <v>1.04940509E8</v>
      </c>
      <c r="AW6" s="70">
        <v>1.09366473E8</v>
      </c>
      <c r="AX6" s="70">
        <v>2.6017941E7</v>
      </c>
      <c r="AY6" s="70">
        <v>3.3526939303E10</v>
      </c>
      <c r="AZ6" s="70">
        <v>7.8226207E7</v>
      </c>
      <c r="BA6" s="70">
        <v>3.273577513E9</v>
      </c>
    </row>
    <row r="7" ht="20.25" customHeight="1">
      <c r="A7" s="68">
        <v>6.2576249E7</v>
      </c>
      <c r="B7" s="68" t="s">
        <v>83</v>
      </c>
      <c r="C7" s="69">
        <v>9.5663368E7</v>
      </c>
      <c r="D7" s="69">
        <v>3.27126894E9</v>
      </c>
      <c r="E7" s="70">
        <v>1.36762451E8</v>
      </c>
      <c r="F7" s="70">
        <v>1.01607892E8</v>
      </c>
      <c r="G7" s="70">
        <v>1.08991713E8</v>
      </c>
      <c r="H7" s="70">
        <v>2.1653131E7</v>
      </c>
      <c r="I7" s="70">
        <v>3.3189364731E10</v>
      </c>
      <c r="J7" s="70">
        <v>9.6605528E7</v>
      </c>
      <c r="K7" s="70">
        <v>3.277365308E9</v>
      </c>
      <c r="L7" s="71">
        <v>1.36769339E8</v>
      </c>
      <c r="M7" s="71">
        <v>1.0218278E8</v>
      </c>
      <c r="N7" s="71">
        <v>1.16336781E8</v>
      </c>
      <c r="O7" s="71">
        <v>2.199455E7</v>
      </c>
      <c r="P7" s="71">
        <v>3.3189364731E10</v>
      </c>
      <c r="Q7" s="71">
        <v>9.3677938E7</v>
      </c>
      <c r="R7" s="71">
        <v>3.430140579E9</v>
      </c>
      <c r="S7" s="72">
        <v>1.36769339E8</v>
      </c>
      <c r="T7" s="72">
        <v>1.0218278E8</v>
      </c>
      <c r="U7" s="72">
        <v>1.16336781E8</v>
      </c>
      <c r="V7" s="72">
        <v>2.199455E7</v>
      </c>
      <c r="W7" s="72">
        <v>3.3189364731E10</v>
      </c>
      <c r="X7" s="72">
        <v>9.4336238E7</v>
      </c>
      <c r="Y7" s="72">
        <v>3.430140579E9</v>
      </c>
      <c r="Z7" s="70">
        <v>1.36769339E8</v>
      </c>
      <c r="AA7" s="70">
        <v>1.02182921E8</v>
      </c>
      <c r="AB7" s="70">
        <v>1.16426691E8</v>
      </c>
      <c r="AC7" s="70">
        <v>2.199455E7</v>
      </c>
      <c r="AD7" s="70">
        <v>3.3189364731E10</v>
      </c>
      <c r="AE7" s="70">
        <v>9.3015678E7</v>
      </c>
      <c r="AF7" s="70">
        <v>3.431940189E9</v>
      </c>
      <c r="AG7" s="71">
        <v>1.36796129E8</v>
      </c>
      <c r="AH7" s="71">
        <v>1.02985876E8</v>
      </c>
      <c r="AI7" s="71">
        <v>1.2357785E8</v>
      </c>
      <c r="AJ7" s="71">
        <v>2.2414637E7</v>
      </c>
      <c r="AK7" s="71">
        <v>3.3189364731E10</v>
      </c>
      <c r="AL7" s="71">
        <v>9.0854358E7</v>
      </c>
      <c r="AM7" s="71">
        <v>3.582998909E9</v>
      </c>
      <c r="AN7" s="72">
        <v>1.36796129E8</v>
      </c>
      <c r="AO7" s="72">
        <v>1.03002307E8</v>
      </c>
      <c r="AP7" s="72">
        <v>1.24090835E8</v>
      </c>
      <c r="AQ7" s="72">
        <v>2.2414637E7</v>
      </c>
      <c r="AR7" s="72">
        <v>3.3189364731E10</v>
      </c>
      <c r="AS7" s="72">
        <v>9.2404468E7</v>
      </c>
      <c r="AT7" s="72">
        <v>3.593422919E9</v>
      </c>
      <c r="AU7" s="70">
        <v>1.36842248E8</v>
      </c>
      <c r="AV7" s="70">
        <v>1.04175898E8</v>
      </c>
      <c r="AW7" s="70">
        <v>1.29228398E8</v>
      </c>
      <c r="AX7" s="70">
        <v>2.2870119E7</v>
      </c>
      <c r="AY7" s="70">
        <v>3.3949364731E10</v>
      </c>
      <c r="AZ7" s="70">
        <v>8.8269654E7</v>
      </c>
      <c r="BA7" s="70">
        <v>3.707959639E9</v>
      </c>
    </row>
    <row r="8" ht="20.25" customHeight="1">
      <c r="A8" s="68">
        <v>1.03336195E8</v>
      </c>
      <c r="B8" s="68" t="s">
        <v>84</v>
      </c>
      <c r="C8" s="69">
        <v>8.9284696E7</v>
      </c>
      <c r="D8" s="69">
        <v>3.88620875E9</v>
      </c>
      <c r="E8" s="70">
        <v>5.464277E7</v>
      </c>
      <c r="F8" s="70">
        <v>1.2703761E8</v>
      </c>
      <c r="G8" s="70">
        <v>1.28923463E8</v>
      </c>
      <c r="H8" s="70">
        <v>1.8459458E7</v>
      </c>
      <c r="I8" s="70">
        <v>3.3782410358E10</v>
      </c>
      <c r="J8" s="70">
        <v>9.0786056E7</v>
      </c>
      <c r="K8" s="70">
        <v>3.88620875E9</v>
      </c>
      <c r="L8" s="71">
        <v>5.4643392E7</v>
      </c>
      <c r="M8" s="71">
        <v>1.27565565E8</v>
      </c>
      <c r="N8" s="71">
        <v>1.34012119E8</v>
      </c>
      <c r="O8" s="71">
        <v>1.8794569E7</v>
      </c>
      <c r="P8" s="71">
        <v>3.3782410358E10</v>
      </c>
      <c r="Q8" s="71">
        <v>8.6297136E7</v>
      </c>
      <c r="R8" s="71">
        <v>3.99326181E9</v>
      </c>
      <c r="S8" s="72">
        <v>5.4643392E7</v>
      </c>
      <c r="T8" s="72">
        <v>1.27584542E8</v>
      </c>
      <c r="U8" s="72">
        <v>1.34053481E8</v>
      </c>
      <c r="V8" s="72">
        <v>1.8794569E7</v>
      </c>
      <c r="W8" s="72">
        <v>3.3782410358E10</v>
      </c>
      <c r="X8" s="72">
        <v>8.9065016E7</v>
      </c>
      <c r="Y8" s="72">
        <v>3.99427882E9</v>
      </c>
      <c r="Z8" s="70">
        <v>5.4643392E7</v>
      </c>
      <c r="AA8" s="70">
        <v>1.27590883E8</v>
      </c>
      <c r="AB8" s="70">
        <v>1.34439824E8</v>
      </c>
      <c r="AC8" s="70">
        <v>1.8794569E7</v>
      </c>
      <c r="AD8" s="70">
        <v>3.3782410358E10</v>
      </c>
      <c r="AE8" s="70">
        <v>8.6590596E7</v>
      </c>
      <c r="AF8" s="70">
        <v>4.00206909E9</v>
      </c>
      <c r="AG8" s="71">
        <v>5.4643392E7</v>
      </c>
      <c r="AH8" s="71">
        <v>1.27708201E8</v>
      </c>
      <c r="AI8" s="71">
        <v>1.35381181E8</v>
      </c>
      <c r="AJ8" s="71">
        <v>1.8837938E7</v>
      </c>
      <c r="AK8" s="71">
        <v>3.3782410358E10</v>
      </c>
      <c r="AL8" s="71">
        <v>9.1326082E7</v>
      </c>
      <c r="AM8" s="71">
        <v>4.02206941E9</v>
      </c>
      <c r="AN8" s="72">
        <v>5.4643392E7</v>
      </c>
      <c r="AO8" s="72">
        <v>1.27708201E8</v>
      </c>
      <c r="AP8" s="72">
        <v>1.35381181E8</v>
      </c>
      <c r="AQ8" s="72">
        <v>1.8837938E7</v>
      </c>
      <c r="AR8" s="72">
        <v>3.3782410358E10</v>
      </c>
      <c r="AS8" s="72">
        <v>9.2212362E7</v>
      </c>
      <c r="AT8" s="72">
        <v>4.02206941E9</v>
      </c>
      <c r="AU8" s="70">
        <v>5.4652872E7</v>
      </c>
      <c r="AV8" s="70">
        <v>1.27885478E8</v>
      </c>
      <c r="AW8" s="70">
        <v>1.37186866E8</v>
      </c>
      <c r="AX8" s="70">
        <v>1.8939597E7</v>
      </c>
      <c r="AY8" s="70">
        <v>3.3782410358E10</v>
      </c>
      <c r="AZ8" s="70">
        <v>9.1418782E7</v>
      </c>
      <c r="BA8" s="70">
        <v>4.059957776E9</v>
      </c>
    </row>
    <row r="9" ht="20.25" customHeight="1">
      <c r="A9" s="68">
        <v>2463403.0</v>
      </c>
      <c r="B9" s="68" t="s">
        <v>85</v>
      </c>
      <c r="C9" s="69">
        <v>8.9101347E7</v>
      </c>
      <c r="D9" s="69">
        <v>7.143949247E9</v>
      </c>
      <c r="E9" s="70">
        <v>3.0408668E7</v>
      </c>
      <c r="F9" s="70">
        <v>1.99538778E8</v>
      </c>
      <c r="G9" s="70">
        <v>2.56197391E8</v>
      </c>
      <c r="H9" s="70">
        <v>3.9990822E7</v>
      </c>
      <c r="I9" s="70">
        <v>1.0256888908E10</v>
      </c>
      <c r="J9" s="70">
        <v>9.1042347E7</v>
      </c>
      <c r="K9" s="70">
        <v>7.158593637E9</v>
      </c>
      <c r="L9" s="71">
        <v>3.0412616E7</v>
      </c>
      <c r="M9" s="71">
        <v>2.00333134E8</v>
      </c>
      <c r="N9" s="71">
        <v>2.65876795E8</v>
      </c>
      <c r="O9" s="71">
        <v>4.0544987E7</v>
      </c>
      <c r="P9" s="71">
        <v>1.0256888908E10</v>
      </c>
      <c r="Q9" s="71">
        <v>8.3289877E7</v>
      </c>
      <c r="R9" s="71">
        <v>7.360126105E9</v>
      </c>
      <c r="S9" s="72">
        <v>3.0412616E7</v>
      </c>
      <c r="T9" s="72">
        <v>2.02549872E8</v>
      </c>
      <c r="U9" s="72">
        <v>2.65876795E8</v>
      </c>
      <c r="V9" s="72">
        <v>4.0544987E7</v>
      </c>
      <c r="W9" s="72">
        <v>1.0256888908E10</v>
      </c>
      <c r="X9" s="72">
        <v>8.621341E7</v>
      </c>
      <c r="Y9" s="72">
        <v>7.382293485E9</v>
      </c>
      <c r="Z9" s="70">
        <v>3.0412616E7</v>
      </c>
      <c r="AA9" s="70">
        <v>2.02560257E8</v>
      </c>
      <c r="AB9" s="70">
        <v>2.66442213E8</v>
      </c>
      <c r="AC9" s="70">
        <v>4.0544987E7</v>
      </c>
      <c r="AD9" s="70">
        <v>1.0256888908E10</v>
      </c>
      <c r="AE9" s="70">
        <v>8.5426105E7</v>
      </c>
      <c r="AF9" s="70">
        <v>7.393705695E9</v>
      </c>
      <c r="AG9" s="71">
        <v>3.0424005E7</v>
      </c>
      <c r="AH9" s="71">
        <v>2.03313627E8</v>
      </c>
      <c r="AI9" s="71">
        <v>2.77449525E8</v>
      </c>
      <c r="AJ9" s="71">
        <v>4.0718098E7</v>
      </c>
      <c r="AK9" s="71">
        <v>1.0256888908E10</v>
      </c>
      <c r="AL9" s="71">
        <v>8.4673431E7</v>
      </c>
      <c r="AM9" s="71">
        <v>7.621387913E9</v>
      </c>
      <c r="AN9" s="72">
        <v>3.0424005E7</v>
      </c>
      <c r="AO9" s="72">
        <v>2.04415484E8</v>
      </c>
      <c r="AP9" s="72">
        <v>2.79873358E8</v>
      </c>
      <c r="AQ9" s="72">
        <v>4.0718098E7</v>
      </c>
      <c r="AR9" s="72">
        <v>1.0256888908E10</v>
      </c>
      <c r="AS9" s="72">
        <v>8.4911141E7</v>
      </c>
      <c r="AT9" s="72">
        <v>7.680883143E9</v>
      </c>
      <c r="AU9" s="70">
        <v>3.0424042E7</v>
      </c>
      <c r="AV9" s="70">
        <v>2.05911206E8</v>
      </c>
      <c r="AW9" s="70">
        <v>2.97735913E8</v>
      </c>
      <c r="AX9" s="70">
        <v>4.1156294E7</v>
      </c>
      <c r="AY9" s="70">
        <v>1.0256888908E10</v>
      </c>
      <c r="AZ9" s="70">
        <v>8.119419E7</v>
      </c>
      <c r="BA9" s="70">
        <v>8.053097772E9</v>
      </c>
    </row>
    <row r="10" ht="20.25" customHeight="1">
      <c r="A10" s="68">
        <v>7.9650085E7</v>
      </c>
      <c r="B10" s="68" t="s">
        <v>86</v>
      </c>
      <c r="C10" s="69">
        <v>8.9074025E7</v>
      </c>
      <c r="D10" s="69">
        <v>1.84428862E9</v>
      </c>
      <c r="E10" s="70">
        <v>3.4537501E7</v>
      </c>
      <c r="F10" s="70">
        <v>5.8561115E7</v>
      </c>
      <c r="G10" s="70">
        <v>6.1822342E7</v>
      </c>
      <c r="H10" s="70">
        <v>1.2044507E7</v>
      </c>
      <c r="I10" s="70">
        <v>1.5131538986E10</v>
      </c>
      <c r="J10" s="70">
        <v>9.1160825E7</v>
      </c>
      <c r="K10" s="70">
        <v>1.84428862E9</v>
      </c>
      <c r="L10" s="71">
        <v>3.4537502E7</v>
      </c>
      <c r="M10" s="71">
        <v>5.870709E7</v>
      </c>
      <c r="N10" s="71">
        <v>6.2755078E7</v>
      </c>
      <c r="O10" s="71">
        <v>1.2110118E7</v>
      </c>
      <c r="P10" s="71">
        <v>1.5131538986E10</v>
      </c>
      <c r="Q10" s="71">
        <v>8.6691979E7</v>
      </c>
      <c r="R10" s="71">
        <v>1.864405394E9</v>
      </c>
      <c r="S10" s="72">
        <v>3.4537502E7</v>
      </c>
      <c r="T10" s="72">
        <v>5.870709E7</v>
      </c>
      <c r="U10" s="72">
        <v>6.2755078E7</v>
      </c>
      <c r="V10" s="72">
        <v>1.2110118E7</v>
      </c>
      <c r="W10" s="72">
        <v>1.5131538986E10</v>
      </c>
      <c r="X10" s="72">
        <v>9.0080943E7</v>
      </c>
      <c r="Y10" s="72">
        <v>1.864405394E9</v>
      </c>
      <c r="Z10" s="70">
        <v>3.4537502E7</v>
      </c>
      <c r="AA10" s="70">
        <v>5.870709E7</v>
      </c>
      <c r="AB10" s="70">
        <v>6.2762532E7</v>
      </c>
      <c r="AC10" s="70">
        <v>1.2110118E7</v>
      </c>
      <c r="AD10" s="70">
        <v>1.5131538986E10</v>
      </c>
      <c r="AE10" s="70">
        <v>9.1109065E7</v>
      </c>
      <c r="AF10" s="70">
        <v>1.864554474E9</v>
      </c>
      <c r="AG10" s="71">
        <v>3.4554211E7</v>
      </c>
      <c r="AH10" s="71">
        <v>5.9509023E7</v>
      </c>
      <c r="AI10" s="71">
        <v>6.6176296E7</v>
      </c>
      <c r="AJ10" s="71">
        <v>1.3079116E7</v>
      </c>
      <c r="AK10" s="71">
        <v>1.5131538986E10</v>
      </c>
      <c r="AL10" s="71">
        <v>7.6747915E7</v>
      </c>
      <c r="AM10" s="71">
        <v>1.940910564E9</v>
      </c>
      <c r="AN10" s="72">
        <v>3.4554211E7</v>
      </c>
      <c r="AO10" s="72">
        <v>5.9509023E7</v>
      </c>
      <c r="AP10" s="72">
        <v>6.6210526E7</v>
      </c>
      <c r="AQ10" s="72">
        <v>1.3079116E7</v>
      </c>
      <c r="AR10" s="72">
        <v>1.5131538986E10</v>
      </c>
      <c r="AS10" s="72">
        <v>8.3098015E7</v>
      </c>
      <c r="AT10" s="72">
        <v>1.941595164E9</v>
      </c>
      <c r="AU10" s="70">
        <v>3.4594796E7</v>
      </c>
      <c r="AV10" s="70">
        <v>6.0282058E7</v>
      </c>
      <c r="AW10" s="70">
        <v>6.9781813E7</v>
      </c>
      <c r="AX10" s="70">
        <v>1.3444162E7</v>
      </c>
      <c r="AY10" s="70">
        <v>1.5131538986E10</v>
      </c>
      <c r="AZ10" s="70">
        <v>8.1083559E7</v>
      </c>
      <c r="BA10" s="70">
        <v>2.020759923E9</v>
      </c>
    </row>
    <row r="11" ht="20.25" customHeight="1">
      <c r="A11" s="68">
        <v>6.4010776E7</v>
      </c>
      <c r="B11" s="68" t="s">
        <v>87</v>
      </c>
      <c r="C11" s="69">
        <v>8.8294827E7</v>
      </c>
      <c r="D11" s="69">
        <v>2.358208628E9</v>
      </c>
      <c r="E11" s="70">
        <v>3.5104753E7</v>
      </c>
      <c r="F11" s="70">
        <v>8.0510823E7</v>
      </c>
      <c r="G11" s="70">
        <v>7.5349352E7</v>
      </c>
      <c r="H11" s="70">
        <v>1.8762582E7</v>
      </c>
      <c r="I11" s="70">
        <v>2.9922279846E10</v>
      </c>
      <c r="J11" s="70">
        <v>8.5943147E7</v>
      </c>
      <c r="K11" s="70">
        <v>2.358208628E9</v>
      </c>
      <c r="L11" s="71">
        <v>3.5104753E7</v>
      </c>
      <c r="M11" s="71">
        <v>8.0568711E7</v>
      </c>
      <c r="N11" s="71">
        <v>7.6770484E7</v>
      </c>
      <c r="O11" s="71">
        <v>1.9035238E7</v>
      </c>
      <c r="P11" s="71">
        <v>2.9922279846E10</v>
      </c>
      <c r="Q11" s="71">
        <v>8.2373857E7</v>
      </c>
      <c r="R11" s="71">
        <v>2.387210276E9</v>
      </c>
      <c r="S11" s="72">
        <v>3.5104753E7</v>
      </c>
      <c r="T11" s="72">
        <v>8.0568711E7</v>
      </c>
      <c r="U11" s="72">
        <v>7.6770484E7</v>
      </c>
      <c r="V11" s="72">
        <v>1.9035238E7</v>
      </c>
      <c r="W11" s="72">
        <v>2.9922279846E10</v>
      </c>
      <c r="X11" s="72">
        <v>8.2619307E7</v>
      </c>
      <c r="Y11" s="72">
        <v>2.387210276E9</v>
      </c>
      <c r="Z11" s="70">
        <v>3.5104753E7</v>
      </c>
      <c r="AA11" s="70">
        <v>8.0570388E7</v>
      </c>
      <c r="AB11" s="70">
        <v>7.6936449E7</v>
      </c>
      <c r="AC11" s="70">
        <v>1.9035238E7</v>
      </c>
      <c r="AD11" s="70">
        <v>2.9922279846E10</v>
      </c>
      <c r="AE11" s="70">
        <v>7.9317817E7</v>
      </c>
      <c r="AF11" s="70">
        <v>2.390546346E9</v>
      </c>
      <c r="AG11" s="71">
        <v>3.5105323E7</v>
      </c>
      <c r="AH11" s="71">
        <v>8.0738775E7</v>
      </c>
      <c r="AI11" s="71">
        <v>7.8540059E7</v>
      </c>
      <c r="AJ11" s="71">
        <v>1.937392E7</v>
      </c>
      <c r="AK11" s="71">
        <v>3.2032279846E10</v>
      </c>
      <c r="AL11" s="71">
        <v>7.8885911E7</v>
      </c>
      <c r="AM11" s="71">
        <v>2.42430253E9</v>
      </c>
      <c r="AN11" s="72">
        <v>3.5105323E7</v>
      </c>
      <c r="AO11" s="72">
        <v>8.0753786E7</v>
      </c>
      <c r="AP11" s="72">
        <v>7.8652181E7</v>
      </c>
      <c r="AQ11" s="72">
        <v>1.937392E7</v>
      </c>
      <c r="AR11" s="72">
        <v>3.2032279846E10</v>
      </c>
      <c r="AS11" s="72">
        <v>7.8057871E7</v>
      </c>
      <c r="AT11" s="72">
        <v>2.42669508E9</v>
      </c>
      <c r="AU11" s="70">
        <v>3.5105324E7</v>
      </c>
      <c r="AV11" s="70">
        <v>8.1257599E7</v>
      </c>
      <c r="AW11" s="70">
        <v>7.9713168E7</v>
      </c>
      <c r="AX11" s="70">
        <v>1.9483092E7</v>
      </c>
      <c r="AY11" s="70">
        <v>3.2032279846E10</v>
      </c>
      <c r="AZ11" s="70">
        <v>7.9357941E7</v>
      </c>
      <c r="BA11" s="70">
        <v>2.453038112E9</v>
      </c>
    </row>
    <row r="12" ht="20.25" customHeight="1">
      <c r="A12" s="68">
        <v>1.71934536E8</v>
      </c>
      <c r="B12" s="68" t="s">
        <v>88</v>
      </c>
      <c r="C12" s="69">
        <v>8.744662E7</v>
      </c>
      <c r="D12" s="69">
        <v>6.86911268E8</v>
      </c>
      <c r="E12" s="70">
        <v>2.2195584E7</v>
      </c>
      <c r="F12" s="70">
        <v>2.4148641E7</v>
      </c>
      <c r="G12" s="70">
        <v>2.0676569E7</v>
      </c>
      <c r="H12" s="70">
        <v>2221644.0</v>
      </c>
      <c r="I12" s="70">
        <v>9.58710757E8</v>
      </c>
      <c r="J12" s="70">
        <v>8.769602E7</v>
      </c>
      <c r="K12" s="70">
        <v>6.86911268E8</v>
      </c>
      <c r="L12" s="71">
        <v>2.2195584E7</v>
      </c>
      <c r="M12" s="71">
        <v>2.4148641E7</v>
      </c>
      <c r="N12" s="71">
        <v>2.0676569E7</v>
      </c>
      <c r="O12" s="71">
        <v>2221644.0</v>
      </c>
      <c r="P12" s="71">
        <v>9.58710757E8</v>
      </c>
      <c r="Q12" s="71">
        <v>8.774402E7</v>
      </c>
      <c r="R12" s="71">
        <v>6.86911268E8</v>
      </c>
      <c r="S12" s="72">
        <v>2.2195584E7</v>
      </c>
      <c r="T12" s="72">
        <v>2.4148641E7</v>
      </c>
      <c r="U12" s="72">
        <v>2.0676569E7</v>
      </c>
      <c r="V12" s="72">
        <v>2221644.0</v>
      </c>
      <c r="W12" s="72">
        <v>9.58710757E8</v>
      </c>
      <c r="X12" s="72">
        <v>8.779202E7</v>
      </c>
      <c r="Y12" s="72">
        <v>6.86911268E8</v>
      </c>
      <c r="Z12" s="70">
        <v>2.2195584E7</v>
      </c>
      <c r="AA12" s="70">
        <v>2.4148641E7</v>
      </c>
      <c r="AB12" s="70">
        <v>2.0676569E7</v>
      </c>
      <c r="AC12" s="70">
        <v>2221644.0</v>
      </c>
      <c r="AD12" s="70">
        <v>9.58710757E8</v>
      </c>
      <c r="AE12" s="70">
        <v>8.779202E7</v>
      </c>
      <c r="AF12" s="70">
        <v>6.86911268E8</v>
      </c>
      <c r="AG12" s="71">
        <v>2.2195584E7</v>
      </c>
      <c r="AH12" s="71">
        <v>2.4148641E7</v>
      </c>
      <c r="AI12" s="71">
        <v>2.0676569E7</v>
      </c>
      <c r="AJ12" s="71">
        <v>2221644.0</v>
      </c>
      <c r="AK12" s="71">
        <v>9.58710757E8</v>
      </c>
      <c r="AL12" s="71">
        <v>8.786802E7</v>
      </c>
      <c r="AM12" s="71">
        <v>6.86911268E8</v>
      </c>
      <c r="AN12" s="72">
        <v>2.2195584E7</v>
      </c>
      <c r="AO12" s="72">
        <v>2.4148641E7</v>
      </c>
      <c r="AP12" s="72">
        <v>2.0676569E7</v>
      </c>
      <c r="AQ12" s="72">
        <v>2221644.0</v>
      </c>
      <c r="AR12" s="72">
        <v>9.58710757E8</v>
      </c>
      <c r="AS12" s="72">
        <v>8.791602E7</v>
      </c>
      <c r="AT12" s="72">
        <v>6.86911268E8</v>
      </c>
      <c r="AU12" s="70">
        <v>2.2195607E7</v>
      </c>
      <c r="AV12" s="70">
        <v>2.4636205E7</v>
      </c>
      <c r="AW12" s="70">
        <v>2.2489513E7</v>
      </c>
      <c r="AX12" s="70">
        <v>2526075.0</v>
      </c>
      <c r="AY12" s="70">
        <v>9.58710757E8</v>
      </c>
      <c r="AZ12" s="70">
        <v>8.4923872E7</v>
      </c>
      <c r="BA12" s="70">
        <v>7.28045793E8</v>
      </c>
    </row>
    <row r="13" ht="20.25" customHeight="1">
      <c r="A13" s="68">
        <v>1.1409556E7</v>
      </c>
      <c r="B13" s="68" t="s">
        <v>89</v>
      </c>
      <c r="C13" s="69">
        <v>8.7014821E7</v>
      </c>
      <c r="D13" s="69">
        <v>5.66770165E8</v>
      </c>
      <c r="E13" s="70">
        <v>1.9002385E7</v>
      </c>
      <c r="F13" s="70">
        <v>3.0738537E7</v>
      </c>
      <c r="G13" s="70">
        <v>1.2090779E7</v>
      </c>
      <c r="H13" s="70">
        <v>1.4864436E7</v>
      </c>
      <c r="I13" s="70">
        <v>5.766935771E9</v>
      </c>
      <c r="J13" s="70">
        <v>8.8356721E7</v>
      </c>
      <c r="K13" s="70">
        <v>5.66770165E8</v>
      </c>
      <c r="L13" s="71">
        <v>1.9002385E7</v>
      </c>
      <c r="M13" s="71">
        <v>3.0738755E7</v>
      </c>
      <c r="N13" s="71">
        <v>1.2428196E7</v>
      </c>
      <c r="O13" s="71">
        <v>1.4892721E7</v>
      </c>
      <c r="P13" s="71">
        <v>5.766935771E9</v>
      </c>
      <c r="Q13" s="71">
        <v>8.8248871E7</v>
      </c>
      <c r="R13" s="71">
        <v>5.73520685E8</v>
      </c>
      <c r="S13" s="72">
        <v>1.9002385E7</v>
      </c>
      <c r="T13" s="72">
        <v>3.0738755E7</v>
      </c>
      <c r="U13" s="72">
        <v>1.2428196E7</v>
      </c>
      <c r="V13" s="72">
        <v>1.4892721E7</v>
      </c>
      <c r="W13" s="72">
        <v>5.766935771E9</v>
      </c>
      <c r="X13" s="72">
        <v>8.8388671E7</v>
      </c>
      <c r="Y13" s="72">
        <v>5.73520685E8</v>
      </c>
      <c r="Z13" s="70">
        <v>1.9002385E7</v>
      </c>
      <c r="AA13" s="70">
        <v>3.0738755E7</v>
      </c>
      <c r="AB13" s="70">
        <v>1.2428196E7</v>
      </c>
      <c r="AC13" s="70">
        <v>1.4892721E7</v>
      </c>
      <c r="AD13" s="70">
        <v>5.766935771E9</v>
      </c>
      <c r="AE13" s="70">
        <v>8.8388671E7</v>
      </c>
      <c r="AF13" s="70">
        <v>5.73520685E8</v>
      </c>
      <c r="AG13" s="71">
        <v>1.9002422E7</v>
      </c>
      <c r="AH13" s="71">
        <v>3.07815E7</v>
      </c>
      <c r="AI13" s="71">
        <v>1.2851588E7</v>
      </c>
      <c r="AJ13" s="71">
        <v>1.5648218E7</v>
      </c>
      <c r="AK13" s="71">
        <v>5.766935771E9</v>
      </c>
      <c r="AL13" s="71">
        <v>7.3629101E7</v>
      </c>
      <c r="AM13" s="71">
        <v>5.82419822E8</v>
      </c>
      <c r="AN13" s="72">
        <v>1.9002422E7</v>
      </c>
      <c r="AO13" s="72">
        <v>3.07815E7</v>
      </c>
      <c r="AP13" s="72">
        <v>1.2851588E7</v>
      </c>
      <c r="AQ13" s="72">
        <v>1.5648218E7</v>
      </c>
      <c r="AR13" s="72">
        <v>5.766935771E9</v>
      </c>
      <c r="AS13" s="72">
        <v>7.3629101E7</v>
      </c>
      <c r="AT13" s="72">
        <v>5.82419822E8</v>
      </c>
      <c r="AU13" s="70">
        <v>1.9002422E7</v>
      </c>
      <c r="AV13" s="70">
        <v>3.07815E7</v>
      </c>
      <c r="AW13" s="70">
        <v>1.2851588E7</v>
      </c>
      <c r="AX13" s="70">
        <v>1.5648218E7</v>
      </c>
      <c r="AY13" s="70">
        <v>5.766935771E9</v>
      </c>
      <c r="AZ13" s="70">
        <v>7.3629101E7</v>
      </c>
      <c r="BA13" s="70">
        <v>5.82419822E8</v>
      </c>
    </row>
    <row r="14" ht="20.25" customHeight="1">
      <c r="A14" s="68">
        <v>1.1726598E7</v>
      </c>
      <c r="B14" s="68" t="s">
        <v>90</v>
      </c>
      <c r="C14" s="69">
        <v>8.5544161E7</v>
      </c>
      <c r="D14" s="69">
        <v>7.514837859E9</v>
      </c>
      <c r="E14" s="70">
        <v>8.4592879E7</v>
      </c>
      <c r="F14" s="70">
        <v>2.09508567E8</v>
      </c>
      <c r="G14" s="70">
        <v>2.67744853E8</v>
      </c>
      <c r="H14" s="70">
        <v>2.7941848E7</v>
      </c>
      <c r="I14" s="70">
        <v>3.0857472756E10</v>
      </c>
      <c r="J14" s="70">
        <v>8.708222E7</v>
      </c>
      <c r="K14" s="70">
        <v>7.532122629E9</v>
      </c>
      <c r="L14" s="71">
        <v>8.4598414E7</v>
      </c>
      <c r="M14" s="71">
        <v>2.11464435E8</v>
      </c>
      <c r="N14" s="71">
        <v>2.94751875E8</v>
      </c>
      <c r="O14" s="71">
        <v>2.8150649E7</v>
      </c>
      <c r="P14" s="71">
        <v>3.0857472756E10</v>
      </c>
      <c r="Q14" s="71">
        <v>8.4488161E7</v>
      </c>
      <c r="R14" s="71">
        <v>8.091828324E9</v>
      </c>
      <c r="S14" s="72">
        <v>8.4598414E7</v>
      </c>
      <c r="T14" s="72">
        <v>2.11464435E8</v>
      </c>
      <c r="U14" s="72">
        <v>2.94751875E8</v>
      </c>
      <c r="V14" s="72">
        <v>2.8150649E7</v>
      </c>
      <c r="W14" s="72">
        <v>3.0857472756E10</v>
      </c>
      <c r="X14" s="72">
        <v>8.6367361E7</v>
      </c>
      <c r="Y14" s="72">
        <v>8.091828324E9</v>
      </c>
      <c r="Z14" s="70">
        <v>8.4598414E7</v>
      </c>
      <c r="AA14" s="70">
        <v>2.11599063E8</v>
      </c>
      <c r="AB14" s="70">
        <v>2.9703994E8</v>
      </c>
      <c r="AC14" s="70">
        <v>2.8150649E7</v>
      </c>
      <c r="AD14" s="70">
        <v>3.0857472756E10</v>
      </c>
      <c r="AE14" s="70">
        <v>7.9542171E7</v>
      </c>
      <c r="AF14" s="70">
        <v>8.138935904E9</v>
      </c>
      <c r="AG14" s="71">
        <v>8.4598614E7</v>
      </c>
      <c r="AH14" s="71">
        <v>2.14418421E8</v>
      </c>
      <c r="AI14" s="71">
        <v>3.27633233E8</v>
      </c>
      <c r="AJ14" s="71">
        <v>2.8386306E7</v>
      </c>
      <c r="AK14" s="71">
        <v>3.0857472756E10</v>
      </c>
      <c r="AL14" s="71">
        <v>7.8322442E7</v>
      </c>
      <c r="AM14" s="71">
        <v>8.77900998E9</v>
      </c>
      <c r="AN14" s="72">
        <v>8.4598614E7</v>
      </c>
      <c r="AO14" s="72">
        <v>2.14504763E8</v>
      </c>
      <c r="AP14" s="72">
        <v>3.29333301E8</v>
      </c>
      <c r="AQ14" s="72">
        <v>2.8386306E7</v>
      </c>
      <c r="AR14" s="72">
        <v>3.0857472758E10</v>
      </c>
      <c r="AS14" s="72">
        <v>8.404856E7</v>
      </c>
      <c r="AT14" s="72">
        <v>8.81387476E9</v>
      </c>
      <c r="AU14" s="70">
        <v>8.4598811E7</v>
      </c>
      <c r="AV14" s="70">
        <v>2.17114325E8</v>
      </c>
      <c r="AW14" s="70">
        <v>3.60599807E8</v>
      </c>
      <c r="AX14" s="70">
        <v>2.8439075E7</v>
      </c>
      <c r="AY14" s="70">
        <v>3.1467472758E10</v>
      </c>
      <c r="AZ14" s="70">
        <v>8.1190185E7</v>
      </c>
      <c r="BA14" s="70">
        <v>9.465326822E9</v>
      </c>
    </row>
    <row r="15" ht="20.25" customHeight="1">
      <c r="A15" s="68">
        <v>6.2691192E7</v>
      </c>
      <c r="B15" s="68" t="s">
        <v>91</v>
      </c>
      <c r="C15" s="69">
        <v>8.53094E7</v>
      </c>
      <c r="D15" s="69">
        <v>4.61652502E8</v>
      </c>
      <c r="E15" s="70">
        <v>1337411.0</v>
      </c>
      <c r="F15" s="70">
        <v>1.0280481E7</v>
      </c>
      <c r="G15" s="70">
        <v>1.7745909E7</v>
      </c>
      <c r="H15" s="70">
        <v>1.8223195E7</v>
      </c>
      <c r="I15" s="70">
        <v>6.538529315E9</v>
      </c>
      <c r="J15" s="70">
        <v>8.5959E7</v>
      </c>
      <c r="K15" s="70">
        <v>4.61652502E8</v>
      </c>
      <c r="L15" s="71">
        <v>1337411.0</v>
      </c>
      <c r="M15" s="71">
        <v>1.0280481E7</v>
      </c>
      <c r="N15" s="71">
        <v>1.7745909E7</v>
      </c>
      <c r="O15" s="71">
        <v>1.8223195E7</v>
      </c>
      <c r="P15" s="71">
        <v>6.538529315E9</v>
      </c>
      <c r="Q15" s="71">
        <v>8.61434E7</v>
      </c>
      <c r="R15" s="71">
        <v>4.61652502E8</v>
      </c>
      <c r="S15" s="72">
        <v>1337411.0</v>
      </c>
      <c r="T15" s="72">
        <v>1.0280481E7</v>
      </c>
      <c r="U15" s="72">
        <v>1.7745909E7</v>
      </c>
      <c r="V15" s="72">
        <v>1.8223195E7</v>
      </c>
      <c r="W15" s="72">
        <v>6.538529315E9</v>
      </c>
      <c r="X15" s="72">
        <v>8.638771E7</v>
      </c>
      <c r="Y15" s="72">
        <v>4.61652502E8</v>
      </c>
      <c r="Z15" s="70">
        <v>1337411.0</v>
      </c>
      <c r="AA15" s="70">
        <v>1.0280481E7</v>
      </c>
      <c r="AB15" s="70">
        <v>1.7745909E7</v>
      </c>
      <c r="AC15" s="70">
        <v>1.8223195E7</v>
      </c>
      <c r="AD15" s="70">
        <v>6.538529315E9</v>
      </c>
      <c r="AE15" s="70">
        <v>8.638944E7</v>
      </c>
      <c r="AF15" s="70">
        <v>4.61652502E8</v>
      </c>
      <c r="AG15" s="71">
        <v>1352331.0</v>
      </c>
      <c r="AH15" s="71">
        <v>1.0438132E7</v>
      </c>
      <c r="AI15" s="71">
        <v>1.8601229E7</v>
      </c>
      <c r="AJ15" s="71">
        <v>1.835328E7</v>
      </c>
      <c r="AK15" s="71">
        <v>6.538529315E9</v>
      </c>
      <c r="AL15" s="71">
        <v>8.51593E7</v>
      </c>
      <c r="AM15" s="71">
        <v>4.80344106E8</v>
      </c>
      <c r="AN15" s="72">
        <v>1352331.0</v>
      </c>
      <c r="AO15" s="72">
        <v>1.0438132E7</v>
      </c>
      <c r="AP15" s="72">
        <v>1.8601229E7</v>
      </c>
      <c r="AQ15" s="72">
        <v>1.835328E7</v>
      </c>
      <c r="AR15" s="72">
        <v>6.538529315E9</v>
      </c>
      <c r="AS15" s="72">
        <v>8.60535E7</v>
      </c>
      <c r="AT15" s="72">
        <v>4.80344106E8</v>
      </c>
      <c r="AU15" s="70">
        <v>1353556.0</v>
      </c>
      <c r="AV15" s="70">
        <v>1.0755283E7</v>
      </c>
      <c r="AW15" s="70">
        <v>1.9119738E7</v>
      </c>
      <c r="AX15" s="70">
        <v>1.8486766E7</v>
      </c>
      <c r="AY15" s="70">
        <v>6.538529315E9</v>
      </c>
      <c r="AZ15" s="70">
        <v>8.411E7</v>
      </c>
      <c r="BA15" s="70">
        <v>4.93890655E8</v>
      </c>
    </row>
    <row r="16" ht="20.25" customHeight="1">
      <c r="A16" s="68">
        <v>1.3871553E8</v>
      </c>
      <c r="B16" s="68" t="s">
        <v>92</v>
      </c>
      <c r="C16" s="69">
        <v>8.4663242E7</v>
      </c>
      <c r="D16" s="69">
        <v>8.27729628E8</v>
      </c>
      <c r="E16" s="70">
        <v>4.9055706E7</v>
      </c>
      <c r="F16" s="70">
        <v>2.4615642E7</v>
      </c>
      <c r="G16" s="70">
        <v>2.8353416E7</v>
      </c>
      <c r="H16" s="70">
        <v>1.5338297E7</v>
      </c>
      <c r="I16" s="70">
        <v>4.647127866E9</v>
      </c>
      <c r="J16" s="70">
        <v>8.6018892E7</v>
      </c>
      <c r="K16" s="70">
        <v>8.28219541E8</v>
      </c>
      <c r="L16" s="71">
        <v>4.9055706E7</v>
      </c>
      <c r="M16" s="71">
        <v>2.4670108E7</v>
      </c>
      <c r="N16" s="71">
        <v>2.952211E7</v>
      </c>
      <c r="O16" s="71">
        <v>1.5433989E7</v>
      </c>
      <c r="P16" s="71">
        <v>4.647127866E9</v>
      </c>
      <c r="Q16" s="71">
        <v>8.1928222E7</v>
      </c>
      <c r="R16" s="71">
        <v>8.52138081E8</v>
      </c>
      <c r="S16" s="72">
        <v>4.9055706E7</v>
      </c>
      <c r="T16" s="72">
        <v>2.4670108E7</v>
      </c>
      <c r="U16" s="72">
        <v>2.952211E7</v>
      </c>
      <c r="V16" s="72">
        <v>1.5433989E7</v>
      </c>
      <c r="W16" s="72">
        <v>4.647127866E9</v>
      </c>
      <c r="X16" s="72">
        <v>8.6150322E7</v>
      </c>
      <c r="Y16" s="72">
        <v>8.52138081E8</v>
      </c>
      <c r="Z16" s="70">
        <v>4.9055706E7</v>
      </c>
      <c r="AA16" s="70">
        <v>2.4675057E7</v>
      </c>
      <c r="AB16" s="70">
        <v>2.9586378E7</v>
      </c>
      <c r="AC16" s="70">
        <v>1.5433989E7</v>
      </c>
      <c r="AD16" s="70">
        <v>4.647127866E9</v>
      </c>
      <c r="AE16" s="70">
        <v>8.4865812E7</v>
      </c>
      <c r="AF16" s="70">
        <v>8.53472931E8</v>
      </c>
      <c r="AG16" s="71">
        <v>4.9055707E7</v>
      </c>
      <c r="AH16" s="71">
        <v>2.4861683E7</v>
      </c>
      <c r="AI16" s="71">
        <v>3.1604076E7</v>
      </c>
      <c r="AJ16" s="71">
        <v>1.5605312E7</v>
      </c>
      <c r="AK16" s="71">
        <v>4.647127866E9</v>
      </c>
      <c r="AL16" s="71">
        <v>8.5569392E7</v>
      </c>
      <c r="AM16" s="71">
        <v>8.95693421E8</v>
      </c>
      <c r="AN16" s="72">
        <v>4.9055707E7</v>
      </c>
      <c r="AO16" s="72">
        <v>2.4861683E7</v>
      </c>
      <c r="AP16" s="72">
        <v>3.1607428E7</v>
      </c>
      <c r="AQ16" s="72">
        <v>1.5605312E7</v>
      </c>
      <c r="AR16" s="72">
        <v>4.647127866E9</v>
      </c>
      <c r="AS16" s="72">
        <v>8.6004272E7</v>
      </c>
      <c r="AT16" s="72">
        <v>8.95760461E8</v>
      </c>
      <c r="AU16" s="70">
        <v>4.9055881E7</v>
      </c>
      <c r="AV16" s="70">
        <v>2.517526E7</v>
      </c>
      <c r="AW16" s="70">
        <v>3.1989283E7</v>
      </c>
      <c r="AX16" s="70">
        <v>1.579346E7</v>
      </c>
      <c r="AY16" s="70">
        <v>4.647127866E9</v>
      </c>
      <c r="AZ16" s="70">
        <v>8.3917922E7</v>
      </c>
      <c r="BA16" s="70">
        <v>9.06547968E8</v>
      </c>
    </row>
    <row r="17" ht="20.25" customHeight="1">
      <c r="A17" s="68">
        <v>6.7071592E7</v>
      </c>
      <c r="B17" s="68" t="s">
        <v>93</v>
      </c>
      <c r="C17" s="69">
        <v>8.4639977E7</v>
      </c>
      <c r="D17" s="69">
        <v>9.687393882E9</v>
      </c>
      <c r="E17" s="70">
        <v>8.0994901E7</v>
      </c>
      <c r="F17" s="70">
        <v>3.86874853E8</v>
      </c>
      <c r="G17" s="70">
        <v>2.8534126E8</v>
      </c>
      <c r="H17" s="70">
        <v>2.9190309E7</v>
      </c>
      <c r="I17" s="70">
        <v>2.5261215882E10</v>
      </c>
      <c r="J17" s="70">
        <v>8.4863684E7</v>
      </c>
      <c r="K17" s="70">
        <v>9.714154806E9</v>
      </c>
      <c r="L17" s="71">
        <v>8.0998839E7</v>
      </c>
      <c r="M17" s="71">
        <v>3.87479045E8</v>
      </c>
      <c r="N17" s="71">
        <v>2.91241221E8</v>
      </c>
      <c r="O17" s="71">
        <v>2.9634794E7</v>
      </c>
      <c r="P17" s="71">
        <v>2.5261215882E10</v>
      </c>
      <c r="Q17" s="71">
        <v>8.0933026E7</v>
      </c>
      <c r="R17" s="71">
        <v>9.838198465E9</v>
      </c>
      <c r="S17" s="72">
        <v>8.0998839E7</v>
      </c>
      <c r="T17" s="72">
        <v>3.87479045E8</v>
      </c>
      <c r="U17" s="72">
        <v>2.91265022E8</v>
      </c>
      <c r="V17" s="72">
        <v>2.9634794E7</v>
      </c>
      <c r="W17" s="72">
        <v>2.5961215882E10</v>
      </c>
      <c r="X17" s="72">
        <v>8.3763386E7</v>
      </c>
      <c r="Y17" s="72">
        <v>9.838674485E9</v>
      </c>
      <c r="Z17" s="70">
        <v>8.1007766E7</v>
      </c>
      <c r="AA17" s="70">
        <v>3.87522089E8</v>
      </c>
      <c r="AB17" s="70">
        <v>2.92008684E8</v>
      </c>
      <c r="AC17" s="70">
        <v>2.9634794E7</v>
      </c>
      <c r="AD17" s="70">
        <v>2.5961215882E10</v>
      </c>
      <c r="AE17" s="70">
        <v>8.4072866E7</v>
      </c>
      <c r="AF17" s="70">
        <v>9.853979951E9</v>
      </c>
      <c r="AG17" s="71">
        <v>8.1029501E7</v>
      </c>
      <c r="AH17" s="71">
        <v>3.88784743E8</v>
      </c>
      <c r="AI17" s="71">
        <v>3.02927294E8</v>
      </c>
      <c r="AJ17" s="71">
        <v>2.9781607E7</v>
      </c>
      <c r="AK17" s="71">
        <v>2.5961215882E10</v>
      </c>
      <c r="AL17" s="71">
        <v>8.3105284E7</v>
      </c>
      <c r="AM17" s="71">
        <v>1.0084983316E10</v>
      </c>
      <c r="AN17" s="72">
        <v>8.1029502E7</v>
      </c>
      <c r="AO17" s="72">
        <v>3.88933806E8</v>
      </c>
      <c r="AP17" s="72">
        <v>3.05675732E8</v>
      </c>
      <c r="AQ17" s="72">
        <v>2.9790421E7</v>
      </c>
      <c r="AR17" s="72">
        <v>2.5961215882E10</v>
      </c>
      <c r="AS17" s="72">
        <v>8.2862316E7</v>
      </c>
      <c r="AT17" s="72">
        <v>1.0141442706E10</v>
      </c>
      <c r="AU17" s="70">
        <v>8.1220306E7</v>
      </c>
      <c r="AV17" s="70">
        <v>3.90442922E8</v>
      </c>
      <c r="AW17" s="70">
        <v>3.15993574E8</v>
      </c>
      <c r="AX17" s="70">
        <v>3.0027527E7</v>
      </c>
      <c r="AY17" s="70">
        <v>2.5961215882E10</v>
      </c>
      <c r="AZ17" s="70">
        <v>8.1967002E7</v>
      </c>
      <c r="BA17" s="70">
        <v>1.0363196103E10</v>
      </c>
    </row>
    <row r="18" ht="20.25" customHeight="1">
      <c r="A18" s="68">
        <v>6.3222201E7</v>
      </c>
      <c r="B18" s="68" t="s">
        <v>94</v>
      </c>
      <c r="C18" s="69">
        <v>8.3747446E7</v>
      </c>
      <c r="D18" s="69">
        <v>1.8917797E9</v>
      </c>
      <c r="E18" s="70">
        <v>2.1447894E7</v>
      </c>
      <c r="F18" s="70">
        <v>7.8651691E7</v>
      </c>
      <c r="G18" s="70">
        <v>5.3777095E7</v>
      </c>
      <c r="H18" s="70">
        <v>1.8313369E7</v>
      </c>
      <c r="I18" s="70">
        <v>1.1337447834E10</v>
      </c>
      <c r="J18" s="70">
        <v>8.5071946E7</v>
      </c>
      <c r="K18" s="70">
        <v>1.8917797E9</v>
      </c>
      <c r="L18" s="71">
        <v>2.1480436E7</v>
      </c>
      <c r="M18" s="71">
        <v>7.8931397E7</v>
      </c>
      <c r="N18" s="71">
        <v>5.5147972E7</v>
      </c>
      <c r="O18" s="71">
        <v>1.8475677E7</v>
      </c>
      <c r="P18" s="71">
        <v>1.1337447834E10</v>
      </c>
      <c r="Q18" s="71">
        <v>8.0760308E7</v>
      </c>
      <c r="R18" s="71">
        <v>1.922004721E9</v>
      </c>
      <c r="S18" s="72">
        <v>2.1480436E7</v>
      </c>
      <c r="T18" s="72">
        <v>7.8931397E7</v>
      </c>
      <c r="U18" s="72">
        <v>5.5147972E7</v>
      </c>
      <c r="V18" s="72">
        <v>1.8475677E7</v>
      </c>
      <c r="W18" s="72">
        <v>1.1337447834E10</v>
      </c>
      <c r="X18" s="72">
        <v>8.2980123E7</v>
      </c>
      <c r="Y18" s="72">
        <v>1.922004721E9</v>
      </c>
      <c r="Z18" s="70">
        <v>2.1480436E7</v>
      </c>
      <c r="AA18" s="70">
        <v>7.8931397E7</v>
      </c>
      <c r="AB18" s="70">
        <v>5.5147972E7</v>
      </c>
      <c r="AC18" s="70">
        <v>1.8475677E7</v>
      </c>
      <c r="AD18" s="70">
        <v>1.1337447834E10</v>
      </c>
      <c r="AE18" s="70">
        <v>8.4915348E7</v>
      </c>
      <c r="AF18" s="70">
        <v>1.922004721E9</v>
      </c>
      <c r="AG18" s="71">
        <v>2.1570757E7</v>
      </c>
      <c r="AH18" s="71">
        <v>7.9660819E7</v>
      </c>
      <c r="AI18" s="71">
        <v>5.7304244E7</v>
      </c>
      <c r="AJ18" s="71">
        <v>1.8866366E7</v>
      </c>
      <c r="AK18" s="71">
        <v>1.1337447834E10</v>
      </c>
      <c r="AL18" s="71">
        <v>7.7898356E7</v>
      </c>
      <c r="AM18" s="71">
        <v>1.972729297E9</v>
      </c>
      <c r="AN18" s="72">
        <v>2.15854E7</v>
      </c>
      <c r="AO18" s="72">
        <v>7.9664312E7</v>
      </c>
      <c r="AP18" s="72">
        <v>5.7344558E7</v>
      </c>
      <c r="AQ18" s="72">
        <v>1.8866366E7</v>
      </c>
      <c r="AR18" s="72">
        <v>1.1337447834E10</v>
      </c>
      <c r="AS18" s="72">
        <v>7.9429216E7</v>
      </c>
      <c r="AT18" s="72">
        <v>1.973573436E9</v>
      </c>
      <c r="AU18" s="70">
        <v>2.1587022E7</v>
      </c>
      <c r="AV18" s="70">
        <v>7.9759209E7</v>
      </c>
      <c r="AW18" s="70">
        <v>5.7778299E7</v>
      </c>
      <c r="AX18" s="70">
        <v>1.8936285E7</v>
      </c>
      <c r="AY18" s="70">
        <v>1.1337447834E10</v>
      </c>
      <c r="AZ18" s="70">
        <v>7.9638186E7</v>
      </c>
      <c r="BA18" s="70">
        <v>1.983198202E9</v>
      </c>
    </row>
    <row r="19" ht="20.25" customHeight="1">
      <c r="A19" s="68">
        <v>7.7394861E7</v>
      </c>
      <c r="B19" s="68" t="s">
        <v>95</v>
      </c>
      <c r="C19" s="69">
        <v>8.3320219E7</v>
      </c>
      <c r="D19" s="69">
        <v>2.605801785E9</v>
      </c>
      <c r="E19" s="70">
        <v>2079335.0</v>
      </c>
      <c r="F19" s="70">
        <v>9.4697858E7</v>
      </c>
      <c r="G19" s="70">
        <v>8.2797653E7</v>
      </c>
      <c r="H19" s="70">
        <v>1.7174859E7</v>
      </c>
      <c r="I19" s="70">
        <v>6.5810471155E10</v>
      </c>
      <c r="J19" s="70">
        <v>8.2387279E7</v>
      </c>
      <c r="K19" s="70">
        <v>2.605801785E9</v>
      </c>
      <c r="L19" s="71">
        <v>2079335.0</v>
      </c>
      <c r="M19" s="71">
        <v>9.4778206E7</v>
      </c>
      <c r="N19" s="71">
        <v>8.4367108E7</v>
      </c>
      <c r="O19" s="71">
        <v>1.72222E7</v>
      </c>
      <c r="P19" s="71">
        <v>6.5810471155E10</v>
      </c>
      <c r="Q19" s="71">
        <v>7.9846829E7</v>
      </c>
      <c r="R19" s="71">
        <v>2.637994365E9</v>
      </c>
      <c r="S19" s="72">
        <v>2079335.0</v>
      </c>
      <c r="T19" s="72">
        <v>9.4778206E7</v>
      </c>
      <c r="U19" s="72">
        <v>8.4367108E7</v>
      </c>
      <c r="V19" s="72">
        <v>1.72222E7</v>
      </c>
      <c r="W19" s="72">
        <v>6.7810471155E10</v>
      </c>
      <c r="X19" s="72">
        <v>8.2796381E7</v>
      </c>
      <c r="Y19" s="72">
        <v>2.637994365E9</v>
      </c>
      <c r="Z19" s="70">
        <v>2079335.0</v>
      </c>
      <c r="AA19" s="70">
        <v>9.4781671E7</v>
      </c>
      <c r="AB19" s="70">
        <v>8.4466552E7</v>
      </c>
      <c r="AC19" s="70">
        <v>1.72222E7</v>
      </c>
      <c r="AD19" s="70">
        <v>6.7810471155E10</v>
      </c>
      <c r="AE19" s="70">
        <v>8.1117173E7</v>
      </c>
      <c r="AF19" s="70">
        <v>2.640017895E9</v>
      </c>
      <c r="AG19" s="71">
        <v>2079347.0</v>
      </c>
      <c r="AH19" s="71">
        <v>9.4848693E7</v>
      </c>
      <c r="AI19" s="71">
        <v>8.6726823E7</v>
      </c>
      <c r="AJ19" s="71">
        <v>1.7455334E7</v>
      </c>
      <c r="AK19" s="71">
        <v>6.7810471155E10</v>
      </c>
      <c r="AL19" s="71">
        <v>7.6040366E7</v>
      </c>
      <c r="AM19" s="71">
        <v>2.685893537E9</v>
      </c>
      <c r="AN19" s="72">
        <v>2079347.0</v>
      </c>
      <c r="AO19" s="72">
        <v>9.4848693E7</v>
      </c>
      <c r="AP19" s="72">
        <v>8.6726823E7</v>
      </c>
      <c r="AQ19" s="72">
        <v>1.7455334E7</v>
      </c>
      <c r="AR19" s="72">
        <v>6.7810471155E10</v>
      </c>
      <c r="AS19" s="72">
        <v>8.2670074E7</v>
      </c>
      <c r="AT19" s="72">
        <v>2.685893537E9</v>
      </c>
      <c r="AU19" s="70">
        <v>2080373.0</v>
      </c>
      <c r="AV19" s="70">
        <v>9.5256703E7</v>
      </c>
      <c r="AW19" s="70">
        <v>8.9162161E7</v>
      </c>
      <c r="AX19" s="70">
        <v>1.7927521E7</v>
      </c>
      <c r="AY19" s="70">
        <v>6.7810471155E10</v>
      </c>
      <c r="AZ19" s="70">
        <v>7.4833707E7</v>
      </c>
      <c r="BA19" s="70">
        <v>2.738681138E9</v>
      </c>
    </row>
    <row r="20" ht="20.25" customHeight="1">
      <c r="A20" s="68">
        <v>9.8107237E7</v>
      </c>
      <c r="B20" s="68" t="s">
        <v>96</v>
      </c>
      <c r="C20" s="69">
        <v>8.2512792E7</v>
      </c>
      <c r="D20" s="69">
        <v>2.374805436E9</v>
      </c>
      <c r="E20" s="70">
        <v>2150940.0</v>
      </c>
      <c r="F20" s="70">
        <v>6.4813629E7</v>
      </c>
      <c r="G20" s="70">
        <v>8.6778128E7</v>
      </c>
      <c r="H20" s="70">
        <v>1.7180657E7</v>
      </c>
      <c r="I20" s="70">
        <v>1.1477531851E10</v>
      </c>
      <c r="J20" s="70">
        <v>8.4136542E7</v>
      </c>
      <c r="K20" s="70">
        <v>2.387964216E9</v>
      </c>
      <c r="L20" s="71">
        <v>2179102.0</v>
      </c>
      <c r="M20" s="71">
        <v>6.5013672E7</v>
      </c>
      <c r="N20" s="71">
        <v>9.1752252E7</v>
      </c>
      <c r="O20" s="71">
        <v>1.7389056E7</v>
      </c>
      <c r="P20" s="71">
        <v>1.1477531851E10</v>
      </c>
      <c r="Q20" s="71">
        <v>8.2346552E7</v>
      </c>
      <c r="R20" s="71">
        <v>2.489452982E9</v>
      </c>
      <c r="S20" s="72">
        <v>2179102.0</v>
      </c>
      <c r="T20" s="72">
        <v>6.5013672E7</v>
      </c>
      <c r="U20" s="72">
        <v>9.1752252E7</v>
      </c>
      <c r="V20" s="72">
        <v>1.7389056E7</v>
      </c>
      <c r="W20" s="72">
        <v>1.1477531851E10</v>
      </c>
      <c r="X20" s="72">
        <v>8.2861852E7</v>
      </c>
      <c r="Y20" s="72">
        <v>2.489452982E9</v>
      </c>
      <c r="Z20" s="70">
        <v>2179102.0</v>
      </c>
      <c r="AA20" s="70">
        <v>6.5022559E7</v>
      </c>
      <c r="AB20" s="70">
        <v>9.2141354E7</v>
      </c>
      <c r="AC20" s="70">
        <v>1.7389056E7</v>
      </c>
      <c r="AD20" s="70">
        <v>1.1477531851E10</v>
      </c>
      <c r="AE20" s="70">
        <v>8.1558892E7</v>
      </c>
      <c r="AF20" s="70">
        <v>2.497323892E9</v>
      </c>
      <c r="AG20" s="71">
        <v>2179102.0</v>
      </c>
      <c r="AH20" s="71">
        <v>6.5711965E7</v>
      </c>
      <c r="AI20" s="71">
        <v>9.5247379E7</v>
      </c>
      <c r="AJ20" s="71">
        <v>1.7764E7</v>
      </c>
      <c r="AK20" s="71">
        <v>1.1477531851E10</v>
      </c>
      <c r="AL20" s="71">
        <v>7.8077279E7</v>
      </c>
      <c r="AM20" s="71">
        <v>2.566338452E9</v>
      </c>
      <c r="AN20" s="72">
        <v>2179102.0</v>
      </c>
      <c r="AO20" s="72">
        <v>6.5745043E7</v>
      </c>
      <c r="AP20" s="72">
        <v>9.6582282E7</v>
      </c>
      <c r="AQ20" s="72">
        <v>1.781893E7</v>
      </c>
      <c r="AR20" s="72">
        <v>1.1477531851E10</v>
      </c>
      <c r="AS20" s="72">
        <v>7.9203449E7</v>
      </c>
      <c r="AT20" s="72">
        <v>2.593367292E9</v>
      </c>
      <c r="AU20" s="70">
        <v>2179180.0</v>
      </c>
      <c r="AV20" s="70">
        <v>6.7067308E7</v>
      </c>
      <c r="AW20" s="70">
        <v>1.07630268E8</v>
      </c>
      <c r="AX20" s="70">
        <v>1.8507076E7</v>
      </c>
      <c r="AY20" s="70">
        <v>1.1527531851E10</v>
      </c>
      <c r="AZ20" s="70">
        <v>6.9457009E7</v>
      </c>
      <c r="BA20" s="70">
        <v>2.827549678E9</v>
      </c>
    </row>
    <row r="21" ht="20.25" customHeight="1">
      <c r="A21" s="68">
        <v>7.1152824E7</v>
      </c>
      <c r="B21" s="68" t="s">
        <v>97</v>
      </c>
      <c r="C21" s="69">
        <v>8.2221946E7</v>
      </c>
      <c r="D21" s="69">
        <v>1.78772348E9</v>
      </c>
      <c r="E21" s="70">
        <v>6.7889275E7</v>
      </c>
      <c r="F21" s="70">
        <v>7.2452166E7</v>
      </c>
      <c r="G21" s="70">
        <v>5.1120137E7</v>
      </c>
      <c r="H21" s="70">
        <v>1.8092842E7</v>
      </c>
      <c r="I21" s="70">
        <v>1.1097140581E10</v>
      </c>
      <c r="J21" s="70">
        <v>8.0797136E7</v>
      </c>
      <c r="K21" s="70">
        <v>1.788027543E9</v>
      </c>
      <c r="L21" s="71">
        <v>6.7889275E7</v>
      </c>
      <c r="M21" s="71">
        <v>7.2454006E7</v>
      </c>
      <c r="N21" s="71">
        <v>5.1798104E7</v>
      </c>
      <c r="O21" s="71">
        <v>1.8092842E7</v>
      </c>
      <c r="P21" s="71">
        <v>1.1097140581E10</v>
      </c>
      <c r="Q21" s="71">
        <v>7.9160736E7</v>
      </c>
      <c r="R21" s="71">
        <v>1.801605283E9</v>
      </c>
      <c r="S21" s="72">
        <v>6.7889275E7</v>
      </c>
      <c r="T21" s="72">
        <v>7.2454006E7</v>
      </c>
      <c r="U21" s="72">
        <v>5.1798104E7</v>
      </c>
      <c r="V21" s="72">
        <v>1.8092842E7</v>
      </c>
      <c r="W21" s="72">
        <v>1.1097140581E10</v>
      </c>
      <c r="X21" s="72">
        <v>8.0794486E7</v>
      </c>
      <c r="Y21" s="72">
        <v>1.801605283E9</v>
      </c>
      <c r="Z21" s="70">
        <v>6.7889275E7</v>
      </c>
      <c r="AA21" s="70">
        <v>7.2469041E7</v>
      </c>
      <c r="AB21" s="70">
        <v>5.2127227E7</v>
      </c>
      <c r="AC21" s="70">
        <v>1.8092842E7</v>
      </c>
      <c r="AD21" s="70">
        <v>1.1097140581E10</v>
      </c>
      <c r="AE21" s="70">
        <v>8.1331806E7</v>
      </c>
      <c r="AF21" s="70">
        <v>1.808338093E9</v>
      </c>
      <c r="AG21" s="71">
        <v>6.7889276E7</v>
      </c>
      <c r="AH21" s="71">
        <v>7.2654286E7</v>
      </c>
      <c r="AI21" s="71">
        <v>5.3832604E7</v>
      </c>
      <c r="AJ21" s="71">
        <v>1.8266128E7</v>
      </c>
      <c r="AK21" s="71">
        <v>1.1097140581E10</v>
      </c>
      <c r="AL21" s="71">
        <v>8.0159896E7</v>
      </c>
      <c r="AM21" s="71">
        <v>1.844298083E9</v>
      </c>
      <c r="AN21" s="72">
        <v>6.7889276E7</v>
      </c>
      <c r="AO21" s="72">
        <v>7.2666416E7</v>
      </c>
      <c r="AP21" s="72">
        <v>5.401617E7</v>
      </c>
      <c r="AQ21" s="72">
        <v>1.8266128E7</v>
      </c>
      <c r="AR21" s="72">
        <v>1.1097140581E10</v>
      </c>
      <c r="AS21" s="72">
        <v>8.0373076E7</v>
      </c>
      <c r="AT21" s="72">
        <v>1.848090703E9</v>
      </c>
      <c r="AU21" s="70">
        <v>6.7889276E7</v>
      </c>
      <c r="AV21" s="70">
        <v>7.2754066E7</v>
      </c>
      <c r="AW21" s="70">
        <v>5.5116617E7</v>
      </c>
      <c r="AX21" s="70">
        <v>1.8266128E7</v>
      </c>
      <c r="AY21" s="70">
        <v>1.1097140581E10</v>
      </c>
      <c r="AZ21" s="70">
        <v>7.9054956E7</v>
      </c>
      <c r="BA21" s="70">
        <v>1.870976143E9</v>
      </c>
    </row>
    <row r="22" ht="20.25" customHeight="1">
      <c r="A22" s="68">
        <v>7.4556991E7</v>
      </c>
      <c r="B22" s="68" t="s">
        <v>98</v>
      </c>
      <c r="C22" s="69">
        <v>8.1990559E7</v>
      </c>
      <c r="D22" s="69">
        <v>2.297498275E9</v>
      </c>
      <c r="E22" s="70">
        <v>5943597.0</v>
      </c>
      <c r="F22" s="70">
        <v>5.1687254E7</v>
      </c>
      <c r="G22" s="70">
        <v>8.8725447E7</v>
      </c>
      <c r="H22" s="70">
        <v>1.3203542E7</v>
      </c>
      <c r="I22" s="70">
        <v>5.737943886E9</v>
      </c>
      <c r="J22" s="70">
        <v>8.3002983E7</v>
      </c>
      <c r="K22" s="70">
        <v>2.297498275E9</v>
      </c>
      <c r="L22" s="71">
        <v>5949188.0</v>
      </c>
      <c r="M22" s="71">
        <v>5.2483713E7</v>
      </c>
      <c r="N22" s="71">
        <v>9.406656E7</v>
      </c>
      <c r="O22" s="71">
        <v>1.3684356E7</v>
      </c>
      <c r="P22" s="71">
        <v>5.737943886E9</v>
      </c>
      <c r="Q22" s="71">
        <v>7.6522138E7</v>
      </c>
      <c r="R22" s="71">
        <v>2.412294291E9</v>
      </c>
      <c r="S22" s="72">
        <v>5949188.0</v>
      </c>
      <c r="T22" s="72">
        <v>5.2483713E7</v>
      </c>
      <c r="U22" s="72">
        <v>9.406656E7</v>
      </c>
      <c r="V22" s="72">
        <v>1.3684356E7</v>
      </c>
      <c r="W22" s="72">
        <v>5.737943886E9</v>
      </c>
      <c r="X22" s="72">
        <v>7.8555324E7</v>
      </c>
      <c r="Y22" s="72">
        <v>2.412294291E9</v>
      </c>
      <c r="Z22" s="70">
        <v>5949188.0</v>
      </c>
      <c r="AA22" s="70">
        <v>5.2497217E7</v>
      </c>
      <c r="AB22" s="70">
        <v>9.4588772E7</v>
      </c>
      <c r="AC22" s="70">
        <v>1.3684356E7</v>
      </c>
      <c r="AD22" s="70">
        <v>5.737943886E9</v>
      </c>
      <c r="AE22" s="70">
        <v>7.8383048E7</v>
      </c>
      <c r="AF22" s="70">
        <v>2.422873571E9</v>
      </c>
      <c r="AG22" s="71">
        <v>5977970.0</v>
      </c>
      <c r="AH22" s="71">
        <v>5.3680873E7</v>
      </c>
      <c r="AI22" s="71">
        <v>1.06156023E8</v>
      </c>
      <c r="AJ22" s="71">
        <v>1.4493295E7</v>
      </c>
      <c r="AK22" s="71">
        <v>5.737943886E9</v>
      </c>
      <c r="AL22" s="71">
        <v>6.7919262E7</v>
      </c>
      <c r="AM22" s="71">
        <v>2.666085164E9</v>
      </c>
      <c r="AN22" s="72">
        <v>5977970.0</v>
      </c>
      <c r="AO22" s="72">
        <v>5.3716729E7</v>
      </c>
      <c r="AP22" s="72">
        <v>1.07037561E8</v>
      </c>
      <c r="AQ22" s="72">
        <v>1.4508877E7</v>
      </c>
      <c r="AR22" s="72">
        <v>5.737943886E9</v>
      </c>
      <c r="AS22" s="72">
        <v>7.2895962E7</v>
      </c>
      <c r="AT22" s="72">
        <v>2.684074484E9</v>
      </c>
      <c r="AU22" s="70">
        <v>5996255.0</v>
      </c>
      <c r="AV22" s="70">
        <v>5.4402349E7</v>
      </c>
      <c r="AW22" s="70">
        <v>1.14326164E8</v>
      </c>
      <c r="AX22" s="70">
        <v>1.4581752E7</v>
      </c>
      <c r="AY22" s="70">
        <v>5.737943886E9</v>
      </c>
      <c r="AZ22" s="70">
        <v>7.081987E7</v>
      </c>
      <c r="BA22" s="70">
        <v>2.836706401E9</v>
      </c>
    </row>
    <row r="23" ht="20.25" customHeight="1">
      <c r="A23" s="68">
        <v>4.8741756E7</v>
      </c>
      <c r="B23" s="68" t="s">
        <v>99</v>
      </c>
      <c r="C23" s="69">
        <v>8.1883299E7</v>
      </c>
      <c r="D23" s="69">
        <v>2.851420244E9</v>
      </c>
      <c r="E23" s="70">
        <v>6.9047201E7</v>
      </c>
      <c r="F23" s="70">
        <v>1.22766191E8</v>
      </c>
      <c r="G23" s="70">
        <v>8.0764447E7</v>
      </c>
      <c r="H23" s="70">
        <v>2.3049568E7</v>
      </c>
      <c r="I23" s="70">
        <v>2.2465439519E10</v>
      </c>
      <c r="J23" s="70">
        <v>8.3577666E7</v>
      </c>
      <c r="K23" s="70">
        <v>2.873915306E9</v>
      </c>
      <c r="L23" s="71">
        <v>6.9157322E7</v>
      </c>
      <c r="M23" s="71">
        <v>1.23068637E8</v>
      </c>
      <c r="N23" s="71">
        <v>8.1812714E7</v>
      </c>
      <c r="O23" s="71">
        <v>2.3350411E7</v>
      </c>
      <c r="P23" s="71">
        <v>2.2465439519E10</v>
      </c>
      <c r="Q23" s="71">
        <v>7.6705376E7</v>
      </c>
      <c r="R23" s="71">
        <v>2.897930504E9</v>
      </c>
      <c r="S23" s="72">
        <v>6.9157322E7</v>
      </c>
      <c r="T23" s="72">
        <v>1.23068637E8</v>
      </c>
      <c r="U23" s="72">
        <v>8.1812714E7</v>
      </c>
      <c r="V23" s="72">
        <v>2.3350411E7</v>
      </c>
      <c r="W23" s="72">
        <v>2.2465439519E10</v>
      </c>
      <c r="X23" s="72">
        <v>7.8413443E7</v>
      </c>
      <c r="Y23" s="72">
        <v>2.897930504E9</v>
      </c>
      <c r="Z23" s="70">
        <v>6.9157322E7</v>
      </c>
      <c r="AA23" s="70">
        <v>1.23072091E8</v>
      </c>
      <c r="AB23" s="70">
        <v>8.2031914E7</v>
      </c>
      <c r="AC23" s="70">
        <v>2.3350411E7</v>
      </c>
      <c r="AD23" s="70">
        <v>2.2465439519E10</v>
      </c>
      <c r="AE23" s="70">
        <v>8.0070266E7</v>
      </c>
      <c r="AF23" s="70">
        <v>2.902349044E9</v>
      </c>
      <c r="AG23" s="71">
        <v>6.91574E7</v>
      </c>
      <c r="AH23" s="71">
        <v>1.23918808E8</v>
      </c>
      <c r="AI23" s="71">
        <v>8.6579741E7</v>
      </c>
      <c r="AJ23" s="71">
        <v>2.3803789E7</v>
      </c>
      <c r="AK23" s="71">
        <v>2.2565439519E10</v>
      </c>
      <c r="AL23" s="71">
        <v>7.5759104E7</v>
      </c>
      <c r="AM23" s="71">
        <v>3.001773368E9</v>
      </c>
      <c r="AN23" s="72">
        <v>6.91574E7</v>
      </c>
      <c r="AO23" s="72">
        <v>1.23945607E8</v>
      </c>
      <c r="AP23" s="72">
        <v>8.7560079E7</v>
      </c>
      <c r="AQ23" s="72">
        <v>2.3803789E7</v>
      </c>
      <c r="AR23" s="72">
        <v>2.2565439519E10</v>
      </c>
      <c r="AS23" s="72">
        <v>7.6552194E7</v>
      </c>
      <c r="AT23" s="72">
        <v>3.021648118E9</v>
      </c>
      <c r="AU23" s="70">
        <v>6.9158E7</v>
      </c>
      <c r="AV23" s="70">
        <v>1.24992423E8</v>
      </c>
      <c r="AW23" s="70">
        <v>9.207911E7</v>
      </c>
      <c r="AX23" s="70">
        <v>2.4347706E7</v>
      </c>
      <c r="AY23" s="70">
        <v>2.2685439519E10</v>
      </c>
      <c r="AZ23" s="70">
        <v>7.3738028E7</v>
      </c>
      <c r="BA23" s="70">
        <v>3.122497864E9</v>
      </c>
    </row>
    <row r="24" ht="20.25" customHeight="1">
      <c r="A24" s="68">
        <v>1.71879011E8</v>
      </c>
      <c r="B24" s="68" t="s">
        <v>100</v>
      </c>
      <c r="C24" s="69">
        <v>8.1480933E7</v>
      </c>
      <c r="D24" s="69">
        <v>3.12884879E8</v>
      </c>
      <c r="E24" s="70">
        <v>2.7222938E7</v>
      </c>
      <c r="F24" s="70">
        <v>1.0985054E7</v>
      </c>
      <c r="G24" s="70">
        <v>1.0152742E7</v>
      </c>
      <c r="H24" s="70">
        <v>2684384.0</v>
      </c>
      <c r="I24" s="70">
        <v>1.808712272E9</v>
      </c>
      <c r="J24" s="70">
        <v>8.2876902E7</v>
      </c>
      <c r="K24" s="70">
        <v>3.25570457E8</v>
      </c>
      <c r="L24" s="71">
        <v>2.7222938E7</v>
      </c>
      <c r="M24" s="71">
        <v>1.0985273E7</v>
      </c>
      <c r="N24" s="71">
        <v>1.0272311E7</v>
      </c>
      <c r="O24" s="71">
        <v>2684384.0</v>
      </c>
      <c r="P24" s="71">
        <v>1.808712272E9</v>
      </c>
      <c r="Q24" s="71">
        <v>8.3005442E7</v>
      </c>
      <c r="R24" s="71">
        <v>3.27964027E8</v>
      </c>
      <c r="S24" s="72">
        <v>2.7222938E7</v>
      </c>
      <c r="T24" s="72">
        <v>1.0985273E7</v>
      </c>
      <c r="U24" s="72">
        <v>1.0272311E7</v>
      </c>
      <c r="V24" s="72">
        <v>2684384.0</v>
      </c>
      <c r="W24" s="72">
        <v>1.808712272E9</v>
      </c>
      <c r="X24" s="72">
        <v>8.3147952E7</v>
      </c>
      <c r="Y24" s="72">
        <v>3.27964027E8</v>
      </c>
      <c r="Z24" s="70">
        <v>2.7222938E7</v>
      </c>
      <c r="AA24" s="70">
        <v>1.0994346E7</v>
      </c>
      <c r="AB24" s="70">
        <v>1.0499497E7</v>
      </c>
      <c r="AC24" s="70">
        <v>2684384.0</v>
      </c>
      <c r="AD24" s="70">
        <v>1.808712272E9</v>
      </c>
      <c r="AE24" s="70">
        <v>8.2433092E7</v>
      </c>
      <c r="AF24" s="70">
        <v>3.32598477E8</v>
      </c>
      <c r="AG24" s="71">
        <v>2.7223078E7</v>
      </c>
      <c r="AH24" s="71">
        <v>1.1168662E7</v>
      </c>
      <c r="AI24" s="71">
        <v>1.3403679E7</v>
      </c>
      <c r="AJ24" s="71">
        <v>2888204.0</v>
      </c>
      <c r="AK24" s="71">
        <v>1.808712272E9</v>
      </c>
      <c r="AL24" s="71">
        <v>8.1045295E7</v>
      </c>
      <c r="AM24" s="71">
        <v>3.92425305E8</v>
      </c>
      <c r="AN24" s="72">
        <v>2.7223078E7</v>
      </c>
      <c r="AO24" s="72">
        <v>1.1168662E7</v>
      </c>
      <c r="AP24" s="72">
        <v>1.3403679E7</v>
      </c>
      <c r="AQ24" s="72">
        <v>2888204.0</v>
      </c>
      <c r="AR24" s="72">
        <v>1.808712272E9</v>
      </c>
      <c r="AS24" s="72">
        <v>8.1458892E7</v>
      </c>
      <c r="AT24" s="72">
        <v>3.92425305E8</v>
      </c>
      <c r="AU24" s="70">
        <v>2.7223078E7</v>
      </c>
      <c r="AV24" s="70">
        <v>1.1262738E7</v>
      </c>
      <c r="AW24" s="70">
        <v>1.4011579E7</v>
      </c>
      <c r="AX24" s="70">
        <v>3137263.0</v>
      </c>
      <c r="AY24" s="70">
        <v>1.808712272E9</v>
      </c>
      <c r="AZ24" s="70">
        <v>7.8300342E7</v>
      </c>
      <c r="BA24" s="70">
        <v>4.05524065E8</v>
      </c>
    </row>
    <row r="25" ht="20.25" customHeight="1">
      <c r="A25" s="68">
        <v>2.989016E7</v>
      </c>
      <c r="B25" s="68" t="s">
        <v>101</v>
      </c>
      <c r="C25" s="69">
        <v>8.1134494E7</v>
      </c>
      <c r="D25" s="69">
        <v>7.99068661E8</v>
      </c>
      <c r="E25" s="70">
        <v>9.7625138E7</v>
      </c>
      <c r="F25" s="70">
        <v>2.9943055E7</v>
      </c>
      <c r="G25" s="70">
        <v>2.3159294E7</v>
      </c>
      <c r="H25" s="70">
        <v>3.0167298E7</v>
      </c>
      <c r="I25" s="70">
        <v>5.308872359E9</v>
      </c>
      <c r="J25" s="70">
        <v>8.6327394E7</v>
      </c>
      <c r="K25" s="70">
        <v>7.99068661E8</v>
      </c>
      <c r="L25" s="71">
        <v>9.7681853E7</v>
      </c>
      <c r="M25" s="71">
        <v>3.0290243E7</v>
      </c>
      <c r="N25" s="71">
        <v>2.420865E7</v>
      </c>
      <c r="O25" s="71">
        <v>3.0692516E7</v>
      </c>
      <c r="P25" s="71">
        <v>5.308872359E9</v>
      </c>
      <c r="Q25" s="71">
        <v>7.9334072E7</v>
      </c>
      <c r="R25" s="71">
        <v>8.23828952E8</v>
      </c>
      <c r="S25" s="72">
        <v>9.7681853E7</v>
      </c>
      <c r="T25" s="72">
        <v>3.0290243E7</v>
      </c>
      <c r="U25" s="72">
        <v>2.420865E7</v>
      </c>
      <c r="V25" s="72">
        <v>3.0692516E7</v>
      </c>
      <c r="W25" s="72">
        <v>5.308872359E9</v>
      </c>
      <c r="X25" s="72">
        <v>8.1590972E7</v>
      </c>
      <c r="Y25" s="72">
        <v>8.23828952E8</v>
      </c>
      <c r="Z25" s="70">
        <v>9.7681853E7</v>
      </c>
      <c r="AA25" s="70">
        <v>3.0290243E7</v>
      </c>
      <c r="AB25" s="70">
        <v>2.4234685E7</v>
      </c>
      <c r="AC25" s="70">
        <v>3.0692516E7</v>
      </c>
      <c r="AD25" s="70">
        <v>5.308872359E9</v>
      </c>
      <c r="AE25" s="70">
        <v>8.0264612E7</v>
      </c>
      <c r="AF25" s="70">
        <v>8.24349652E8</v>
      </c>
      <c r="AG25" s="71">
        <v>9.7701156E7</v>
      </c>
      <c r="AH25" s="71">
        <v>3.0464473E7</v>
      </c>
      <c r="AI25" s="71">
        <v>2.5191015E7</v>
      </c>
      <c r="AJ25" s="71">
        <v>3.0844017E7</v>
      </c>
      <c r="AK25" s="71">
        <v>5.308872359E9</v>
      </c>
      <c r="AL25" s="71">
        <v>8.158231E7</v>
      </c>
      <c r="AM25" s="71">
        <v>8.45355579E8</v>
      </c>
      <c r="AN25" s="72">
        <v>9.7701156E7</v>
      </c>
      <c r="AO25" s="72">
        <v>3.0466694E7</v>
      </c>
      <c r="AP25" s="72">
        <v>2.5288454E7</v>
      </c>
      <c r="AQ25" s="72">
        <v>3.0844017E7</v>
      </c>
      <c r="AR25" s="72">
        <v>5.308872359E9</v>
      </c>
      <c r="AS25" s="72">
        <v>8.210013E7</v>
      </c>
      <c r="AT25" s="72">
        <v>8.47326569E8</v>
      </c>
      <c r="AU25" s="70">
        <v>9.7701156E7</v>
      </c>
      <c r="AV25" s="70">
        <v>3.0642648E7</v>
      </c>
      <c r="AW25" s="70">
        <v>2.5850942E7</v>
      </c>
      <c r="AX25" s="70">
        <v>3.1099649E7</v>
      </c>
      <c r="AY25" s="70">
        <v>5.308872359E9</v>
      </c>
      <c r="AZ25" s="70">
        <v>7.6403694E7</v>
      </c>
      <c r="BA25" s="70">
        <v>8.60336713E8</v>
      </c>
    </row>
    <row r="26" ht="20.25" customHeight="1">
      <c r="A26" s="68">
        <v>7.1613822E7</v>
      </c>
      <c r="B26" s="68" t="s">
        <v>102</v>
      </c>
      <c r="C26" s="69">
        <v>7.8899732E7</v>
      </c>
      <c r="D26" s="69">
        <v>2.059122718E9</v>
      </c>
      <c r="E26" s="70">
        <v>4.9000753E7</v>
      </c>
      <c r="F26" s="70">
        <v>7.4258403E7</v>
      </c>
      <c r="G26" s="70">
        <v>6.4302874E7</v>
      </c>
      <c r="H26" s="70">
        <v>2.8669178E7</v>
      </c>
      <c r="I26" s="70">
        <v>6.537284955E9</v>
      </c>
      <c r="J26" s="70">
        <v>8.1597772E7</v>
      </c>
      <c r="K26" s="70">
        <v>2.059312658E9</v>
      </c>
      <c r="L26" s="71">
        <v>4.9292757E7</v>
      </c>
      <c r="M26" s="71">
        <v>7.5533271E7</v>
      </c>
      <c r="N26" s="71">
        <v>6.5514804E7</v>
      </c>
      <c r="O26" s="71">
        <v>2.9417375E7</v>
      </c>
      <c r="P26" s="71">
        <v>6.537284955E9</v>
      </c>
      <c r="Q26" s="71">
        <v>7.4372182E7</v>
      </c>
      <c r="R26" s="71">
        <v>2.096389363E9</v>
      </c>
      <c r="S26" s="72">
        <v>4.9292757E7</v>
      </c>
      <c r="T26" s="72">
        <v>7.5533271E7</v>
      </c>
      <c r="U26" s="72">
        <v>6.5514804E7</v>
      </c>
      <c r="V26" s="72">
        <v>2.9417375E7</v>
      </c>
      <c r="W26" s="72">
        <v>6.537284955E9</v>
      </c>
      <c r="X26" s="72">
        <v>7.5922852E7</v>
      </c>
      <c r="Y26" s="72">
        <v>2.096389363E9</v>
      </c>
      <c r="Z26" s="70">
        <v>4.9292757E7</v>
      </c>
      <c r="AA26" s="70">
        <v>7.5541964E7</v>
      </c>
      <c r="AB26" s="70">
        <v>6.572722E7</v>
      </c>
      <c r="AC26" s="70">
        <v>2.9417375E7</v>
      </c>
      <c r="AD26" s="70">
        <v>6.537284955E9</v>
      </c>
      <c r="AE26" s="70">
        <v>7.6075742E7</v>
      </c>
      <c r="AF26" s="70">
        <v>2.100724613E9</v>
      </c>
      <c r="AG26" s="71">
        <v>4.9325313E7</v>
      </c>
      <c r="AH26" s="71">
        <v>7.5890144E7</v>
      </c>
      <c r="AI26" s="71">
        <v>6.776519E7</v>
      </c>
      <c r="AJ26" s="71">
        <v>2.9716173E7</v>
      </c>
      <c r="AK26" s="71">
        <v>6.537284955E9</v>
      </c>
      <c r="AL26" s="71">
        <v>7.2673172E7</v>
      </c>
      <c r="AM26" s="71">
        <v>2.14497348E9</v>
      </c>
      <c r="AN26" s="72">
        <v>4.9325321E7</v>
      </c>
      <c r="AO26" s="72">
        <v>7.599238E7</v>
      </c>
      <c r="AP26" s="72">
        <v>6.7943368E7</v>
      </c>
      <c r="AQ26" s="72">
        <v>2.97494E7</v>
      </c>
      <c r="AR26" s="72">
        <v>6.537284955E9</v>
      </c>
      <c r="AS26" s="72">
        <v>7.4531222E7</v>
      </c>
      <c r="AT26" s="72">
        <v>2.149559402E9</v>
      </c>
      <c r="AU26" s="70">
        <v>4.9328971E7</v>
      </c>
      <c r="AV26" s="70">
        <v>7.6348594E7</v>
      </c>
      <c r="AW26" s="70">
        <v>6.9032122E7</v>
      </c>
      <c r="AX26" s="70">
        <v>2.9888813E7</v>
      </c>
      <c r="AY26" s="70">
        <v>6.537284955E9</v>
      </c>
      <c r="AZ26" s="70">
        <v>7.2192572E7</v>
      </c>
      <c r="BA26" s="70">
        <v>2.174919522E9</v>
      </c>
    </row>
    <row r="27" ht="20.25" customHeight="1">
      <c r="A27" s="68">
        <v>1.44060837E8</v>
      </c>
      <c r="B27" s="68" t="s">
        <v>103</v>
      </c>
      <c r="C27" s="69">
        <v>7.8594856E7</v>
      </c>
      <c r="D27" s="69">
        <v>3.75605866E8</v>
      </c>
      <c r="E27" s="70">
        <v>2831950.0</v>
      </c>
      <c r="F27" s="70">
        <v>1.2522385E7</v>
      </c>
      <c r="G27" s="70">
        <v>1.1084884E7</v>
      </c>
      <c r="H27" s="70">
        <v>1.330877E7</v>
      </c>
      <c r="I27" s="70">
        <v>1.846559304E9</v>
      </c>
      <c r="J27" s="70">
        <v>8.055297E7</v>
      </c>
      <c r="K27" s="70">
        <v>3.75605866E8</v>
      </c>
      <c r="L27" s="71">
        <v>2831950.0</v>
      </c>
      <c r="M27" s="71">
        <v>1.2657054E7</v>
      </c>
      <c r="N27" s="71">
        <v>1.1393356E7</v>
      </c>
      <c r="O27" s="71">
        <v>1.386229E7</v>
      </c>
      <c r="P27" s="71">
        <v>1.846559304E9</v>
      </c>
      <c r="Q27" s="71">
        <v>7.62021E7</v>
      </c>
      <c r="R27" s="71">
        <v>3.8312856E8</v>
      </c>
      <c r="S27" s="72">
        <v>2831950.0</v>
      </c>
      <c r="T27" s="72">
        <v>1.2657054E7</v>
      </c>
      <c r="U27" s="72">
        <v>1.1393356E7</v>
      </c>
      <c r="V27" s="72">
        <v>1.386229E7</v>
      </c>
      <c r="W27" s="72">
        <v>1.846559304E9</v>
      </c>
      <c r="X27" s="72">
        <v>7.7155804E7</v>
      </c>
      <c r="Y27" s="72">
        <v>3.8312856E8</v>
      </c>
      <c r="Z27" s="70">
        <v>2831950.0</v>
      </c>
      <c r="AA27" s="70">
        <v>1.2657054E7</v>
      </c>
      <c r="AB27" s="70">
        <v>1.1393356E7</v>
      </c>
      <c r="AC27" s="70">
        <v>1.386229E7</v>
      </c>
      <c r="AD27" s="70">
        <v>1.846559304E9</v>
      </c>
      <c r="AE27" s="70">
        <v>7.7288472E7</v>
      </c>
      <c r="AF27" s="70">
        <v>3.8312856E8</v>
      </c>
      <c r="AG27" s="71">
        <v>2835908.0</v>
      </c>
      <c r="AH27" s="71">
        <v>1.2821929E7</v>
      </c>
      <c r="AI27" s="71">
        <v>1.2129074E7</v>
      </c>
      <c r="AJ27" s="71">
        <v>1.4264845E7</v>
      </c>
      <c r="AK27" s="71">
        <v>1.846559304E9</v>
      </c>
      <c r="AL27" s="71">
        <v>7.5329046E7</v>
      </c>
      <c r="AM27" s="71">
        <v>3.99493257E8</v>
      </c>
      <c r="AN27" s="72">
        <v>2837723.0</v>
      </c>
      <c r="AO27" s="72">
        <v>1.2958046E7</v>
      </c>
      <c r="AP27" s="72">
        <v>1.2383085E7</v>
      </c>
      <c r="AQ27" s="72">
        <v>1.4399705E7</v>
      </c>
      <c r="AR27" s="72">
        <v>1.846559304E9</v>
      </c>
      <c r="AS27" s="72">
        <v>7.534871E7</v>
      </c>
      <c r="AT27" s="72">
        <v>4.05935794E8</v>
      </c>
      <c r="AU27" s="70">
        <v>2840529.0</v>
      </c>
      <c r="AV27" s="70">
        <v>1.3022728E7</v>
      </c>
      <c r="AW27" s="70">
        <v>1.272016E7</v>
      </c>
      <c r="AX27" s="70">
        <v>1.4565154E7</v>
      </c>
      <c r="AY27" s="70">
        <v>1.846559304E9</v>
      </c>
      <c r="AZ27" s="70">
        <v>7.3585564E7</v>
      </c>
      <c r="BA27" s="70">
        <v>4.13324675E8</v>
      </c>
    </row>
    <row r="28" ht="20.25" customHeight="1">
      <c r="A28" s="68">
        <v>1.44109282E8</v>
      </c>
      <c r="B28" s="68" t="s">
        <v>104</v>
      </c>
      <c r="C28" s="69">
        <v>7.8200807E7</v>
      </c>
      <c r="D28" s="69">
        <v>8.43991097E8</v>
      </c>
      <c r="E28" s="70">
        <v>1.80377572E8</v>
      </c>
      <c r="F28" s="70">
        <v>3.654748E7</v>
      </c>
      <c r="G28" s="70">
        <v>2.1917404E7</v>
      </c>
      <c r="H28" s="70">
        <v>7760554.0</v>
      </c>
      <c r="I28" s="70">
        <v>3.368200002E9</v>
      </c>
      <c r="J28" s="70">
        <v>8.0341777E7</v>
      </c>
      <c r="K28" s="70">
        <v>8.45933592E8</v>
      </c>
      <c r="L28" s="71">
        <v>1.80520378E8</v>
      </c>
      <c r="M28" s="71">
        <v>3.681879E7</v>
      </c>
      <c r="N28" s="71">
        <v>2.299355E7</v>
      </c>
      <c r="O28" s="71">
        <v>7793661.0</v>
      </c>
      <c r="P28" s="71">
        <v>4.508200002E9</v>
      </c>
      <c r="Q28" s="71">
        <v>7.3889981E7</v>
      </c>
      <c r="R28" s="71">
        <v>8.70214825E8</v>
      </c>
      <c r="S28" s="72">
        <v>1.80538079E8</v>
      </c>
      <c r="T28" s="72">
        <v>3.6866133E7</v>
      </c>
      <c r="U28" s="72">
        <v>2.3075017E7</v>
      </c>
      <c r="V28" s="72">
        <v>7803873.0</v>
      </c>
      <c r="W28" s="72">
        <v>4.508200002E9</v>
      </c>
      <c r="X28" s="72">
        <v>7.7246357E7</v>
      </c>
      <c r="Y28" s="72">
        <v>8.72340937E8</v>
      </c>
      <c r="Z28" s="70">
        <v>1.80538079E8</v>
      </c>
      <c r="AA28" s="70">
        <v>3.6889199E7</v>
      </c>
      <c r="AB28" s="70">
        <v>2.3351583E7</v>
      </c>
      <c r="AC28" s="70">
        <v>7803873.0</v>
      </c>
      <c r="AD28" s="70">
        <v>4.508200002E9</v>
      </c>
      <c r="AE28" s="70">
        <v>7.6572147E7</v>
      </c>
      <c r="AF28" s="70">
        <v>8.78102917E8</v>
      </c>
      <c r="AG28" s="71">
        <v>1.80700413E8</v>
      </c>
      <c r="AH28" s="71">
        <v>3.7139368E7</v>
      </c>
      <c r="AI28" s="71">
        <v>2.5449522E7</v>
      </c>
      <c r="AJ28" s="71">
        <v>7852223.0</v>
      </c>
      <c r="AK28" s="71">
        <v>4.508200002E9</v>
      </c>
      <c r="AL28" s="71">
        <v>7.3821237E7</v>
      </c>
      <c r="AM28" s="71">
        <v>9.22595882E8</v>
      </c>
      <c r="AN28" s="72">
        <v>1.80700413E8</v>
      </c>
      <c r="AO28" s="72">
        <v>3.7147091E7</v>
      </c>
      <c r="AP28" s="72">
        <v>2.5551698E7</v>
      </c>
      <c r="AQ28" s="72">
        <v>7852223.0</v>
      </c>
      <c r="AR28" s="72">
        <v>4.508200002E9</v>
      </c>
      <c r="AS28" s="72">
        <v>7.8540687E7</v>
      </c>
      <c r="AT28" s="72">
        <v>9.24716632E8</v>
      </c>
      <c r="AU28" s="70">
        <v>1.80719899E8</v>
      </c>
      <c r="AV28" s="70">
        <v>3.8711642E7</v>
      </c>
      <c r="AW28" s="70">
        <v>2.7634546E7</v>
      </c>
      <c r="AX28" s="70">
        <v>8305959.0</v>
      </c>
      <c r="AY28" s="70">
        <v>4.628200002E9</v>
      </c>
      <c r="AZ28" s="70">
        <v>7.1620257E7</v>
      </c>
      <c r="BA28" s="70">
        <v>9.82048901E8</v>
      </c>
    </row>
    <row r="29" ht="20.25" customHeight="1">
      <c r="A29" s="68">
        <v>1.6942777E8</v>
      </c>
      <c r="B29" s="68" t="s">
        <v>105</v>
      </c>
      <c r="C29" s="69">
        <v>7.7346694E7</v>
      </c>
      <c r="D29" s="69">
        <v>6.53935051E8</v>
      </c>
      <c r="E29" s="70">
        <v>2417647.0</v>
      </c>
      <c r="F29" s="70">
        <v>2.5227263E7</v>
      </c>
      <c r="G29" s="70">
        <v>1.9851898E7</v>
      </c>
      <c r="H29" s="70">
        <v>8280580.0</v>
      </c>
      <c r="I29" s="70">
        <v>6.86897086E8</v>
      </c>
      <c r="J29" s="70">
        <v>8.0718266E7</v>
      </c>
      <c r="K29" s="70">
        <v>6.56237675E8</v>
      </c>
      <c r="L29" s="71">
        <v>2437601.0</v>
      </c>
      <c r="M29" s="71">
        <v>2.5910774E7</v>
      </c>
      <c r="N29" s="71">
        <v>2.1966538E7</v>
      </c>
      <c r="O29" s="71">
        <v>8899862.0</v>
      </c>
      <c r="P29" s="71">
        <v>6.86897086E8</v>
      </c>
      <c r="Q29" s="71">
        <v>7.5070806E7</v>
      </c>
      <c r="R29" s="71">
        <v>7.05389536E8</v>
      </c>
      <c r="S29" s="72">
        <v>2437601.0</v>
      </c>
      <c r="T29" s="72">
        <v>2.5910774E7</v>
      </c>
      <c r="U29" s="72">
        <v>2.1997775E7</v>
      </c>
      <c r="V29" s="72">
        <v>8899862.0</v>
      </c>
      <c r="W29" s="72">
        <v>6.86897086E8</v>
      </c>
      <c r="X29" s="72">
        <v>7.609948E7</v>
      </c>
      <c r="Y29" s="72">
        <v>7.06014276E8</v>
      </c>
      <c r="Z29" s="70">
        <v>2437601.0</v>
      </c>
      <c r="AA29" s="70">
        <v>2.5912757E7</v>
      </c>
      <c r="AB29" s="70">
        <v>2.2181342E7</v>
      </c>
      <c r="AC29" s="70">
        <v>8899862.0</v>
      </c>
      <c r="AD29" s="70">
        <v>6.86897086E8</v>
      </c>
      <c r="AE29" s="70">
        <v>7.6281802E7</v>
      </c>
      <c r="AF29" s="70">
        <v>7.09705446E8</v>
      </c>
      <c r="AG29" s="71">
        <v>2467330.0</v>
      </c>
      <c r="AH29" s="71">
        <v>2.6403934E7</v>
      </c>
      <c r="AI29" s="71">
        <v>2.4115502E7</v>
      </c>
      <c r="AJ29" s="71">
        <v>9541266.0</v>
      </c>
      <c r="AK29" s="71">
        <v>6.86897086E8</v>
      </c>
      <c r="AL29" s="71">
        <v>7.1345508E7</v>
      </c>
      <c r="AM29" s="71">
        <v>7.53306608E8</v>
      </c>
      <c r="AN29" s="72">
        <v>2493975.0</v>
      </c>
      <c r="AO29" s="72">
        <v>2.6442944E7</v>
      </c>
      <c r="AP29" s="72">
        <v>2.473174E7</v>
      </c>
      <c r="AQ29" s="72">
        <v>9550095.0</v>
      </c>
      <c r="AR29" s="72">
        <v>6.86897086E8</v>
      </c>
      <c r="AS29" s="72">
        <v>7.2196608E7</v>
      </c>
      <c r="AT29" s="72">
        <v>7.66026797E8</v>
      </c>
      <c r="AU29" s="70">
        <v>2495952.0</v>
      </c>
      <c r="AV29" s="70">
        <v>2.7188246E7</v>
      </c>
      <c r="AW29" s="70">
        <v>2.6609459E7</v>
      </c>
      <c r="AX29" s="70">
        <v>9847625.0</v>
      </c>
      <c r="AY29" s="70">
        <v>6.86897086E8</v>
      </c>
      <c r="AZ29" s="70">
        <v>7.0123784E7</v>
      </c>
      <c r="BA29" s="70">
        <v>8.11052722E8</v>
      </c>
    </row>
    <row r="30" ht="20.25" customHeight="1">
      <c r="A30" s="68">
        <v>1.15125159E8</v>
      </c>
      <c r="B30" s="68" t="s">
        <v>106</v>
      </c>
      <c r="C30" s="69">
        <v>7.721355E7</v>
      </c>
      <c r="D30" s="69">
        <v>5.94789591E8</v>
      </c>
      <c r="E30" s="70">
        <v>2309595.0</v>
      </c>
      <c r="F30" s="70">
        <v>2.3098886E7</v>
      </c>
      <c r="G30" s="70">
        <v>1.7486076E7</v>
      </c>
      <c r="H30" s="70">
        <v>1.0109587E7</v>
      </c>
      <c r="I30" s="70">
        <v>2.957793162E9</v>
      </c>
      <c r="J30" s="70">
        <v>7.728894E7</v>
      </c>
      <c r="K30" s="70">
        <v>5.94789591E8</v>
      </c>
      <c r="L30" s="71">
        <v>2309595.0</v>
      </c>
      <c r="M30" s="71">
        <v>2.3098886E7</v>
      </c>
      <c r="N30" s="71">
        <v>1.7486076E7</v>
      </c>
      <c r="O30" s="71">
        <v>1.0109587E7</v>
      </c>
      <c r="P30" s="71">
        <v>2.957793162E9</v>
      </c>
      <c r="Q30" s="71">
        <v>7.735982E7</v>
      </c>
      <c r="R30" s="71">
        <v>5.94789591E8</v>
      </c>
      <c r="S30" s="72">
        <v>2309595.0</v>
      </c>
      <c r="T30" s="72">
        <v>2.3098886E7</v>
      </c>
      <c r="U30" s="72">
        <v>1.7486076E7</v>
      </c>
      <c r="V30" s="72">
        <v>1.0109587E7</v>
      </c>
      <c r="W30" s="72">
        <v>2.957793162E9</v>
      </c>
      <c r="X30" s="72">
        <v>7.749232E7</v>
      </c>
      <c r="Y30" s="72">
        <v>5.94789591E8</v>
      </c>
      <c r="Z30" s="70">
        <v>2309595.0</v>
      </c>
      <c r="AA30" s="70">
        <v>2.3100465E7</v>
      </c>
      <c r="AB30" s="70">
        <v>1.754599E7</v>
      </c>
      <c r="AC30" s="70">
        <v>1.0109587E7</v>
      </c>
      <c r="AD30" s="70">
        <v>2.957793162E9</v>
      </c>
      <c r="AE30" s="70">
        <v>7.749632E7</v>
      </c>
      <c r="AF30" s="70">
        <v>5.96003661E8</v>
      </c>
      <c r="AG30" s="71">
        <v>2309595.0</v>
      </c>
      <c r="AH30" s="71">
        <v>2.3129888E7</v>
      </c>
      <c r="AI30" s="71">
        <v>1.7718104E7</v>
      </c>
      <c r="AJ30" s="71">
        <v>1.0109587E7</v>
      </c>
      <c r="AK30" s="71">
        <v>2.957793162E9</v>
      </c>
      <c r="AL30" s="71">
        <v>7.769017E7</v>
      </c>
      <c r="AM30" s="71">
        <v>5.99740171E8</v>
      </c>
      <c r="AN30" s="72">
        <v>2309595.0</v>
      </c>
      <c r="AO30" s="72">
        <v>2.3129888E7</v>
      </c>
      <c r="AP30" s="72">
        <v>1.7718104E7</v>
      </c>
      <c r="AQ30" s="72">
        <v>1.0109587E7</v>
      </c>
      <c r="AR30" s="72">
        <v>2.957793162E9</v>
      </c>
      <c r="AS30" s="72">
        <v>7.775197E7</v>
      </c>
      <c r="AT30" s="72">
        <v>5.99740171E8</v>
      </c>
      <c r="AU30" s="70">
        <v>2309595.0</v>
      </c>
      <c r="AV30" s="70">
        <v>2.3143921E7</v>
      </c>
      <c r="AW30" s="70">
        <v>1.78829E7</v>
      </c>
      <c r="AX30" s="70">
        <v>1.0127466E7</v>
      </c>
      <c r="AY30" s="70">
        <v>2.957793162E9</v>
      </c>
      <c r="AZ30" s="70">
        <v>7.763318E7</v>
      </c>
      <c r="BA30" s="70">
        <v>6.03176421E8</v>
      </c>
    </row>
    <row r="31" ht="20.25" customHeight="1">
      <c r="A31" s="68">
        <v>1.4572491E7</v>
      </c>
      <c r="B31" s="68" t="s">
        <v>107</v>
      </c>
      <c r="C31" s="69">
        <v>7.5955768E7</v>
      </c>
      <c r="D31" s="69">
        <v>7.037053918E9</v>
      </c>
      <c r="E31" s="70">
        <v>5.683019E7</v>
      </c>
      <c r="F31" s="70">
        <v>2.11036344E8</v>
      </c>
      <c r="G31" s="70">
        <v>2.42567074E8</v>
      </c>
      <c r="H31" s="70">
        <v>6.3318543E7</v>
      </c>
      <c r="I31" s="70">
        <v>4.7723874529E10</v>
      </c>
      <c r="J31" s="70">
        <v>7.7738458E7</v>
      </c>
      <c r="K31" s="70">
        <v>7.037053918E9</v>
      </c>
      <c r="L31" s="71">
        <v>5.6830191E7</v>
      </c>
      <c r="M31" s="71">
        <v>2.11050446E8</v>
      </c>
      <c r="N31" s="71">
        <v>2.42804049E8</v>
      </c>
      <c r="O31" s="71">
        <v>6.3318543E7</v>
      </c>
      <c r="P31" s="71">
        <v>4.7723874529E10</v>
      </c>
      <c r="Q31" s="71">
        <v>7.4028278E7</v>
      </c>
      <c r="R31" s="71">
        <v>7.041934438E9</v>
      </c>
      <c r="S31" s="72">
        <v>5.6830191E7</v>
      </c>
      <c r="T31" s="72">
        <v>2.11050446E8</v>
      </c>
      <c r="U31" s="72">
        <v>2.42804049E8</v>
      </c>
      <c r="V31" s="72">
        <v>6.3318543E7</v>
      </c>
      <c r="W31" s="72">
        <v>4.7723874529E10</v>
      </c>
      <c r="X31" s="72">
        <v>7.4019075E7</v>
      </c>
      <c r="Y31" s="72">
        <v>7.041934438E9</v>
      </c>
      <c r="Z31" s="70">
        <v>5.6830191E7</v>
      </c>
      <c r="AA31" s="70">
        <v>2.11050446E8</v>
      </c>
      <c r="AB31" s="70">
        <v>2.42804049E8</v>
      </c>
      <c r="AC31" s="70">
        <v>6.3318543E7</v>
      </c>
      <c r="AD31" s="70">
        <v>4.7723874529E10</v>
      </c>
      <c r="AE31" s="70">
        <v>7.4019075E7</v>
      </c>
      <c r="AF31" s="70">
        <v>7.041934438E9</v>
      </c>
      <c r="AG31" s="71">
        <v>5.6830191E7</v>
      </c>
      <c r="AH31" s="71">
        <v>2.11050446E8</v>
      </c>
      <c r="AI31" s="71">
        <v>2.42804049E8</v>
      </c>
      <c r="AJ31" s="71">
        <v>6.3318543E7</v>
      </c>
      <c r="AK31" s="71">
        <v>4.7723874529E10</v>
      </c>
      <c r="AL31" s="71">
        <v>7.6524775E7</v>
      </c>
      <c r="AM31" s="71">
        <v>7.041934438E9</v>
      </c>
      <c r="AN31" s="72">
        <v>5.6830191E7</v>
      </c>
      <c r="AO31" s="72">
        <v>2.11050446E8</v>
      </c>
      <c r="AP31" s="72">
        <v>2.42804049E8</v>
      </c>
      <c r="AQ31" s="72">
        <v>6.3318543E7</v>
      </c>
      <c r="AR31" s="72">
        <v>4.7723874529E10</v>
      </c>
      <c r="AS31" s="72">
        <v>7.6524775E7</v>
      </c>
      <c r="AT31" s="72">
        <v>7.041934438E9</v>
      </c>
      <c r="AU31" s="70">
        <v>5.6830191E7</v>
      </c>
      <c r="AV31" s="70">
        <v>2.11050446E8</v>
      </c>
      <c r="AW31" s="70">
        <v>2.42804049E8</v>
      </c>
      <c r="AX31" s="70">
        <v>6.3318543E7</v>
      </c>
      <c r="AY31" s="70">
        <v>4.7723874529E10</v>
      </c>
      <c r="AZ31" s="70">
        <v>7.6524775E7</v>
      </c>
      <c r="BA31" s="70">
        <v>7.041934438E9</v>
      </c>
    </row>
    <row r="32" ht="20.25" customHeight="1">
      <c r="A32" s="68">
        <v>1.41154852E8</v>
      </c>
      <c r="B32" s="68" t="s">
        <v>108</v>
      </c>
      <c r="C32" s="69">
        <v>7.5835286E7</v>
      </c>
      <c r="D32" s="69">
        <v>2.406316835E9</v>
      </c>
      <c r="E32" s="70">
        <v>2.8959755E7</v>
      </c>
      <c r="F32" s="70">
        <v>1.00681883E8</v>
      </c>
      <c r="G32" s="70">
        <v>6.7998E7</v>
      </c>
      <c r="H32" s="70">
        <v>1.1052316E7</v>
      </c>
      <c r="I32" s="70">
        <v>6.056357243E9</v>
      </c>
      <c r="J32" s="70">
        <v>7.7152387E7</v>
      </c>
      <c r="K32" s="70">
        <v>2.412135891E9</v>
      </c>
      <c r="L32" s="71">
        <v>2.9306336E7</v>
      </c>
      <c r="M32" s="71">
        <v>1.05972843E8</v>
      </c>
      <c r="N32" s="71">
        <v>7.1945106E7</v>
      </c>
      <c r="O32" s="71">
        <v>1.1330541E7</v>
      </c>
      <c r="P32" s="71">
        <v>6.056357243E9</v>
      </c>
      <c r="Q32" s="71">
        <v>7.3026801E7</v>
      </c>
      <c r="R32" s="71">
        <v>2.546941635E9</v>
      </c>
      <c r="S32" s="72">
        <v>2.9632615E7</v>
      </c>
      <c r="T32" s="72">
        <v>1.07254944E8</v>
      </c>
      <c r="U32" s="72">
        <v>7.2269818E7</v>
      </c>
      <c r="V32" s="72">
        <v>1.1617546E7</v>
      </c>
      <c r="W32" s="72">
        <v>6.056357243E9</v>
      </c>
      <c r="X32" s="72">
        <v>7.4093557E7</v>
      </c>
      <c r="Y32" s="72">
        <v>2.566604811E9</v>
      </c>
      <c r="Z32" s="70">
        <v>2.9681551E7</v>
      </c>
      <c r="AA32" s="70">
        <v>1.07999741E8</v>
      </c>
      <c r="AB32" s="70">
        <v>7.2829769E7</v>
      </c>
      <c r="AC32" s="70">
        <v>1.1617546E7</v>
      </c>
      <c r="AD32" s="70">
        <v>6.166357243E9</v>
      </c>
      <c r="AE32" s="70">
        <v>7.3334127E7</v>
      </c>
      <c r="AF32" s="70">
        <v>2.585882572E9</v>
      </c>
      <c r="AG32" s="71">
        <v>3.0369705E7</v>
      </c>
      <c r="AH32" s="71">
        <v>1.09977946E8</v>
      </c>
      <c r="AI32" s="71">
        <v>7.6297853E7</v>
      </c>
      <c r="AJ32" s="71">
        <v>1.2842886E7</v>
      </c>
      <c r="AK32" s="71">
        <v>6.166357243E9</v>
      </c>
      <c r="AL32" s="71">
        <v>6.5391798E7</v>
      </c>
      <c r="AM32" s="71">
        <v>2.675529601E9</v>
      </c>
      <c r="AN32" s="72">
        <v>3.0369705E7</v>
      </c>
      <c r="AO32" s="72">
        <v>1.099824E8</v>
      </c>
      <c r="AP32" s="72">
        <v>7.6449835E7</v>
      </c>
      <c r="AQ32" s="72">
        <v>1.2842886E7</v>
      </c>
      <c r="AR32" s="72">
        <v>6.166357243E9</v>
      </c>
      <c r="AS32" s="72">
        <v>6.6498428E7</v>
      </c>
      <c r="AT32" s="72">
        <v>2.678613781E9</v>
      </c>
      <c r="AU32" s="70">
        <v>3.0555185E7</v>
      </c>
      <c r="AV32" s="70">
        <v>1.1125424E8</v>
      </c>
      <c r="AW32" s="70">
        <v>7.8165531E7</v>
      </c>
      <c r="AX32" s="70">
        <v>1.292219E7</v>
      </c>
      <c r="AY32" s="70">
        <v>6.166357243E9</v>
      </c>
      <c r="AZ32" s="70">
        <v>6.7250544E7</v>
      </c>
      <c r="BA32" s="70">
        <v>2.725799737E9</v>
      </c>
    </row>
    <row r="33" ht="20.25" customHeight="1">
      <c r="A33" s="68">
        <v>1.71503078E8</v>
      </c>
      <c r="B33" s="68" t="s">
        <v>109</v>
      </c>
      <c r="C33" s="69">
        <v>7.5621607E7</v>
      </c>
      <c r="D33" s="69">
        <v>1.074240672E9</v>
      </c>
      <c r="E33" s="70">
        <v>1.6235741E7</v>
      </c>
      <c r="F33" s="70">
        <v>2.9312234E7</v>
      </c>
      <c r="G33" s="70">
        <v>3.7103071E7</v>
      </c>
      <c r="H33" s="70">
        <v>2621178.0</v>
      </c>
      <c r="I33" s="70">
        <v>4.69248407E9</v>
      </c>
      <c r="J33" s="70">
        <v>7.6748702E7</v>
      </c>
      <c r="K33" s="70">
        <v>1.074240672E9</v>
      </c>
      <c r="L33" s="71">
        <v>1.6235741E7</v>
      </c>
      <c r="M33" s="71">
        <v>2.9664509E7</v>
      </c>
      <c r="N33" s="71">
        <v>4.2010743E7</v>
      </c>
      <c r="O33" s="71">
        <v>2787885.0</v>
      </c>
      <c r="P33" s="71">
        <v>4.69248407E9</v>
      </c>
      <c r="Q33" s="71">
        <v>7.337619E7</v>
      </c>
      <c r="R33" s="71">
        <v>1.175918462E9</v>
      </c>
      <c r="S33" s="72">
        <v>1.6235741E7</v>
      </c>
      <c r="T33" s="72">
        <v>2.9664509E7</v>
      </c>
      <c r="U33" s="72">
        <v>4.2010743E7</v>
      </c>
      <c r="V33" s="72">
        <v>2787885.0</v>
      </c>
      <c r="W33" s="72">
        <v>4.69248407E9</v>
      </c>
      <c r="X33" s="72">
        <v>7.733867E7</v>
      </c>
      <c r="Y33" s="72">
        <v>1.175918462E9</v>
      </c>
      <c r="Z33" s="70">
        <v>1.6235741E7</v>
      </c>
      <c r="AA33" s="70">
        <v>2.9684447E7</v>
      </c>
      <c r="AB33" s="70">
        <v>4.2786384E7</v>
      </c>
      <c r="AC33" s="70">
        <v>2787885.0</v>
      </c>
      <c r="AD33" s="70">
        <v>4.69248407E9</v>
      </c>
      <c r="AE33" s="70">
        <v>7.2648278E7</v>
      </c>
      <c r="AF33" s="70">
        <v>1.191630662E9</v>
      </c>
      <c r="AG33" s="71">
        <v>1.6240268E7</v>
      </c>
      <c r="AH33" s="71">
        <v>3.0128578E7</v>
      </c>
      <c r="AI33" s="71">
        <v>5.0241839E7</v>
      </c>
      <c r="AJ33" s="71">
        <v>3266373.0</v>
      </c>
      <c r="AK33" s="71">
        <v>5.02248407E9</v>
      </c>
      <c r="AL33" s="71">
        <v>7.3335869E7</v>
      </c>
      <c r="AM33" s="71">
        <v>1.345187435E9</v>
      </c>
      <c r="AN33" s="72">
        <v>1.624031E7</v>
      </c>
      <c r="AO33" s="72">
        <v>3.0148756E7</v>
      </c>
      <c r="AP33" s="72">
        <v>5.0896377E7</v>
      </c>
      <c r="AQ33" s="72">
        <v>3299278.0</v>
      </c>
      <c r="AR33" s="72">
        <v>5.02248407E9</v>
      </c>
      <c r="AS33" s="72">
        <v>7.5768335E7</v>
      </c>
      <c r="AT33" s="72">
        <v>1.358479984E9</v>
      </c>
      <c r="AU33" s="70">
        <v>1.6266335E7</v>
      </c>
      <c r="AV33" s="70">
        <v>3.1592453E7</v>
      </c>
      <c r="AW33" s="70">
        <v>5.6319089E7</v>
      </c>
      <c r="AX33" s="70">
        <v>3526719.0</v>
      </c>
      <c r="AY33" s="70">
        <v>5.02248407E9</v>
      </c>
      <c r="AZ33" s="70">
        <v>7.0774961E7</v>
      </c>
      <c r="BA33" s="70">
        <v>1.481376399E9</v>
      </c>
    </row>
    <row r="34" ht="20.25" customHeight="1">
      <c r="A34" s="68">
        <v>1.69461237E8</v>
      </c>
      <c r="B34" s="68" t="s">
        <v>110</v>
      </c>
      <c r="C34" s="69">
        <v>7.5210474E7</v>
      </c>
      <c r="D34" s="69">
        <v>3.74816162E8</v>
      </c>
      <c r="E34" s="70">
        <v>3057052.0</v>
      </c>
      <c r="F34" s="70">
        <v>2.3104818E7</v>
      </c>
      <c r="G34" s="70">
        <v>5769663.0</v>
      </c>
      <c r="H34" s="70">
        <v>3971161.0</v>
      </c>
      <c r="I34" s="70">
        <v>2.2498231616E10</v>
      </c>
      <c r="J34" s="70">
        <v>7.5210474E7</v>
      </c>
      <c r="K34" s="70">
        <v>3.74816162E8</v>
      </c>
      <c r="L34" s="71">
        <v>3057052.0</v>
      </c>
      <c r="M34" s="71">
        <v>2.3104818E7</v>
      </c>
      <c r="N34" s="71">
        <v>5769663.0</v>
      </c>
      <c r="O34" s="71">
        <v>3971161.0</v>
      </c>
      <c r="P34" s="71">
        <v>2.3798231616E10</v>
      </c>
      <c r="Q34" s="71">
        <v>7.5210474E7</v>
      </c>
      <c r="R34" s="71">
        <v>3.74816162E8</v>
      </c>
      <c r="S34" s="72">
        <v>3057052.0</v>
      </c>
      <c r="T34" s="72">
        <v>2.3104818E7</v>
      </c>
      <c r="U34" s="72">
        <v>5769663.0</v>
      </c>
      <c r="V34" s="72">
        <v>3971161.0</v>
      </c>
      <c r="W34" s="72">
        <v>2.3798231616E10</v>
      </c>
      <c r="X34" s="72">
        <v>7.5210474E7</v>
      </c>
      <c r="Y34" s="72">
        <v>3.74816162E8</v>
      </c>
      <c r="Z34" s="70">
        <v>3057052.0</v>
      </c>
      <c r="AA34" s="70">
        <v>2.3104818E7</v>
      </c>
      <c r="AB34" s="70">
        <v>5769663.0</v>
      </c>
      <c r="AC34" s="70">
        <v>3971161.0</v>
      </c>
      <c r="AD34" s="70">
        <v>2.3798231616E10</v>
      </c>
      <c r="AE34" s="70">
        <v>7.5210474E7</v>
      </c>
      <c r="AF34" s="70">
        <v>3.74816162E8</v>
      </c>
      <c r="AG34" s="71">
        <v>3057052.0</v>
      </c>
      <c r="AH34" s="71">
        <v>2.3104818E7</v>
      </c>
      <c r="AI34" s="71">
        <v>5769663.0</v>
      </c>
      <c r="AJ34" s="71">
        <v>3971161.0</v>
      </c>
      <c r="AK34" s="71">
        <v>3.3388231616E10</v>
      </c>
      <c r="AL34" s="71">
        <v>7.5210474E7</v>
      </c>
      <c r="AM34" s="71">
        <v>3.74816162E8</v>
      </c>
      <c r="AN34" s="72">
        <v>3057052.0</v>
      </c>
      <c r="AO34" s="72">
        <v>2.3104818E7</v>
      </c>
      <c r="AP34" s="72">
        <v>5769663.0</v>
      </c>
      <c r="AQ34" s="72">
        <v>3971161.0</v>
      </c>
      <c r="AR34" s="72">
        <v>3.9298231616E10</v>
      </c>
      <c r="AS34" s="72">
        <v>7.5210474E7</v>
      </c>
      <c r="AT34" s="72">
        <v>3.74816162E8</v>
      </c>
      <c r="AU34" s="70">
        <v>3057052.0</v>
      </c>
      <c r="AV34" s="70">
        <v>2.3104818E7</v>
      </c>
      <c r="AW34" s="70">
        <v>5769663.0</v>
      </c>
      <c r="AX34" s="70">
        <v>3971161.0</v>
      </c>
      <c r="AY34" s="70">
        <v>4.1058231616E10</v>
      </c>
      <c r="AZ34" s="70">
        <v>7.5210474E7</v>
      </c>
      <c r="BA34" s="70">
        <v>3.74816162E8</v>
      </c>
    </row>
    <row r="35" ht="20.25" customHeight="1">
      <c r="A35" s="68">
        <v>1.69247313E8</v>
      </c>
      <c r="B35" s="68" t="s">
        <v>111</v>
      </c>
      <c r="C35" s="69">
        <v>7.5191551E7</v>
      </c>
      <c r="D35" s="69">
        <v>3.79627022E8</v>
      </c>
      <c r="E35" s="70">
        <v>2763413.0</v>
      </c>
      <c r="F35" s="70">
        <v>1.6530035E7</v>
      </c>
      <c r="G35" s="70">
        <v>1.0071068E7</v>
      </c>
      <c r="H35" s="70">
        <v>7219775.0</v>
      </c>
      <c r="I35" s="70">
        <v>1.929731466E9</v>
      </c>
      <c r="J35" s="70">
        <v>7.6707061E7</v>
      </c>
      <c r="K35" s="70">
        <v>3.84303396E8</v>
      </c>
      <c r="L35" s="71">
        <v>2763865.0</v>
      </c>
      <c r="M35" s="71">
        <v>1.7017986E7</v>
      </c>
      <c r="N35" s="71">
        <v>1.1084665E7</v>
      </c>
      <c r="O35" s="71">
        <v>7540826.0</v>
      </c>
      <c r="P35" s="71">
        <v>1.929731466E9</v>
      </c>
      <c r="Q35" s="71">
        <v>7.4253151E7</v>
      </c>
      <c r="R35" s="71">
        <v>4.09455737E8</v>
      </c>
      <c r="S35" s="72">
        <v>2763865.0</v>
      </c>
      <c r="T35" s="72">
        <v>1.7017986E7</v>
      </c>
      <c r="U35" s="72">
        <v>1.111064E7</v>
      </c>
      <c r="V35" s="72">
        <v>7540826.0</v>
      </c>
      <c r="W35" s="72">
        <v>1.929731466E9</v>
      </c>
      <c r="X35" s="72">
        <v>7.4853351E7</v>
      </c>
      <c r="Y35" s="72">
        <v>4.09975237E8</v>
      </c>
      <c r="Z35" s="70">
        <v>2763865.0</v>
      </c>
      <c r="AA35" s="70">
        <v>1.7023312E7</v>
      </c>
      <c r="AB35" s="70">
        <v>1.1207598E7</v>
      </c>
      <c r="AC35" s="70">
        <v>7540826.0</v>
      </c>
      <c r="AD35" s="70">
        <v>1.929731466E9</v>
      </c>
      <c r="AE35" s="70">
        <v>7.5472091E7</v>
      </c>
      <c r="AF35" s="70">
        <v>4.11967657E8</v>
      </c>
      <c r="AG35" s="71">
        <v>2763949.0</v>
      </c>
      <c r="AH35" s="71">
        <v>1.7495811E7</v>
      </c>
      <c r="AI35" s="71">
        <v>1.3395257E7</v>
      </c>
      <c r="AJ35" s="71">
        <v>7969635.0</v>
      </c>
      <c r="AK35" s="71">
        <v>2.429731466E9</v>
      </c>
      <c r="AL35" s="71">
        <v>7.2009561E7</v>
      </c>
      <c r="AM35" s="71">
        <v>4.60565419E8</v>
      </c>
      <c r="AN35" s="72">
        <v>2763960.0</v>
      </c>
      <c r="AO35" s="72">
        <v>1.760211E7</v>
      </c>
      <c r="AP35" s="72">
        <v>1.3559411E7</v>
      </c>
      <c r="AQ35" s="72">
        <v>8040966.0</v>
      </c>
      <c r="AR35" s="72">
        <v>2.429731466E9</v>
      </c>
      <c r="AS35" s="72">
        <v>7.3424451E7</v>
      </c>
      <c r="AT35" s="72">
        <v>4.64912428E8</v>
      </c>
      <c r="AU35" s="70">
        <v>2773145.0</v>
      </c>
      <c r="AV35" s="70">
        <v>1.7783294E7</v>
      </c>
      <c r="AW35" s="70">
        <v>1.50673E7</v>
      </c>
      <c r="AX35" s="70">
        <v>9559898.0</v>
      </c>
      <c r="AY35" s="70">
        <v>2.429731466E9</v>
      </c>
      <c r="AZ35" s="70">
        <v>6.3827343E7</v>
      </c>
      <c r="BA35" s="70">
        <v>4.96883885E8</v>
      </c>
    </row>
    <row r="36" ht="20.25" customHeight="1">
      <c r="A36" s="68">
        <v>1.56479771E8</v>
      </c>
      <c r="B36" s="68" t="s">
        <v>112</v>
      </c>
      <c r="C36" s="69">
        <v>7.4985735E7</v>
      </c>
      <c r="D36" s="69">
        <v>1.549222299E9</v>
      </c>
      <c r="E36" s="70">
        <v>4.0075233E7</v>
      </c>
      <c r="F36" s="70">
        <v>6.9340839E7</v>
      </c>
      <c r="G36" s="70">
        <v>4.043203E7</v>
      </c>
      <c r="H36" s="70">
        <v>1.0191515E7</v>
      </c>
      <c r="I36" s="70">
        <v>1.0511487032E10</v>
      </c>
      <c r="J36" s="70">
        <v>7.6612334E7</v>
      </c>
      <c r="K36" s="70">
        <v>1.549914388E9</v>
      </c>
      <c r="L36" s="71">
        <v>4.0075233E7</v>
      </c>
      <c r="M36" s="71">
        <v>6.9410997E7</v>
      </c>
      <c r="N36" s="71">
        <v>4.1143922E7</v>
      </c>
      <c r="O36" s="71">
        <v>1.0205162E7</v>
      </c>
      <c r="P36" s="71">
        <v>1.0511487032E10</v>
      </c>
      <c r="Q36" s="71">
        <v>7.4681328E7</v>
      </c>
      <c r="R36" s="71">
        <v>1.564853814E9</v>
      </c>
      <c r="S36" s="72">
        <v>4.0075233E7</v>
      </c>
      <c r="T36" s="72">
        <v>6.9410997E7</v>
      </c>
      <c r="U36" s="72">
        <v>4.1143922E7</v>
      </c>
      <c r="V36" s="72">
        <v>1.0205162E7</v>
      </c>
      <c r="W36" s="72">
        <v>1.0511487032E10</v>
      </c>
      <c r="X36" s="72">
        <v>7.7511368E7</v>
      </c>
      <c r="Y36" s="72">
        <v>1.564853814E9</v>
      </c>
      <c r="Z36" s="70">
        <v>4.0075233E7</v>
      </c>
      <c r="AA36" s="70">
        <v>6.9427192E7</v>
      </c>
      <c r="AB36" s="70">
        <v>4.1575063E7</v>
      </c>
      <c r="AC36" s="70">
        <v>1.0205162E7</v>
      </c>
      <c r="AD36" s="70">
        <v>1.0511487032E10</v>
      </c>
      <c r="AE36" s="70">
        <v>7.5115358E7</v>
      </c>
      <c r="AF36" s="70">
        <v>1.573638584E9</v>
      </c>
      <c r="AG36" s="71">
        <v>4.0075247E7</v>
      </c>
      <c r="AH36" s="71">
        <v>6.9696139E7</v>
      </c>
      <c r="AI36" s="71">
        <v>4.4326638E7</v>
      </c>
      <c r="AJ36" s="71">
        <v>1.0371475E7</v>
      </c>
      <c r="AK36" s="71">
        <v>1.0581487032E10</v>
      </c>
      <c r="AL36" s="71">
        <v>7.3075622E7</v>
      </c>
      <c r="AM36" s="71">
        <v>1.631359559E9</v>
      </c>
      <c r="AN36" s="72">
        <v>4.0075247E7</v>
      </c>
      <c r="AO36" s="72">
        <v>6.9698488E7</v>
      </c>
      <c r="AP36" s="72">
        <v>4.4500641E7</v>
      </c>
      <c r="AQ36" s="72">
        <v>1.0371475E7</v>
      </c>
      <c r="AR36" s="72">
        <v>1.0581487032E10</v>
      </c>
      <c r="AS36" s="72">
        <v>7.7432432E7</v>
      </c>
      <c r="AT36" s="72">
        <v>1.634863109E9</v>
      </c>
      <c r="AU36" s="70">
        <v>4.0075276E7</v>
      </c>
      <c r="AV36" s="70">
        <v>7.0165161E7</v>
      </c>
      <c r="AW36" s="70">
        <v>4.6832737E7</v>
      </c>
      <c r="AX36" s="70">
        <v>1.0568569E7</v>
      </c>
      <c r="AY36" s="70">
        <v>1.0581487032E10</v>
      </c>
      <c r="AZ36" s="70">
        <v>7.41465E7</v>
      </c>
      <c r="BA36" s="70">
        <v>1.686171829E9</v>
      </c>
    </row>
    <row r="37" ht="20.25" customHeight="1">
      <c r="A37" s="68">
        <v>1.70866748E8</v>
      </c>
      <c r="B37" s="68" t="s">
        <v>113</v>
      </c>
      <c r="C37" s="69">
        <v>7.4655691E7</v>
      </c>
      <c r="D37" s="69">
        <v>4.94086077E8</v>
      </c>
      <c r="E37" s="70">
        <v>1156369.0</v>
      </c>
      <c r="F37" s="70">
        <v>8062915.0</v>
      </c>
      <c r="G37" s="70">
        <v>2.0717737E7</v>
      </c>
      <c r="H37" s="70">
        <v>4944198.0</v>
      </c>
      <c r="I37" s="70">
        <v>2.217127733E9</v>
      </c>
      <c r="J37" s="70">
        <v>7.6274401E7</v>
      </c>
      <c r="K37" s="70">
        <v>4.96505797E8</v>
      </c>
      <c r="L37" s="71">
        <v>1156371.0</v>
      </c>
      <c r="M37" s="71">
        <v>8191432.0</v>
      </c>
      <c r="N37" s="71">
        <v>2.2219009E7</v>
      </c>
      <c r="O37" s="71">
        <v>5064860.0</v>
      </c>
      <c r="P37" s="71">
        <v>2.217127733E9</v>
      </c>
      <c r="Q37" s="71">
        <v>7.4310863E7</v>
      </c>
      <c r="R37" s="71">
        <v>5.2781642E8</v>
      </c>
      <c r="S37" s="72">
        <v>1156371.0</v>
      </c>
      <c r="T37" s="72">
        <v>8191432.0</v>
      </c>
      <c r="U37" s="72">
        <v>2.2219009E7</v>
      </c>
      <c r="V37" s="72">
        <v>5064860.0</v>
      </c>
      <c r="W37" s="72">
        <v>2.217127733E9</v>
      </c>
      <c r="X37" s="72">
        <v>7.6307153E7</v>
      </c>
      <c r="Y37" s="72">
        <v>5.2781642E8</v>
      </c>
      <c r="Z37" s="70">
        <v>1156371.0</v>
      </c>
      <c r="AA37" s="70">
        <v>8205599.0</v>
      </c>
      <c r="AB37" s="70">
        <v>2.2399005E7</v>
      </c>
      <c r="AC37" s="70">
        <v>5064860.0</v>
      </c>
      <c r="AD37" s="70">
        <v>2.217127733E9</v>
      </c>
      <c r="AE37" s="70">
        <v>7.5486723E7</v>
      </c>
      <c r="AF37" s="70">
        <v>5.3155801E8</v>
      </c>
      <c r="AG37" s="71">
        <v>1156373.0</v>
      </c>
      <c r="AH37" s="71">
        <v>8876356.0</v>
      </c>
      <c r="AI37" s="71">
        <v>2.4993352E7</v>
      </c>
      <c r="AJ37" s="71">
        <v>5234532.0</v>
      </c>
      <c r="AK37" s="71">
        <v>2.677127733E9</v>
      </c>
      <c r="AL37" s="71">
        <v>7.3860428E7</v>
      </c>
      <c r="AM37" s="71">
        <v>5.9015252E8</v>
      </c>
      <c r="AN37" s="72">
        <v>1156373.0</v>
      </c>
      <c r="AO37" s="72">
        <v>8877229.0</v>
      </c>
      <c r="AP37" s="72">
        <v>2.504967E7</v>
      </c>
      <c r="AQ37" s="72">
        <v>5234532.0</v>
      </c>
      <c r="AR37" s="72">
        <v>2.677127733E9</v>
      </c>
      <c r="AS37" s="72">
        <v>7.7162988E7</v>
      </c>
      <c r="AT37" s="72">
        <v>5.9128761E8</v>
      </c>
      <c r="AU37" s="70">
        <v>1157141.0</v>
      </c>
      <c r="AV37" s="70">
        <v>9181208.0</v>
      </c>
      <c r="AW37" s="70">
        <v>2.7355805E7</v>
      </c>
      <c r="AX37" s="70">
        <v>5742571.0</v>
      </c>
      <c r="AY37" s="70">
        <v>2.677127733E9</v>
      </c>
      <c r="AZ37" s="70">
        <v>6.8876564E7</v>
      </c>
      <c r="BA37" s="70">
        <v>6.40450638E8</v>
      </c>
    </row>
    <row r="38" ht="20.25" customHeight="1">
      <c r="A38" s="68">
        <v>1.71701107E8</v>
      </c>
      <c r="B38" s="68" t="s">
        <v>114</v>
      </c>
      <c r="C38" s="69">
        <v>7.3877361E7</v>
      </c>
      <c r="D38" s="69">
        <v>4.74477666E8</v>
      </c>
      <c r="E38" s="70">
        <v>5719228.0</v>
      </c>
      <c r="F38" s="70">
        <v>1.8020858E7</v>
      </c>
      <c r="G38" s="70">
        <v>1.5081639E7</v>
      </c>
      <c r="H38" s="70">
        <v>2917546.0</v>
      </c>
      <c r="I38" s="70">
        <v>3.514918782E9</v>
      </c>
      <c r="J38" s="70">
        <v>7.8210604E7</v>
      </c>
      <c r="K38" s="70">
        <v>4.86873209E8</v>
      </c>
      <c r="L38" s="71">
        <v>5719228.0</v>
      </c>
      <c r="M38" s="71">
        <v>1.8091725E7</v>
      </c>
      <c r="N38" s="71">
        <v>1.6068903E7</v>
      </c>
      <c r="O38" s="71">
        <v>2952910.0</v>
      </c>
      <c r="P38" s="71">
        <v>3.514918782E9</v>
      </c>
      <c r="Q38" s="71">
        <v>7.7542394E7</v>
      </c>
      <c r="R38" s="71">
        <v>5.07327159E8</v>
      </c>
      <c r="S38" s="72">
        <v>5719228.0</v>
      </c>
      <c r="T38" s="72">
        <v>1.8091725E7</v>
      </c>
      <c r="U38" s="72">
        <v>1.6068903E7</v>
      </c>
      <c r="V38" s="72">
        <v>2952910.0</v>
      </c>
      <c r="W38" s="72">
        <v>3.514918782E9</v>
      </c>
      <c r="X38" s="72">
        <v>7.8579808E7</v>
      </c>
      <c r="Y38" s="72">
        <v>5.07327159E8</v>
      </c>
      <c r="Z38" s="70">
        <v>5719228.0</v>
      </c>
      <c r="AA38" s="70">
        <v>1.812561E7</v>
      </c>
      <c r="AB38" s="70">
        <v>1.6595714E7</v>
      </c>
      <c r="AC38" s="70">
        <v>2952910.0</v>
      </c>
      <c r="AD38" s="70">
        <v>3.514918782E9</v>
      </c>
      <c r="AE38" s="70">
        <v>7.834574E7</v>
      </c>
      <c r="AF38" s="70">
        <v>5.18202229E8</v>
      </c>
      <c r="AG38" s="71">
        <v>5719228.0</v>
      </c>
      <c r="AH38" s="71">
        <v>1.8312678E7</v>
      </c>
      <c r="AI38" s="71">
        <v>1.9550178E7</v>
      </c>
      <c r="AJ38" s="71">
        <v>3047058.0</v>
      </c>
      <c r="AK38" s="71">
        <v>4.014918782E9</v>
      </c>
      <c r="AL38" s="71">
        <v>7.876236E7</v>
      </c>
      <c r="AM38" s="71">
        <v>5.79162189E8</v>
      </c>
      <c r="AN38" s="72">
        <v>5719228.0</v>
      </c>
      <c r="AO38" s="72">
        <v>1.8325157E7</v>
      </c>
      <c r="AP38" s="72">
        <v>1.9919896E7</v>
      </c>
      <c r="AQ38" s="72">
        <v>3047058.0</v>
      </c>
      <c r="AR38" s="72">
        <v>4.014918782E9</v>
      </c>
      <c r="AS38" s="72">
        <v>7.989139E7</v>
      </c>
      <c r="AT38" s="72">
        <v>5.86681339E8</v>
      </c>
      <c r="AU38" s="70">
        <v>5719252.0</v>
      </c>
      <c r="AV38" s="70">
        <v>1.8542597E7</v>
      </c>
      <c r="AW38" s="70">
        <v>2.1617056E7</v>
      </c>
      <c r="AX38" s="70">
        <v>3089328.0</v>
      </c>
      <c r="AY38" s="70">
        <v>4.014918782E9</v>
      </c>
      <c r="AZ38" s="70">
        <v>7.970345E7</v>
      </c>
      <c r="BA38" s="70">
        <v>6.22799072E8</v>
      </c>
    </row>
    <row r="39" ht="20.25" customHeight="1">
      <c r="A39" s="68">
        <v>1.6683283E8</v>
      </c>
      <c r="B39" s="68" t="s">
        <v>115</v>
      </c>
      <c r="C39" s="69">
        <v>7.38828E7</v>
      </c>
      <c r="D39" s="69">
        <v>1.014375033E9</v>
      </c>
      <c r="E39" s="70">
        <v>7929699.0</v>
      </c>
      <c r="F39" s="70">
        <v>4.83294E7</v>
      </c>
      <c r="G39" s="70">
        <v>2.5832166E7</v>
      </c>
      <c r="H39" s="70">
        <v>3790649.0</v>
      </c>
      <c r="I39" s="70">
        <v>1.367202204E9</v>
      </c>
      <c r="J39" s="70">
        <v>7.390402E7</v>
      </c>
      <c r="K39" s="70">
        <v>1.014375033E9</v>
      </c>
      <c r="L39" s="71">
        <v>7929699.0</v>
      </c>
      <c r="M39" s="71">
        <v>4.83294E7</v>
      </c>
      <c r="N39" s="71">
        <v>2.5832166E7</v>
      </c>
      <c r="O39" s="71">
        <v>3790649.0</v>
      </c>
      <c r="P39" s="71">
        <v>1.367202204E9</v>
      </c>
      <c r="Q39" s="71">
        <v>7.390402E7</v>
      </c>
      <c r="R39" s="71">
        <v>1.014375033E9</v>
      </c>
      <c r="S39" s="72">
        <v>7929699.0</v>
      </c>
      <c r="T39" s="72">
        <v>4.83294E7</v>
      </c>
      <c r="U39" s="72">
        <v>2.5832166E7</v>
      </c>
      <c r="V39" s="72">
        <v>3790649.0</v>
      </c>
      <c r="W39" s="72">
        <v>1.367202204E9</v>
      </c>
      <c r="X39" s="72">
        <v>7.390402E7</v>
      </c>
      <c r="Y39" s="72">
        <v>1.014375033E9</v>
      </c>
      <c r="Z39" s="70">
        <v>7929699.0</v>
      </c>
      <c r="AA39" s="70">
        <v>4.83294E7</v>
      </c>
      <c r="AB39" s="70">
        <v>2.5832166E7</v>
      </c>
      <c r="AC39" s="70">
        <v>3790649.0</v>
      </c>
      <c r="AD39" s="70">
        <v>1.367202204E9</v>
      </c>
      <c r="AE39" s="70">
        <v>7.390402E7</v>
      </c>
      <c r="AF39" s="70">
        <v>1.014375033E9</v>
      </c>
      <c r="AG39" s="71">
        <v>0.0</v>
      </c>
      <c r="AH39" s="71">
        <v>0.0</v>
      </c>
      <c r="AI39" s="71">
        <v>0.0</v>
      </c>
      <c r="AJ39" s="71">
        <v>0.0</v>
      </c>
      <c r="AK39" s="71">
        <v>0.0</v>
      </c>
      <c r="AL39" s="71">
        <v>0.0</v>
      </c>
      <c r="AM39" s="71">
        <v>0.0</v>
      </c>
      <c r="AN39" s="72">
        <v>0.0</v>
      </c>
      <c r="AO39" s="72">
        <v>0.0</v>
      </c>
      <c r="AP39" s="72">
        <v>0.0</v>
      </c>
      <c r="AQ39" s="72">
        <v>0.0</v>
      </c>
      <c r="AR39" s="72">
        <v>0.0</v>
      </c>
      <c r="AS39" s="72">
        <v>0.0</v>
      </c>
      <c r="AT39" s="72">
        <v>0.0</v>
      </c>
      <c r="AU39" s="70">
        <v>0.0</v>
      </c>
      <c r="AV39" s="70">
        <v>0.0</v>
      </c>
      <c r="AW39" s="70">
        <v>0.0</v>
      </c>
      <c r="AX39" s="70">
        <v>0.0</v>
      </c>
      <c r="AY39" s="70">
        <v>0.0</v>
      </c>
      <c r="AZ39" s="70">
        <v>0.0</v>
      </c>
      <c r="BA39" s="70">
        <v>0.0</v>
      </c>
    </row>
    <row r="40" ht="20.25" customHeight="1">
      <c r="A40" s="68">
        <v>1.66497805E8</v>
      </c>
      <c r="B40" s="68" t="s">
        <v>116</v>
      </c>
      <c r="C40" s="69">
        <v>7.3774287E7</v>
      </c>
      <c r="D40" s="69">
        <v>5.09530917E8</v>
      </c>
      <c r="E40" s="70">
        <v>2158221.0</v>
      </c>
      <c r="F40" s="70">
        <v>2.5678516E7</v>
      </c>
      <c r="G40" s="70">
        <v>1.2215656E7</v>
      </c>
      <c r="H40" s="70">
        <v>4858479.0</v>
      </c>
      <c r="I40" s="70">
        <v>3.56763729E8</v>
      </c>
      <c r="J40" s="70">
        <v>7.7541647E7</v>
      </c>
      <c r="K40" s="70">
        <v>5.11716356E8</v>
      </c>
      <c r="L40" s="71">
        <v>2158221.0</v>
      </c>
      <c r="M40" s="71">
        <v>2.5730546E7</v>
      </c>
      <c r="N40" s="71">
        <v>1.4529347E7</v>
      </c>
      <c r="O40" s="71">
        <v>5287654.0</v>
      </c>
      <c r="P40" s="71">
        <v>3.56763729E8</v>
      </c>
      <c r="Q40" s="71">
        <v>7.0826143E7</v>
      </c>
      <c r="R40" s="71">
        <v>5.58510476E8</v>
      </c>
      <c r="S40" s="72">
        <v>2158221.0</v>
      </c>
      <c r="T40" s="72">
        <v>2.5730546E7</v>
      </c>
      <c r="U40" s="72">
        <v>1.4529347E7</v>
      </c>
      <c r="V40" s="72">
        <v>5287654.0</v>
      </c>
      <c r="W40" s="72">
        <v>3.56763729E8</v>
      </c>
      <c r="X40" s="72">
        <v>7.4727345E7</v>
      </c>
      <c r="Y40" s="72">
        <v>5.58510476E8</v>
      </c>
      <c r="Z40" s="70">
        <v>2158221.0</v>
      </c>
      <c r="AA40" s="70">
        <v>2.5736799E7</v>
      </c>
      <c r="AB40" s="70">
        <v>1.4747287E7</v>
      </c>
      <c r="AC40" s="70">
        <v>5287654.0</v>
      </c>
      <c r="AD40" s="70">
        <v>3.56763729E8</v>
      </c>
      <c r="AE40" s="70">
        <v>7.0421311E7</v>
      </c>
      <c r="AF40" s="70">
        <v>5.62931806E8</v>
      </c>
      <c r="AG40" s="71">
        <v>2158221.0</v>
      </c>
      <c r="AH40" s="71">
        <v>2.5822771E7</v>
      </c>
      <c r="AI40" s="71">
        <v>1.590889E7</v>
      </c>
      <c r="AJ40" s="71">
        <v>5352050.0</v>
      </c>
      <c r="AK40" s="71">
        <v>3.56763729E8</v>
      </c>
      <c r="AL40" s="71">
        <v>6.8699809E7</v>
      </c>
      <c r="AM40" s="71">
        <v>5.87023586E8</v>
      </c>
      <c r="AN40" s="72">
        <v>2158221.0</v>
      </c>
      <c r="AO40" s="72">
        <v>2.5838852E7</v>
      </c>
      <c r="AP40" s="72">
        <v>1.6107768E7</v>
      </c>
      <c r="AQ40" s="72">
        <v>5352050.0</v>
      </c>
      <c r="AR40" s="72">
        <v>3.56763729E8</v>
      </c>
      <c r="AS40" s="72">
        <v>7.4773102E7</v>
      </c>
      <c r="AT40" s="72">
        <v>5.91161956E8</v>
      </c>
      <c r="AU40" s="70">
        <v>2158221.0</v>
      </c>
      <c r="AV40" s="70">
        <v>2.5964001E7</v>
      </c>
      <c r="AW40" s="70">
        <v>1.7608945E7</v>
      </c>
      <c r="AX40" s="70">
        <v>5364231.0</v>
      </c>
      <c r="AY40" s="70">
        <v>3.56763729E8</v>
      </c>
      <c r="AZ40" s="70">
        <v>7.2730516E7</v>
      </c>
      <c r="BA40" s="70">
        <v>6.22436986E8</v>
      </c>
    </row>
    <row r="41" ht="20.25" customHeight="1">
      <c r="A41" s="68">
        <v>1.72041454E8</v>
      </c>
      <c r="B41" s="68" t="s">
        <v>117</v>
      </c>
      <c r="C41" s="69">
        <v>7.240994E7</v>
      </c>
      <c r="D41" s="69">
        <v>3.79804337E8</v>
      </c>
      <c r="E41" s="70">
        <v>2.70105E7</v>
      </c>
      <c r="F41" s="70">
        <v>1.9626275E7</v>
      </c>
      <c r="G41" s="70">
        <v>8793716.0</v>
      </c>
      <c r="H41" s="70">
        <v>6316966.0</v>
      </c>
      <c r="I41" s="70">
        <v>9.81560618E8</v>
      </c>
      <c r="J41" s="70">
        <v>7.4891004E7</v>
      </c>
      <c r="K41" s="70">
        <v>3.85707626E8</v>
      </c>
      <c r="L41" s="71">
        <v>2.7015979E7</v>
      </c>
      <c r="M41" s="71">
        <v>1.9983194E7</v>
      </c>
      <c r="N41" s="71">
        <v>9612001.0</v>
      </c>
      <c r="O41" s="71">
        <v>6599843.0</v>
      </c>
      <c r="P41" s="71">
        <v>9.81560618E8</v>
      </c>
      <c r="Q41" s="71">
        <v>6.7641924E7</v>
      </c>
      <c r="R41" s="71">
        <v>4.05651065E8</v>
      </c>
      <c r="S41" s="72">
        <v>2.7015979E7</v>
      </c>
      <c r="T41" s="72">
        <v>1.9983194E7</v>
      </c>
      <c r="U41" s="72">
        <v>9612001.0</v>
      </c>
      <c r="V41" s="72">
        <v>6599843.0</v>
      </c>
      <c r="W41" s="72">
        <v>9.81560618E8</v>
      </c>
      <c r="X41" s="72">
        <v>7.3536084E7</v>
      </c>
      <c r="Y41" s="72">
        <v>4.05651065E8</v>
      </c>
      <c r="Z41" s="70">
        <v>2.7015979E7</v>
      </c>
      <c r="AA41" s="70">
        <v>1.9989686E7</v>
      </c>
      <c r="AB41" s="70">
        <v>9759490.0</v>
      </c>
      <c r="AC41" s="70">
        <v>6599843.0</v>
      </c>
      <c r="AD41" s="70">
        <v>9.81560618E8</v>
      </c>
      <c r="AE41" s="70">
        <v>7.2345094E7</v>
      </c>
      <c r="AF41" s="70">
        <v>4.08665765E8</v>
      </c>
      <c r="AG41" s="71">
        <v>2.701785E7</v>
      </c>
      <c r="AH41" s="71">
        <v>2.0395948E7</v>
      </c>
      <c r="AI41" s="71">
        <v>1.2063096E7</v>
      </c>
      <c r="AJ41" s="71">
        <v>7181805.0</v>
      </c>
      <c r="AK41" s="71">
        <v>1.041560618E9</v>
      </c>
      <c r="AL41" s="71">
        <v>6.6346449E7</v>
      </c>
      <c r="AM41" s="71">
        <v>4.58862484E8</v>
      </c>
      <c r="AN41" s="72">
        <v>2.7019841E7</v>
      </c>
      <c r="AO41" s="72">
        <v>2.0510498E7</v>
      </c>
      <c r="AP41" s="72">
        <v>1.3049489E7</v>
      </c>
      <c r="AQ41" s="72">
        <v>7278423.0</v>
      </c>
      <c r="AR41" s="72">
        <v>1.041560618E9</v>
      </c>
      <c r="AS41" s="72">
        <v>7.0132538E7</v>
      </c>
      <c r="AT41" s="72">
        <v>4.79737082E8</v>
      </c>
      <c r="AU41" s="70">
        <v>2.7020696E7</v>
      </c>
      <c r="AV41" s="70">
        <v>2.1191454E7</v>
      </c>
      <c r="AW41" s="70">
        <v>1.4651091E7</v>
      </c>
      <c r="AX41" s="70">
        <v>7897711.0</v>
      </c>
      <c r="AY41" s="70">
        <v>1.081560618E9</v>
      </c>
      <c r="AZ41" s="70">
        <v>6.456135E7</v>
      </c>
      <c r="BA41" s="70">
        <v>5.18612647E8</v>
      </c>
    </row>
    <row r="42" ht="20.25" customHeight="1">
      <c r="A42" s="68">
        <v>1.36378574E8</v>
      </c>
      <c r="B42" s="68" t="s">
        <v>118</v>
      </c>
      <c r="C42" s="69">
        <v>7.2397332E7</v>
      </c>
      <c r="D42" s="69">
        <v>5.98467976E8</v>
      </c>
      <c r="E42" s="70">
        <v>5150003.0</v>
      </c>
      <c r="F42" s="70">
        <v>2.979345E7</v>
      </c>
      <c r="G42" s="70">
        <v>1.4389592E7</v>
      </c>
      <c r="H42" s="70">
        <v>6823289.0</v>
      </c>
      <c r="I42" s="70">
        <v>9.741231848E9</v>
      </c>
      <c r="J42" s="70">
        <v>7.3118045E7</v>
      </c>
      <c r="K42" s="70">
        <v>5.98467976E8</v>
      </c>
      <c r="L42" s="71">
        <v>5150003.0</v>
      </c>
      <c r="M42" s="71">
        <v>2.979345E7</v>
      </c>
      <c r="N42" s="71">
        <v>1.4389592E7</v>
      </c>
      <c r="O42" s="71">
        <v>6823289.0</v>
      </c>
      <c r="P42" s="71">
        <v>9.741231848E9</v>
      </c>
      <c r="Q42" s="71">
        <v>7.3240137E7</v>
      </c>
      <c r="R42" s="71">
        <v>5.98467976E8</v>
      </c>
      <c r="S42" s="72">
        <v>5150003.0</v>
      </c>
      <c r="T42" s="72">
        <v>2.979345E7</v>
      </c>
      <c r="U42" s="72">
        <v>1.4389592E7</v>
      </c>
      <c r="V42" s="72">
        <v>6823289.0</v>
      </c>
      <c r="W42" s="72">
        <v>9.741231848E9</v>
      </c>
      <c r="X42" s="72">
        <v>7.3301139E7</v>
      </c>
      <c r="Y42" s="72">
        <v>5.98467976E8</v>
      </c>
      <c r="Z42" s="70">
        <v>5150003.0</v>
      </c>
      <c r="AA42" s="70">
        <v>2.979345E7</v>
      </c>
      <c r="AB42" s="70">
        <v>1.4389592E7</v>
      </c>
      <c r="AC42" s="70">
        <v>6823289.0</v>
      </c>
      <c r="AD42" s="70">
        <v>9.741231848E9</v>
      </c>
      <c r="AE42" s="70">
        <v>7.3367183E7</v>
      </c>
      <c r="AF42" s="70">
        <v>5.98467976E8</v>
      </c>
      <c r="AG42" s="71">
        <v>5150003.0</v>
      </c>
      <c r="AH42" s="71">
        <v>2.979345E7</v>
      </c>
      <c r="AI42" s="71">
        <v>1.4389592E7</v>
      </c>
      <c r="AJ42" s="71">
        <v>6823289.0</v>
      </c>
      <c r="AK42" s="71">
        <v>9.741231848E9</v>
      </c>
      <c r="AL42" s="71">
        <v>7.360881E7</v>
      </c>
      <c r="AM42" s="71">
        <v>5.98467976E8</v>
      </c>
      <c r="AN42" s="72">
        <v>5150003.0</v>
      </c>
      <c r="AO42" s="72">
        <v>2.979345E7</v>
      </c>
      <c r="AP42" s="72">
        <v>1.4389592E7</v>
      </c>
      <c r="AQ42" s="72">
        <v>6823289.0</v>
      </c>
      <c r="AR42" s="72">
        <v>9.741231848E9</v>
      </c>
      <c r="AS42" s="72">
        <v>7.3729933E7</v>
      </c>
      <c r="AT42" s="72">
        <v>5.98467976E8</v>
      </c>
      <c r="AU42" s="70">
        <v>5150003.0</v>
      </c>
      <c r="AV42" s="70">
        <v>2.979345E7</v>
      </c>
      <c r="AW42" s="70">
        <v>1.4389592E7</v>
      </c>
      <c r="AX42" s="70">
        <v>6823289.0</v>
      </c>
      <c r="AY42" s="70">
        <v>9.741231848E9</v>
      </c>
      <c r="AZ42" s="70">
        <v>7.3880403E7</v>
      </c>
      <c r="BA42" s="70">
        <v>5.98467976E8</v>
      </c>
    </row>
    <row r="43" ht="20.25" customHeight="1">
      <c r="A43" s="68">
        <v>1.71604682E8</v>
      </c>
      <c r="B43" s="68" t="s">
        <v>119</v>
      </c>
      <c r="C43" s="69">
        <v>7.2394989E7</v>
      </c>
      <c r="D43" s="69">
        <v>1.058823381E9</v>
      </c>
      <c r="E43" s="70">
        <v>1.1619281E7</v>
      </c>
      <c r="F43" s="70">
        <v>4.3131336E7</v>
      </c>
      <c r="G43" s="70">
        <v>3.0009811E7</v>
      </c>
      <c r="H43" s="70">
        <v>5696214.0</v>
      </c>
      <c r="I43" s="70">
        <v>1.370720264E9</v>
      </c>
      <c r="J43" s="70">
        <v>7.2662012E7</v>
      </c>
      <c r="K43" s="70">
        <v>1.073587588E9</v>
      </c>
      <c r="L43" s="71">
        <v>1.1801935E7</v>
      </c>
      <c r="M43" s="71">
        <v>4.462233E7</v>
      </c>
      <c r="N43" s="71">
        <v>3.2409377E7</v>
      </c>
      <c r="O43" s="71">
        <v>6004602.0</v>
      </c>
      <c r="P43" s="71">
        <v>1.370720264E9</v>
      </c>
      <c r="Q43" s="71">
        <v>7.0087618E7</v>
      </c>
      <c r="R43" s="71">
        <v>1.136556411E9</v>
      </c>
      <c r="S43" s="72">
        <v>1.1801935E7</v>
      </c>
      <c r="T43" s="72">
        <v>4.532847E7</v>
      </c>
      <c r="U43" s="72">
        <v>3.2409377E7</v>
      </c>
      <c r="V43" s="72">
        <v>6004602.0</v>
      </c>
      <c r="W43" s="72">
        <v>1.370720264E9</v>
      </c>
      <c r="X43" s="72">
        <v>7.0781688E7</v>
      </c>
      <c r="Y43" s="72">
        <v>1.143617811E9</v>
      </c>
      <c r="Z43" s="70">
        <v>1.1801935E7</v>
      </c>
      <c r="AA43" s="70">
        <v>4.568386E7</v>
      </c>
      <c r="AB43" s="70">
        <v>3.2778414E7</v>
      </c>
      <c r="AC43" s="70">
        <v>6004602.0</v>
      </c>
      <c r="AD43" s="70">
        <v>1.370720264E9</v>
      </c>
      <c r="AE43" s="70">
        <v>7.0865138E7</v>
      </c>
      <c r="AF43" s="70">
        <v>1.154552451E9</v>
      </c>
      <c r="AG43" s="71">
        <v>1.1820807E7</v>
      </c>
      <c r="AH43" s="71">
        <v>4.6651668E7</v>
      </c>
      <c r="AI43" s="71">
        <v>3.8170182E7</v>
      </c>
      <c r="AJ43" s="71">
        <v>6411386.0</v>
      </c>
      <c r="AK43" s="71">
        <v>1.520720264E9</v>
      </c>
      <c r="AL43" s="71">
        <v>6.3028332E7</v>
      </c>
      <c r="AM43" s="71">
        <v>1.272075159E9</v>
      </c>
      <c r="AN43" s="72">
        <v>1.1820807E7</v>
      </c>
      <c r="AO43" s="72">
        <v>4.7322992E7</v>
      </c>
      <c r="AP43" s="72">
        <v>3.8785018E7</v>
      </c>
      <c r="AQ43" s="72">
        <v>6426057.0</v>
      </c>
      <c r="AR43" s="72">
        <v>1.520720264E9</v>
      </c>
      <c r="AS43" s="72">
        <v>6.7979762E7</v>
      </c>
      <c r="AT43" s="72">
        <v>1.291085119E9</v>
      </c>
      <c r="AU43" s="70">
        <v>1.1888012E7</v>
      </c>
      <c r="AV43" s="70">
        <v>4.811046E7</v>
      </c>
      <c r="AW43" s="70">
        <v>4.1670933E7</v>
      </c>
      <c r="AX43" s="70">
        <v>6597922.0</v>
      </c>
      <c r="AY43" s="70">
        <v>1.580720264E9</v>
      </c>
      <c r="AZ43" s="70">
        <v>6.4841606E7</v>
      </c>
      <c r="BA43" s="70">
        <v>1.356696374E9</v>
      </c>
    </row>
    <row r="44" ht="20.25" customHeight="1">
      <c r="A44" s="68">
        <v>7887352.0</v>
      </c>
      <c r="B44" s="68" t="s">
        <v>120</v>
      </c>
      <c r="C44" s="69">
        <v>7.2139866E7</v>
      </c>
      <c r="D44" s="69">
        <v>2.1794922E9</v>
      </c>
      <c r="E44" s="70">
        <v>3.4656841E7</v>
      </c>
      <c r="F44" s="70">
        <v>7.0485111E7</v>
      </c>
      <c r="G44" s="70">
        <v>7.3141987E7</v>
      </c>
      <c r="H44" s="70">
        <v>1.6550764E7</v>
      </c>
      <c r="I44" s="70">
        <v>1.2713533366E10</v>
      </c>
      <c r="J44" s="70">
        <v>7.2461666E7</v>
      </c>
      <c r="K44" s="70">
        <v>2.1794922E9</v>
      </c>
      <c r="L44" s="71">
        <v>3.4656841E7</v>
      </c>
      <c r="M44" s="71">
        <v>7.0489234E7</v>
      </c>
      <c r="N44" s="71">
        <v>7.3362126E7</v>
      </c>
      <c r="O44" s="71">
        <v>1.6550764E7</v>
      </c>
      <c r="P44" s="71">
        <v>1.2713533366E10</v>
      </c>
      <c r="Q44" s="71">
        <v>7.3597846E7</v>
      </c>
      <c r="R44" s="71">
        <v>2.18393621E9</v>
      </c>
      <c r="S44" s="72">
        <v>3.4656841E7</v>
      </c>
      <c r="T44" s="72">
        <v>7.0489234E7</v>
      </c>
      <c r="U44" s="72">
        <v>7.3362126E7</v>
      </c>
      <c r="V44" s="72">
        <v>1.6550764E7</v>
      </c>
      <c r="W44" s="72">
        <v>1.2713533366E10</v>
      </c>
      <c r="X44" s="72">
        <v>7.3759366E7</v>
      </c>
      <c r="Y44" s="72">
        <v>2.18393621E9</v>
      </c>
      <c r="Z44" s="70">
        <v>3.4656841E7</v>
      </c>
      <c r="AA44" s="70">
        <v>7.0489234E7</v>
      </c>
      <c r="AB44" s="70">
        <v>7.3362126E7</v>
      </c>
      <c r="AC44" s="70">
        <v>1.6550764E7</v>
      </c>
      <c r="AD44" s="70">
        <v>1.2713533366E10</v>
      </c>
      <c r="AE44" s="70">
        <v>7.3759366E7</v>
      </c>
      <c r="AF44" s="70">
        <v>2.18393621E9</v>
      </c>
      <c r="AG44" s="71">
        <v>3.4656841E7</v>
      </c>
      <c r="AH44" s="71">
        <v>7.0495177E7</v>
      </c>
      <c r="AI44" s="71">
        <v>7.3473169E7</v>
      </c>
      <c r="AJ44" s="71">
        <v>1.6550764E7</v>
      </c>
      <c r="AK44" s="71">
        <v>1.2713533366E10</v>
      </c>
      <c r="AL44" s="71">
        <v>7.3991366E7</v>
      </c>
      <c r="AM44" s="71">
        <v>2.1862165E9</v>
      </c>
      <c r="AN44" s="72">
        <v>3.4656841E7</v>
      </c>
      <c r="AO44" s="72">
        <v>7.0495177E7</v>
      </c>
      <c r="AP44" s="72">
        <v>7.3473169E7</v>
      </c>
      <c r="AQ44" s="72">
        <v>1.6550764E7</v>
      </c>
      <c r="AR44" s="72">
        <v>1.2713533366E10</v>
      </c>
      <c r="AS44" s="72">
        <v>7.4205366E7</v>
      </c>
      <c r="AT44" s="72">
        <v>2.1862165E9</v>
      </c>
      <c r="AU44" s="70">
        <v>3.4656895E7</v>
      </c>
      <c r="AV44" s="70">
        <v>7.0560932E7</v>
      </c>
      <c r="AW44" s="70">
        <v>7.3835283E7</v>
      </c>
      <c r="AX44" s="70">
        <v>1.6583036E7</v>
      </c>
      <c r="AY44" s="70">
        <v>1.2713533366E10</v>
      </c>
      <c r="AZ44" s="70">
        <v>7.4056146E7</v>
      </c>
      <c r="BA44" s="70">
        <v>2.194116467E9</v>
      </c>
    </row>
    <row r="45" ht="20.25" customHeight="1">
      <c r="A45" s="68">
        <v>1.66871338E8</v>
      </c>
      <c r="B45" s="68" t="s">
        <v>121</v>
      </c>
      <c r="C45" s="69">
        <v>7.1693434E7</v>
      </c>
      <c r="D45" s="69">
        <v>9.04915019E8</v>
      </c>
      <c r="E45" s="70">
        <v>9.3171687E7</v>
      </c>
      <c r="F45" s="70">
        <v>5.9141375E7</v>
      </c>
      <c r="G45" s="70">
        <v>1.431803E7</v>
      </c>
      <c r="H45" s="70">
        <v>5747732.0</v>
      </c>
      <c r="I45" s="70">
        <v>3.117290499E9</v>
      </c>
      <c r="J45" s="70">
        <v>7.2269196E7</v>
      </c>
      <c r="K45" s="70">
        <v>9.19017305E8</v>
      </c>
      <c r="L45" s="71">
        <v>9.3171794E7</v>
      </c>
      <c r="M45" s="71">
        <v>5.9294273E7</v>
      </c>
      <c r="N45" s="71">
        <v>1.6165031E7</v>
      </c>
      <c r="O45" s="71">
        <v>6830366.0</v>
      </c>
      <c r="P45" s="71">
        <v>3.117290499E9</v>
      </c>
      <c r="Q45" s="71">
        <v>6.1989641E7</v>
      </c>
      <c r="R45" s="71">
        <v>9.57486898E8</v>
      </c>
      <c r="S45" s="72">
        <v>9.3171794E7</v>
      </c>
      <c r="T45" s="72">
        <v>5.9294273E7</v>
      </c>
      <c r="U45" s="72">
        <v>1.6165031E7</v>
      </c>
      <c r="V45" s="72">
        <v>6830366.0</v>
      </c>
      <c r="W45" s="72">
        <v>3.117290499E9</v>
      </c>
      <c r="X45" s="72">
        <v>6.5590803E7</v>
      </c>
      <c r="Y45" s="72">
        <v>9.57486898E8</v>
      </c>
      <c r="Z45" s="70">
        <v>9.3171794E7</v>
      </c>
      <c r="AA45" s="70">
        <v>5.9305107E7</v>
      </c>
      <c r="AB45" s="70">
        <v>1.6428914E7</v>
      </c>
      <c r="AC45" s="70">
        <v>6830366.0</v>
      </c>
      <c r="AD45" s="70">
        <v>3.117290499E9</v>
      </c>
      <c r="AE45" s="70">
        <v>6.5896873E7</v>
      </c>
      <c r="AF45" s="70">
        <v>9.62872898E8</v>
      </c>
      <c r="AG45" s="71">
        <v>9.3171931E7</v>
      </c>
      <c r="AH45" s="71">
        <v>5.934022E7</v>
      </c>
      <c r="AI45" s="71">
        <v>1.6629005E7</v>
      </c>
      <c r="AJ45" s="71">
        <v>6898357.0</v>
      </c>
      <c r="AK45" s="71">
        <v>3.117290499E9</v>
      </c>
      <c r="AL45" s="71">
        <v>6.9670915E7</v>
      </c>
      <c r="AM45" s="71">
        <v>9.67225876E8</v>
      </c>
      <c r="AN45" s="72">
        <v>9.3171931E7</v>
      </c>
      <c r="AO45" s="72">
        <v>5.934022E7</v>
      </c>
      <c r="AP45" s="72">
        <v>1.6630048E7</v>
      </c>
      <c r="AQ45" s="72">
        <v>6898357.0</v>
      </c>
      <c r="AR45" s="72">
        <v>3.117290499E9</v>
      </c>
      <c r="AS45" s="72">
        <v>7.0962985E7</v>
      </c>
      <c r="AT45" s="72">
        <v>9.67246736E8</v>
      </c>
      <c r="AU45" s="70">
        <v>9.3175349E7</v>
      </c>
      <c r="AV45" s="70">
        <v>5.9476072E7</v>
      </c>
      <c r="AW45" s="70">
        <v>1.6926047E7</v>
      </c>
      <c r="AX45" s="70">
        <v>6943839.0</v>
      </c>
      <c r="AY45" s="70">
        <v>3.117290499E9</v>
      </c>
      <c r="AZ45" s="70">
        <v>6.8622587E7</v>
      </c>
      <c r="BA45" s="70">
        <v>9.74526717E8</v>
      </c>
    </row>
    <row r="46" ht="20.25" customHeight="1">
      <c r="A46" s="68">
        <v>1.71972257E8</v>
      </c>
      <c r="B46" s="68" t="s">
        <v>122</v>
      </c>
      <c r="C46" s="69">
        <v>7.1091874E7</v>
      </c>
      <c r="D46" s="69">
        <v>5.65349717E8</v>
      </c>
      <c r="E46" s="70">
        <v>4.6609537E7</v>
      </c>
      <c r="F46" s="70">
        <v>2.3028174E7</v>
      </c>
      <c r="G46" s="70">
        <v>1.6060459E7</v>
      </c>
      <c r="H46" s="70">
        <v>4545871.0</v>
      </c>
      <c r="I46" s="70">
        <v>2.961253098E9</v>
      </c>
      <c r="J46" s="70">
        <v>7.2339108E7</v>
      </c>
      <c r="K46" s="70">
        <v>5.66918027E8</v>
      </c>
      <c r="L46" s="71">
        <v>4.6650805E7</v>
      </c>
      <c r="M46" s="71">
        <v>2.3351808E7</v>
      </c>
      <c r="N46" s="71">
        <v>1.6466672E7</v>
      </c>
      <c r="O46" s="71">
        <v>4645032.0</v>
      </c>
      <c r="P46" s="71">
        <v>2.961253098E9</v>
      </c>
      <c r="Q46" s="71">
        <v>6.8697924E7</v>
      </c>
      <c r="R46" s="71">
        <v>5.78286881E8</v>
      </c>
      <c r="S46" s="72">
        <v>4.6650805E7</v>
      </c>
      <c r="T46" s="72">
        <v>2.3351808E7</v>
      </c>
      <c r="U46" s="72">
        <v>1.6466672E7</v>
      </c>
      <c r="V46" s="72">
        <v>4645032.0</v>
      </c>
      <c r="W46" s="72">
        <v>2.961253098E9</v>
      </c>
      <c r="X46" s="72">
        <v>7.1726784E7</v>
      </c>
      <c r="Y46" s="72">
        <v>5.78286881E8</v>
      </c>
      <c r="Z46" s="70">
        <v>4.6650805E7</v>
      </c>
      <c r="AA46" s="70">
        <v>2.3352132E7</v>
      </c>
      <c r="AB46" s="70">
        <v>1.6466672E7</v>
      </c>
      <c r="AC46" s="70">
        <v>4645032.0</v>
      </c>
      <c r="AD46" s="70">
        <v>2.961253098E9</v>
      </c>
      <c r="AE46" s="70">
        <v>7.2582272E7</v>
      </c>
      <c r="AF46" s="70">
        <v>5.78290121E8</v>
      </c>
      <c r="AG46" s="71">
        <v>4.6809921E7</v>
      </c>
      <c r="AH46" s="71">
        <v>2.3397994E7</v>
      </c>
      <c r="AI46" s="71">
        <v>1.7850791E7</v>
      </c>
      <c r="AJ46" s="71">
        <v>4662301.0</v>
      </c>
      <c r="AK46" s="71">
        <v>2.961253098E9</v>
      </c>
      <c r="AL46" s="71">
        <v>6.7539626E7</v>
      </c>
      <c r="AM46" s="71">
        <v>6.06725748E8</v>
      </c>
      <c r="AN46" s="72">
        <v>4.6809921E7</v>
      </c>
      <c r="AO46" s="72">
        <v>2.3410346E7</v>
      </c>
      <c r="AP46" s="72">
        <v>1.8149849E7</v>
      </c>
      <c r="AQ46" s="72">
        <v>4682100.0</v>
      </c>
      <c r="AR46" s="72">
        <v>2.961253098E9</v>
      </c>
      <c r="AS46" s="72">
        <v>6.9742922E7</v>
      </c>
      <c r="AT46" s="72">
        <v>6.12830428E8</v>
      </c>
      <c r="AU46" s="70">
        <v>4.681122E7</v>
      </c>
      <c r="AV46" s="70">
        <v>2.4188052E7</v>
      </c>
      <c r="AW46" s="70">
        <v>1.9308992E7</v>
      </c>
      <c r="AX46" s="70">
        <v>5092090.0</v>
      </c>
      <c r="AY46" s="70">
        <v>2.961253098E9</v>
      </c>
      <c r="AZ46" s="70">
        <v>6.8044866E7</v>
      </c>
      <c r="BA46" s="70">
        <v>6.43791116E8</v>
      </c>
    </row>
    <row r="47" ht="20.25" customHeight="1">
      <c r="A47" s="68">
        <v>1.20029911E8</v>
      </c>
      <c r="B47" s="68" t="s">
        <v>123</v>
      </c>
      <c r="C47" s="69">
        <v>7.0843152E7</v>
      </c>
      <c r="D47" s="69">
        <v>8.38856406E8</v>
      </c>
      <c r="E47" s="70">
        <v>1.1573599E7</v>
      </c>
      <c r="F47" s="70">
        <v>4.2013989E7</v>
      </c>
      <c r="G47" s="70">
        <v>1.9392116E7</v>
      </c>
      <c r="H47" s="70">
        <v>1.0197212E7</v>
      </c>
      <c r="I47" s="70">
        <v>1.6524234312E10</v>
      </c>
      <c r="J47" s="70">
        <v>7.3055962E7</v>
      </c>
      <c r="K47" s="70">
        <v>8.40227445E8</v>
      </c>
      <c r="L47" s="71">
        <v>1.1576167E7</v>
      </c>
      <c r="M47" s="71">
        <v>4.2156743E7</v>
      </c>
      <c r="N47" s="71">
        <v>2.0068423E7</v>
      </c>
      <c r="O47" s="71">
        <v>1.0378492E7</v>
      </c>
      <c r="P47" s="71">
        <v>1.6524234312E10</v>
      </c>
      <c r="Q47" s="71">
        <v>6.95014E7</v>
      </c>
      <c r="R47" s="71">
        <v>8.55181687E8</v>
      </c>
      <c r="S47" s="72">
        <v>1.1576167E7</v>
      </c>
      <c r="T47" s="72">
        <v>4.2156743E7</v>
      </c>
      <c r="U47" s="72">
        <v>2.0068423E7</v>
      </c>
      <c r="V47" s="72">
        <v>1.0378492E7</v>
      </c>
      <c r="W47" s="72">
        <v>1.6524234312E10</v>
      </c>
      <c r="X47" s="72">
        <v>7.2544568E7</v>
      </c>
      <c r="Y47" s="72">
        <v>8.55181687E8</v>
      </c>
      <c r="Z47" s="70">
        <v>1.1576167E7</v>
      </c>
      <c r="AA47" s="70">
        <v>4.2167934E7</v>
      </c>
      <c r="AB47" s="70">
        <v>2.0452126E7</v>
      </c>
      <c r="AC47" s="70">
        <v>1.0378492E7</v>
      </c>
      <c r="AD47" s="70">
        <v>1.6524234312E10</v>
      </c>
      <c r="AE47" s="70">
        <v>7.050432E7</v>
      </c>
      <c r="AF47" s="70">
        <v>8.62967657E8</v>
      </c>
      <c r="AG47" s="71">
        <v>1.1692441E7</v>
      </c>
      <c r="AH47" s="71">
        <v>4.2845731E7</v>
      </c>
      <c r="AI47" s="71">
        <v>2.4697288E7</v>
      </c>
      <c r="AJ47" s="71">
        <v>1.0816095E7</v>
      </c>
      <c r="AK47" s="71">
        <v>1.7074234312E10</v>
      </c>
      <c r="AL47" s="71">
        <v>6.795836E7</v>
      </c>
      <c r="AM47" s="71">
        <v>9.54675078E8</v>
      </c>
      <c r="AN47" s="72">
        <v>1.169674E7</v>
      </c>
      <c r="AO47" s="72">
        <v>4.3506243E7</v>
      </c>
      <c r="AP47" s="72">
        <v>2.5067791E7</v>
      </c>
      <c r="AQ47" s="72">
        <v>1.0870254E7</v>
      </c>
      <c r="AR47" s="72">
        <v>1.7074234312E10</v>
      </c>
      <c r="AS47" s="72">
        <v>7.077805E7</v>
      </c>
      <c r="AT47" s="72">
        <v>9.68691118E8</v>
      </c>
      <c r="AU47" s="70">
        <v>1.2439296E7</v>
      </c>
      <c r="AV47" s="70">
        <v>4.4554698E7</v>
      </c>
      <c r="AW47" s="70">
        <v>2.635762E7</v>
      </c>
      <c r="AX47" s="70">
        <v>1.1128285E7</v>
      </c>
      <c r="AY47" s="70">
        <v>1.7074234312E10</v>
      </c>
      <c r="AZ47" s="70">
        <v>6.4051644E7</v>
      </c>
      <c r="BA47" s="70">
        <v>1.005139677E9</v>
      </c>
    </row>
    <row r="48" ht="20.25" customHeight="1">
      <c r="A48" s="68">
        <v>1.71491377E8</v>
      </c>
      <c r="B48" s="68" t="s">
        <v>124</v>
      </c>
      <c r="C48" s="69">
        <v>7.0777139E7</v>
      </c>
      <c r="D48" s="69">
        <v>3.62277925E8</v>
      </c>
      <c r="E48" s="70">
        <v>3092439.0</v>
      </c>
      <c r="F48" s="70">
        <v>9292633.0</v>
      </c>
      <c r="G48" s="70">
        <v>1.3350653E7</v>
      </c>
      <c r="H48" s="70">
        <v>2994836.0</v>
      </c>
      <c r="I48" s="70">
        <v>1.080422782E9</v>
      </c>
      <c r="J48" s="70">
        <v>7.2530033E7</v>
      </c>
      <c r="K48" s="70">
        <v>3.62277925E8</v>
      </c>
      <c r="L48" s="71">
        <v>3170587.0</v>
      </c>
      <c r="M48" s="71">
        <v>9838670.0</v>
      </c>
      <c r="N48" s="71">
        <v>1.497799E7</v>
      </c>
      <c r="O48" s="71">
        <v>3269032.0</v>
      </c>
      <c r="P48" s="71">
        <v>1.080422782E9</v>
      </c>
      <c r="Q48" s="71">
        <v>7.1087983E7</v>
      </c>
      <c r="R48" s="71">
        <v>4.00360745E8</v>
      </c>
      <c r="S48" s="72">
        <v>3170587.0</v>
      </c>
      <c r="T48" s="72">
        <v>9838670.0</v>
      </c>
      <c r="U48" s="72">
        <v>1.497799E7</v>
      </c>
      <c r="V48" s="72">
        <v>3269032.0</v>
      </c>
      <c r="W48" s="72">
        <v>1.080422782E9</v>
      </c>
      <c r="X48" s="72">
        <v>7.1444889E7</v>
      </c>
      <c r="Y48" s="72">
        <v>4.00360745E8</v>
      </c>
      <c r="Z48" s="70">
        <v>3170587.0</v>
      </c>
      <c r="AA48" s="70">
        <v>9842733.0</v>
      </c>
      <c r="AB48" s="70">
        <v>1.5195779E7</v>
      </c>
      <c r="AC48" s="70">
        <v>3269032.0</v>
      </c>
      <c r="AD48" s="70">
        <v>1.080422782E9</v>
      </c>
      <c r="AE48" s="70">
        <v>6.9866979E7</v>
      </c>
      <c r="AF48" s="70">
        <v>4.04757155E8</v>
      </c>
      <c r="AG48" s="71">
        <v>3172998.0</v>
      </c>
      <c r="AH48" s="71">
        <v>1.0094057E7</v>
      </c>
      <c r="AI48" s="71">
        <v>1.7798286E7</v>
      </c>
      <c r="AJ48" s="71">
        <v>3420528.0</v>
      </c>
      <c r="AK48" s="71">
        <v>1.080422782E9</v>
      </c>
      <c r="AL48" s="71">
        <v>6.9842186E7</v>
      </c>
      <c r="AM48" s="71">
        <v>4.59321809E8</v>
      </c>
      <c r="AN48" s="72">
        <v>3172998.0</v>
      </c>
      <c r="AO48" s="72">
        <v>1.0276145E7</v>
      </c>
      <c r="AP48" s="72">
        <v>1.7848394E7</v>
      </c>
      <c r="AQ48" s="72">
        <v>3542960.0</v>
      </c>
      <c r="AR48" s="72">
        <v>1.080422782E9</v>
      </c>
      <c r="AS48" s="72">
        <v>7.2200631E7</v>
      </c>
      <c r="AT48" s="72">
        <v>4.62144849E8</v>
      </c>
      <c r="AU48" s="70">
        <v>3173440.0</v>
      </c>
      <c r="AV48" s="70">
        <v>1.0961757E7</v>
      </c>
      <c r="AW48" s="70">
        <v>2.0502835E7</v>
      </c>
      <c r="AX48" s="70">
        <v>3758072.0</v>
      </c>
      <c r="AY48" s="70">
        <v>1.080422782E9</v>
      </c>
      <c r="AZ48" s="70">
        <v>7.041875E7</v>
      </c>
      <c r="BA48" s="70">
        <v>5.22106936E8</v>
      </c>
    </row>
    <row r="49" ht="20.25" customHeight="1">
      <c r="A49" s="68">
        <v>1.5633938E8</v>
      </c>
      <c r="B49" s="68" t="s">
        <v>125</v>
      </c>
      <c r="C49" s="69">
        <v>7.0491038E7</v>
      </c>
      <c r="D49" s="69">
        <v>5.27985962E8</v>
      </c>
      <c r="E49" s="70">
        <v>5864811.0</v>
      </c>
      <c r="F49" s="70">
        <v>3.0606696E7</v>
      </c>
      <c r="G49" s="70">
        <v>1.1387693E7</v>
      </c>
      <c r="H49" s="70">
        <v>7988391.0</v>
      </c>
      <c r="I49" s="70">
        <v>3.759929489E9</v>
      </c>
      <c r="J49" s="70">
        <v>7.0967784E7</v>
      </c>
      <c r="K49" s="70">
        <v>5.6617242E8</v>
      </c>
      <c r="L49" s="71">
        <v>5866143.0</v>
      </c>
      <c r="M49" s="71">
        <v>3.1184905E7</v>
      </c>
      <c r="N49" s="71">
        <v>1.2768389E7</v>
      </c>
      <c r="O49" s="71">
        <v>8368655.0</v>
      </c>
      <c r="P49" s="71">
        <v>3.759929489E9</v>
      </c>
      <c r="Q49" s="71">
        <v>6.7670564E7</v>
      </c>
      <c r="R49" s="71">
        <v>5.9957193E8</v>
      </c>
      <c r="S49" s="72">
        <v>5871227.0</v>
      </c>
      <c r="T49" s="72">
        <v>3.1218831E7</v>
      </c>
      <c r="U49" s="72">
        <v>1.2768389E7</v>
      </c>
      <c r="V49" s="72">
        <v>8381565.0</v>
      </c>
      <c r="W49" s="72">
        <v>3.759929489E9</v>
      </c>
      <c r="X49" s="72">
        <v>6.8110034E7</v>
      </c>
      <c r="Y49" s="72">
        <v>5.99912207E8</v>
      </c>
      <c r="Z49" s="70">
        <v>5871227.0</v>
      </c>
      <c r="AA49" s="70">
        <v>3.1220779E7</v>
      </c>
      <c r="AB49" s="70">
        <v>1.2821083E7</v>
      </c>
      <c r="AC49" s="70">
        <v>8381565.0</v>
      </c>
      <c r="AD49" s="70">
        <v>3.759929489E9</v>
      </c>
      <c r="AE49" s="70">
        <v>6.8317464E7</v>
      </c>
      <c r="AF49" s="70">
        <v>6.00985567E8</v>
      </c>
      <c r="AG49" s="71">
        <v>5871227.0</v>
      </c>
      <c r="AH49" s="71">
        <v>3.1299049E7</v>
      </c>
      <c r="AI49" s="71">
        <v>1.3341717E7</v>
      </c>
      <c r="AJ49" s="71">
        <v>8560481.0</v>
      </c>
      <c r="AK49" s="71">
        <v>3.759929489E9</v>
      </c>
      <c r="AL49" s="71">
        <v>6.7110214E7</v>
      </c>
      <c r="AM49" s="71">
        <v>6.12180947E8</v>
      </c>
      <c r="AN49" s="72">
        <v>5871227.0</v>
      </c>
      <c r="AO49" s="72">
        <v>3.1300572E7</v>
      </c>
      <c r="AP49" s="72">
        <v>1.345527E7</v>
      </c>
      <c r="AQ49" s="72">
        <v>8560481.0</v>
      </c>
      <c r="AR49" s="72">
        <v>3.759929489E9</v>
      </c>
      <c r="AS49" s="72">
        <v>6.8593154E7</v>
      </c>
      <c r="AT49" s="72">
        <v>6.14467237E8</v>
      </c>
      <c r="AU49" s="70">
        <v>5872340.0</v>
      </c>
      <c r="AV49" s="70">
        <v>3.226443E7</v>
      </c>
      <c r="AW49" s="70">
        <v>1.5519888E7</v>
      </c>
      <c r="AX49" s="70">
        <v>9143615.0</v>
      </c>
      <c r="AY49" s="70">
        <v>3.759929489E9</v>
      </c>
      <c r="AZ49" s="70">
        <v>6.3221994E7</v>
      </c>
      <c r="BA49" s="70">
        <v>6.65398768E8</v>
      </c>
    </row>
    <row r="50" ht="20.25" customHeight="1">
      <c r="A50" s="68">
        <v>1.68923934E8</v>
      </c>
      <c r="B50" s="68" t="s">
        <v>126</v>
      </c>
      <c r="C50" s="69">
        <v>6.9945702E7</v>
      </c>
      <c r="D50" s="69">
        <v>5.56350605E8</v>
      </c>
      <c r="E50" s="70">
        <v>4.2203045E7</v>
      </c>
      <c r="F50" s="70">
        <v>2.1468322E7</v>
      </c>
      <c r="G50" s="70">
        <v>1.5252481E7</v>
      </c>
      <c r="H50" s="70">
        <v>4142651.0</v>
      </c>
      <c r="I50" s="70">
        <v>4.97581842E8</v>
      </c>
      <c r="J50" s="70">
        <v>7.0349308E7</v>
      </c>
      <c r="K50" s="70">
        <v>5.63505407E8</v>
      </c>
      <c r="L50" s="71">
        <v>4.2203045E7</v>
      </c>
      <c r="M50" s="71">
        <v>2.1479429E7</v>
      </c>
      <c r="N50" s="71">
        <v>1.5458813E7</v>
      </c>
      <c r="O50" s="71">
        <v>4148381.0</v>
      </c>
      <c r="P50" s="71">
        <v>4.97581842E8</v>
      </c>
      <c r="Q50" s="71">
        <v>6.9259348E7</v>
      </c>
      <c r="R50" s="71">
        <v>5.67743117E8</v>
      </c>
      <c r="S50" s="72">
        <v>4.2203045E7</v>
      </c>
      <c r="T50" s="72">
        <v>2.1479429E7</v>
      </c>
      <c r="U50" s="72">
        <v>1.5458813E7</v>
      </c>
      <c r="V50" s="72">
        <v>4148381.0</v>
      </c>
      <c r="W50" s="72">
        <v>4.97581842E8</v>
      </c>
      <c r="X50" s="72">
        <v>7.0487772E7</v>
      </c>
      <c r="Y50" s="72">
        <v>5.67743117E8</v>
      </c>
      <c r="Z50" s="70">
        <v>4.2203045E7</v>
      </c>
      <c r="AA50" s="70">
        <v>2.1489012E7</v>
      </c>
      <c r="AB50" s="70">
        <v>1.5777664E7</v>
      </c>
      <c r="AC50" s="70">
        <v>4148381.0</v>
      </c>
      <c r="AD50" s="70">
        <v>4.97581842E8</v>
      </c>
      <c r="AE50" s="70">
        <v>6.6830884E7</v>
      </c>
      <c r="AF50" s="70">
        <v>5.74215967E8</v>
      </c>
      <c r="AG50" s="71">
        <v>4.2325153E7</v>
      </c>
      <c r="AH50" s="71">
        <v>2.1773723E7</v>
      </c>
      <c r="AI50" s="71">
        <v>1.7350138E7</v>
      </c>
      <c r="AJ50" s="71">
        <v>4381047.0</v>
      </c>
      <c r="AK50" s="71">
        <v>4.97581842E8</v>
      </c>
      <c r="AL50" s="71">
        <v>6.5539857E7</v>
      </c>
      <c r="AM50" s="71">
        <v>6.0853894E8</v>
      </c>
      <c r="AN50" s="72">
        <v>4.3000957E7</v>
      </c>
      <c r="AO50" s="72">
        <v>2.2729877E7</v>
      </c>
      <c r="AP50" s="72">
        <v>1.776216E7</v>
      </c>
      <c r="AQ50" s="72">
        <v>4632443.0</v>
      </c>
      <c r="AR50" s="72">
        <v>4.97581842E8</v>
      </c>
      <c r="AS50" s="72">
        <v>6.3539974E7</v>
      </c>
      <c r="AT50" s="72">
        <v>6.26476183E8</v>
      </c>
      <c r="AU50" s="70">
        <v>4.3000957E7</v>
      </c>
      <c r="AV50" s="70">
        <v>2.2787195E7</v>
      </c>
      <c r="AW50" s="70">
        <v>1.8544612E7</v>
      </c>
      <c r="AX50" s="70">
        <v>4716890.0</v>
      </c>
      <c r="AY50" s="70">
        <v>4.97581842E8</v>
      </c>
      <c r="AZ50" s="70">
        <v>6.0504191E7</v>
      </c>
      <c r="BA50" s="70">
        <v>6.42698403E8</v>
      </c>
    </row>
    <row r="51" ht="20.25" customHeight="1">
      <c r="A51" s="68">
        <v>1.72033754E8</v>
      </c>
      <c r="B51" s="68" t="s">
        <v>127</v>
      </c>
      <c r="C51" s="69">
        <v>6.9859129E7</v>
      </c>
      <c r="D51" s="69">
        <v>3.10231381E8</v>
      </c>
      <c r="E51" s="70">
        <v>1.4858289E7</v>
      </c>
      <c r="F51" s="70">
        <v>1.5696619E7</v>
      </c>
      <c r="G51" s="70">
        <v>8912184.0</v>
      </c>
      <c r="H51" s="70">
        <v>5925412.0</v>
      </c>
      <c r="I51" s="70">
        <v>1.15993687E9</v>
      </c>
      <c r="J51" s="70">
        <v>7.1449076E7</v>
      </c>
      <c r="K51" s="70">
        <v>3.48643487E8</v>
      </c>
      <c r="L51" s="71">
        <v>1.4861437E7</v>
      </c>
      <c r="M51" s="71">
        <v>1.6406987E7</v>
      </c>
      <c r="N51" s="71">
        <v>1.0140014E7</v>
      </c>
      <c r="O51" s="71">
        <v>6385775.0</v>
      </c>
      <c r="P51" s="71">
        <v>1.15993687E9</v>
      </c>
      <c r="Q51" s="71">
        <v>6.7863157E7</v>
      </c>
      <c r="R51" s="71">
        <v>3.80312343E8</v>
      </c>
      <c r="S51" s="72">
        <v>1.4861437E7</v>
      </c>
      <c r="T51" s="72">
        <v>1.6406987E7</v>
      </c>
      <c r="U51" s="72">
        <v>1.0140014E7</v>
      </c>
      <c r="V51" s="72">
        <v>6385775.0</v>
      </c>
      <c r="W51" s="72">
        <v>1.15993687E9</v>
      </c>
      <c r="X51" s="72">
        <v>6.9481371E7</v>
      </c>
      <c r="Y51" s="72">
        <v>3.80312343E8</v>
      </c>
      <c r="Z51" s="70">
        <v>1.4861437E7</v>
      </c>
      <c r="AA51" s="70">
        <v>1.6408273E7</v>
      </c>
      <c r="AB51" s="70">
        <v>1.020838E7</v>
      </c>
      <c r="AC51" s="70">
        <v>6385775.0</v>
      </c>
      <c r="AD51" s="70">
        <v>1.15993687E9</v>
      </c>
      <c r="AE51" s="70">
        <v>6.8030839E7</v>
      </c>
      <c r="AF51" s="70">
        <v>3.81692523E8</v>
      </c>
      <c r="AG51" s="71">
        <v>1.5390552E7</v>
      </c>
      <c r="AH51" s="71">
        <v>1.8507836E7</v>
      </c>
      <c r="AI51" s="71">
        <v>1.1474948E7</v>
      </c>
      <c r="AJ51" s="71">
        <v>6761732.0</v>
      </c>
      <c r="AK51" s="71">
        <v>1.15993687E9</v>
      </c>
      <c r="AL51" s="71">
        <v>6.8386587E7</v>
      </c>
      <c r="AM51" s="71">
        <v>4.28506946E8</v>
      </c>
      <c r="AN51" s="72">
        <v>1.5754194E7</v>
      </c>
      <c r="AO51" s="72">
        <v>1.8781791E7</v>
      </c>
      <c r="AP51" s="72">
        <v>1.162288E7</v>
      </c>
      <c r="AQ51" s="72">
        <v>6798488.0</v>
      </c>
      <c r="AR51" s="72">
        <v>1.15993687E9</v>
      </c>
      <c r="AS51" s="72">
        <v>6.8881579E7</v>
      </c>
      <c r="AT51" s="72">
        <v>4.34277864E8</v>
      </c>
      <c r="AU51" s="70">
        <v>1.6490527E7</v>
      </c>
      <c r="AV51" s="70">
        <v>2.2581714E7</v>
      </c>
      <c r="AW51" s="70">
        <v>1.2048893E7</v>
      </c>
      <c r="AX51" s="70">
        <v>7205475.0</v>
      </c>
      <c r="AY51" s="70">
        <v>1.15993687E9</v>
      </c>
      <c r="AZ51" s="70">
        <v>6.5852776E7</v>
      </c>
      <c r="BA51" s="70">
        <v>4.84872769E8</v>
      </c>
    </row>
    <row r="52" ht="20.25" customHeight="1">
      <c r="A52" s="68">
        <v>1.77526978E8</v>
      </c>
      <c r="B52" s="68" t="s">
        <v>128</v>
      </c>
      <c r="C52" s="69">
        <v>6.939776E7</v>
      </c>
      <c r="D52" s="69">
        <v>9.2779966E7</v>
      </c>
      <c r="E52" s="70">
        <v>6554003.0</v>
      </c>
      <c r="F52" s="70">
        <v>3458011.0</v>
      </c>
      <c r="G52" s="70">
        <v>2772916.0</v>
      </c>
      <c r="H52" s="70">
        <v>3007809.0</v>
      </c>
      <c r="I52" s="70">
        <v>7.881382248E9</v>
      </c>
      <c r="J52" s="70">
        <v>7.2227352E7</v>
      </c>
      <c r="K52" s="70">
        <v>9.2779966E7</v>
      </c>
      <c r="L52" s="71">
        <v>6554003.0</v>
      </c>
      <c r="M52" s="71">
        <v>3514205.0</v>
      </c>
      <c r="N52" s="71">
        <v>3012640.0</v>
      </c>
      <c r="O52" s="71">
        <v>3081133.0</v>
      </c>
      <c r="P52" s="71">
        <v>7.881382248E9</v>
      </c>
      <c r="Q52" s="71">
        <v>7.0855324E7</v>
      </c>
      <c r="R52" s="71">
        <v>9.8136386E7</v>
      </c>
      <c r="S52" s="72">
        <v>6554003.0</v>
      </c>
      <c r="T52" s="72">
        <v>3514205.0</v>
      </c>
      <c r="U52" s="72">
        <v>3012640.0</v>
      </c>
      <c r="V52" s="72">
        <v>3081133.0</v>
      </c>
      <c r="W52" s="72">
        <v>7.881382248E9</v>
      </c>
      <c r="X52" s="72">
        <v>7.2385958E7</v>
      </c>
      <c r="Y52" s="72">
        <v>9.8136386E7</v>
      </c>
      <c r="Z52" s="70">
        <v>6554003.0</v>
      </c>
      <c r="AA52" s="70">
        <v>3515184.0</v>
      </c>
      <c r="AB52" s="70">
        <v>3073418.0</v>
      </c>
      <c r="AC52" s="70">
        <v>3081133.0</v>
      </c>
      <c r="AD52" s="70">
        <v>7.881382248E9</v>
      </c>
      <c r="AE52" s="70">
        <v>7.1185646E7</v>
      </c>
      <c r="AF52" s="70">
        <v>9.9361736E7</v>
      </c>
      <c r="AG52" s="71">
        <v>6554003.0</v>
      </c>
      <c r="AH52" s="71">
        <v>3523877.0</v>
      </c>
      <c r="AI52" s="71">
        <v>3207268.0</v>
      </c>
      <c r="AJ52" s="71">
        <v>3115400.0</v>
      </c>
      <c r="AK52" s="71">
        <v>9.821382248E9</v>
      </c>
      <c r="AL52" s="71">
        <v>7.1722068E7</v>
      </c>
      <c r="AM52" s="71">
        <v>1.02125666E8</v>
      </c>
      <c r="AN52" s="72">
        <v>6554003.0</v>
      </c>
      <c r="AO52" s="72">
        <v>3523877.0</v>
      </c>
      <c r="AP52" s="72">
        <v>3207268.0</v>
      </c>
      <c r="AQ52" s="72">
        <v>3115400.0</v>
      </c>
      <c r="AR52" s="72">
        <v>9.821382248E9</v>
      </c>
      <c r="AS52" s="72">
        <v>7.3558674E7</v>
      </c>
      <c r="AT52" s="72">
        <v>1.02125666E8</v>
      </c>
      <c r="AU52" s="70">
        <v>6554003.0</v>
      </c>
      <c r="AV52" s="70">
        <v>3582800.0</v>
      </c>
      <c r="AW52" s="70">
        <v>3318459.0</v>
      </c>
      <c r="AX52" s="70">
        <v>3189237.0</v>
      </c>
      <c r="AY52" s="70">
        <v>1.0921382248E10</v>
      </c>
      <c r="AZ52" s="70">
        <v>7.3996724E7</v>
      </c>
      <c r="BA52" s="70">
        <v>1.04938716E8</v>
      </c>
    </row>
    <row r="53" ht="20.25" customHeight="1">
      <c r="A53" s="68">
        <v>1.71355737E8</v>
      </c>
      <c r="B53" s="68" t="s">
        <v>129</v>
      </c>
      <c r="C53" s="69">
        <v>6.8675561E7</v>
      </c>
      <c r="D53" s="69">
        <v>3.55644809E8</v>
      </c>
      <c r="E53" s="70">
        <v>1726886.0</v>
      </c>
      <c r="F53" s="70">
        <v>1.5495195E7</v>
      </c>
      <c r="G53" s="70">
        <v>9979354.0</v>
      </c>
      <c r="H53" s="70">
        <v>3602321.0</v>
      </c>
      <c r="I53" s="70">
        <v>6.904546118E9</v>
      </c>
      <c r="J53" s="70">
        <v>7.1646867E7</v>
      </c>
      <c r="K53" s="70">
        <v>3.55644809E8</v>
      </c>
      <c r="L53" s="71">
        <v>1726911.0</v>
      </c>
      <c r="M53" s="71">
        <v>1.6252473E7</v>
      </c>
      <c r="N53" s="71">
        <v>1.3596523E7</v>
      </c>
      <c r="O53" s="71">
        <v>4073422.0</v>
      </c>
      <c r="P53" s="71">
        <v>6.904546118E9</v>
      </c>
      <c r="Q53" s="71">
        <v>6.5817731E7</v>
      </c>
      <c r="R53" s="71">
        <v>4.3557366E8</v>
      </c>
      <c r="S53" s="72">
        <v>1726911.0</v>
      </c>
      <c r="T53" s="72">
        <v>1.6252473E7</v>
      </c>
      <c r="U53" s="72">
        <v>1.3596523E7</v>
      </c>
      <c r="V53" s="72">
        <v>4073422.0</v>
      </c>
      <c r="W53" s="72">
        <v>6.904546118E9</v>
      </c>
      <c r="X53" s="72">
        <v>6.9445263E7</v>
      </c>
      <c r="Y53" s="72">
        <v>4.3557366E8</v>
      </c>
      <c r="Z53" s="70">
        <v>1726911.0</v>
      </c>
      <c r="AA53" s="70">
        <v>1.6253693E7</v>
      </c>
      <c r="AB53" s="70">
        <v>1.3717466E7</v>
      </c>
      <c r="AC53" s="70">
        <v>4073422.0</v>
      </c>
      <c r="AD53" s="70">
        <v>6.904546118E9</v>
      </c>
      <c r="AE53" s="70">
        <v>6.8453883E7</v>
      </c>
      <c r="AF53" s="70">
        <v>4.3800472E8</v>
      </c>
      <c r="AG53" s="71">
        <v>2829422.0</v>
      </c>
      <c r="AH53" s="71">
        <v>2.6386733E7</v>
      </c>
      <c r="AI53" s="71">
        <v>1.9296144E7</v>
      </c>
      <c r="AJ53" s="71">
        <v>5158222.0</v>
      </c>
      <c r="AK53" s="71">
        <v>7.884546118E9</v>
      </c>
      <c r="AL53" s="71">
        <v>6.0878974E7</v>
      </c>
      <c r="AM53" s="71">
        <v>6.54056034E8</v>
      </c>
      <c r="AN53" s="72">
        <v>2912094.0</v>
      </c>
      <c r="AO53" s="72">
        <v>2.6433779E7</v>
      </c>
      <c r="AP53" s="72">
        <v>1.9374387E7</v>
      </c>
      <c r="AQ53" s="72">
        <v>5158222.0</v>
      </c>
      <c r="AR53" s="72">
        <v>7.884546118E9</v>
      </c>
      <c r="AS53" s="72">
        <v>6.1867398E7</v>
      </c>
      <c r="AT53" s="72">
        <v>6.5620972E8</v>
      </c>
      <c r="AU53" s="70">
        <v>2912094.0</v>
      </c>
      <c r="AV53" s="70">
        <v>2.6839132E7</v>
      </c>
      <c r="AW53" s="70">
        <v>2.2914884E7</v>
      </c>
      <c r="AX53" s="70">
        <v>5171328.0</v>
      </c>
      <c r="AY53" s="70">
        <v>7.884546118E9</v>
      </c>
      <c r="AZ53" s="70">
        <v>6.1351576E7</v>
      </c>
      <c r="BA53" s="70">
        <v>7.3107319E8</v>
      </c>
    </row>
    <row r="54" ht="20.25" customHeight="1">
      <c r="A54" s="68">
        <v>1.71927851E8</v>
      </c>
      <c r="B54" s="68" t="s">
        <v>130</v>
      </c>
      <c r="C54" s="69">
        <v>6.8553684E7</v>
      </c>
      <c r="D54" s="69">
        <v>2.81217383E8</v>
      </c>
      <c r="E54" s="70">
        <v>9960405.0</v>
      </c>
      <c r="F54" s="70">
        <v>5301108.0</v>
      </c>
      <c r="G54" s="70">
        <v>1.1228093E7</v>
      </c>
      <c r="H54" s="70">
        <v>2632321.0</v>
      </c>
      <c r="I54" s="70">
        <v>1.01624E8</v>
      </c>
      <c r="J54" s="70">
        <v>6.9607684E7</v>
      </c>
      <c r="K54" s="70">
        <v>2.81217383E8</v>
      </c>
      <c r="L54" s="71">
        <v>9960405.0</v>
      </c>
      <c r="M54" s="71">
        <v>5380231.0</v>
      </c>
      <c r="N54" s="71">
        <v>1.2129322E7</v>
      </c>
      <c r="O54" s="71">
        <v>2660983.0</v>
      </c>
      <c r="P54" s="71">
        <v>1.01624E8</v>
      </c>
      <c r="Q54" s="71">
        <v>6.9361206E7</v>
      </c>
      <c r="R54" s="71">
        <v>3.00033193E8</v>
      </c>
      <c r="S54" s="72">
        <v>9960405.0</v>
      </c>
      <c r="T54" s="72">
        <v>5380231.0</v>
      </c>
      <c r="U54" s="72">
        <v>1.2129322E7</v>
      </c>
      <c r="V54" s="72">
        <v>2660983.0</v>
      </c>
      <c r="W54" s="72">
        <v>1.01624E8</v>
      </c>
      <c r="X54" s="72">
        <v>7.1001285E7</v>
      </c>
      <c r="Y54" s="72">
        <v>3.00033193E8</v>
      </c>
      <c r="Z54" s="70">
        <v>9960405.0</v>
      </c>
      <c r="AA54" s="70">
        <v>5387963.0</v>
      </c>
      <c r="AB54" s="70">
        <v>1.2410172E7</v>
      </c>
      <c r="AC54" s="70">
        <v>2660983.0</v>
      </c>
      <c r="AD54" s="70">
        <v>1.01624E8</v>
      </c>
      <c r="AE54" s="70">
        <v>7.0532835E7</v>
      </c>
      <c r="AF54" s="70">
        <v>3.05727513E8</v>
      </c>
      <c r="AG54" s="71">
        <v>9960405.0</v>
      </c>
      <c r="AH54" s="71">
        <v>5445808.0</v>
      </c>
      <c r="AI54" s="71">
        <v>1.3093547E7</v>
      </c>
      <c r="AJ54" s="71">
        <v>2789039.0</v>
      </c>
      <c r="AK54" s="71">
        <v>1.01624E8</v>
      </c>
      <c r="AL54" s="71">
        <v>7.0815618E7</v>
      </c>
      <c r="AM54" s="71">
        <v>3.19973463E8</v>
      </c>
      <c r="AN54" s="72">
        <v>9960405.0</v>
      </c>
      <c r="AO54" s="72">
        <v>5445808.0</v>
      </c>
      <c r="AP54" s="72">
        <v>1.3093547E7</v>
      </c>
      <c r="AQ54" s="72">
        <v>2789039.0</v>
      </c>
      <c r="AR54" s="72">
        <v>1.01624E8</v>
      </c>
      <c r="AS54" s="72">
        <v>7.0904684E7</v>
      </c>
      <c r="AT54" s="72">
        <v>3.19973463E8</v>
      </c>
      <c r="AU54" s="70">
        <v>9960405.0</v>
      </c>
      <c r="AV54" s="70">
        <v>5494780.0</v>
      </c>
      <c r="AW54" s="70">
        <v>1.3929667E7</v>
      </c>
      <c r="AX54" s="70">
        <v>2789101.0</v>
      </c>
      <c r="AY54" s="70">
        <v>1.01624E8</v>
      </c>
      <c r="AZ54" s="70">
        <v>7.1400952E7</v>
      </c>
      <c r="BA54" s="70">
        <v>3.37185583E8</v>
      </c>
    </row>
    <row r="55" ht="20.25" customHeight="1">
      <c r="A55" s="68">
        <v>1.69446634E8</v>
      </c>
      <c r="B55" s="68" t="s">
        <v>131</v>
      </c>
      <c r="C55" s="69">
        <v>6.8507004E7</v>
      </c>
      <c r="D55" s="69">
        <v>2.52154598E8</v>
      </c>
      <c r="E55" s="70">
        <v>736192.0</v>
      </c>
      <c r="F55" s="70">
        <v>9684648.0</v>
      </c>
      <c r="G55" s="70">
        <v>7668039.0</v>
      </c>
      <c r="H55" s="70">
        <v>8239052.0</v>
      </c>
      <c r="I55" s="70">
        <v>3.3338578E8</v>
      </c>
      <c r="J55" s="70">
        <v>6.9579548E7</v>
      </c>
      <c r="K55" s="70">
        <v>2.52154598E8</v>
      </c>
      <c r="L55" s="71">
        <v>736198.0</v>
      </c>
      <c r="M55" s="71">
        <v>9844232.0</v>
      </c>
      <c r="N55" s="71">
        <v>8045877.0</v>
      </c>
      <c r="O55" s="71">
        <v>8440248.0</v>
      </c>
      <c r="P55" s="71">
        <v>3.3338578E8</v>
      </c>
      <c r="Q55" s="71">
        <v>6.832248E7</v>
      </c>
      <c r="R55" s="71">
        <v>2.61319587E8</v>
      </c>
      <c r="S55" s="72">
        <v>736198.0</v>
      </c>
      <c r="T55" s="72">
        <v>9844232.0</v>
      </c>
      <c r="U55" s="72">
        <v>8063406.0</v>
      </c>
      <c r="V55" s="72">
        <v>8440248.0</v>
      </c>
      <c r="W55" s="72">
        <v>3.3338578E8</v>
      </c>
      <c r="X55" s="72">
        <v>6.9638588E7</v>
      </c>
      <c r="Y55" s="72">
        <v>2.61670167E8</v>
      </c>
      <c r="Z55" s="70">
        <v>736198.0</v>
      </c>
      <c r="AA55" s="70">
        <v>9847571.0</v>
      </c>
      <c r="AB55" s="70">
        <v>8111186.0</v>
      </c>
      <c r="AC55" s="70">
        <v>8440248.0</v>
      </c>
      <c r="AD55" s="70">
        <v>3.3338578E8</v>
      </c>
      <c r="AE55" s="70">
        <v>6.9653488E7</v>
      </c>
      <c r="AF55" s="70">
        <v>2.62659157E8</v>
      </c>
      <c r="AG55" s="71">
        <v>736201.0</v>
      </c>
      <c r="AH55" s="71">
        <v>9895299.0</v>
      </c>
      <c r="AI55" s="71">
        <v>8519820.0</v>
      </c>
      <c r="AJ55" s="71">
        <v>8666011.0</v>
      </c>
      <c r="AK55" s="71">
        <v>3.3338578E8</v>
      </c>
      <c r="AL55" s="71">
        <v>6.8711066E7</v>
      </c>
      <c r="AM55" s="71">
        <v>2.71309118E8</v>
      </c>
      <c r="AN55" s="72">
        <v>736201.0</v>
      </c>
      <c r="AO55" s="72">
        <v>9929763.0</v>
      </c>
      <c r="AP55" s="72">
        <v>8709534.0</v>
      </c>
      <c r="AQ55" s="72">
        <v>8842022.0</v>
      </c>
      <c r="AR55" s="72">
        <v>3.3338578E8</v>
      </c>
      <c r="AS55" s="72">
        <v>6.7619678E7</v>
      </c>
      <c r="AT55" s="72">
        <v>2.75448038E8</v>
      </c>
      <c r="AU55" s="70">
        <v>736207.0</v>
      </c>
      <c r="AV55" s="70">
        <v>1.0233471E7</v>
      </c>
      <c r="AW55" s="70">
        <v>9278206.0</v>
      </c>
      <c r="AX55" s="70">
        <v>9119111.0</v>
      </c>
      <c r="AY55" s="70">
        <v>3.3338578E8</v>
      </c>
      <c r="AZ55" s="70">
        <v>6.5829828E7</v>
      </c>
      <c r="BA55" s="70">
        <v>2.89858559E8</v>
      </c>
    </row>
    <row r="56" ht="20.25" customHeight="1">
      <c r="A56" s="68">
        <v>1.72021868E8</v>
      </c>
      <c r="B56" s="68" t="s">
        <v>132</v>
      </c>
      <c r="C56" s="69">
        <v>6.8451E7</v>
      </c>
      <c r="D56" s="69">
        <v>6.55938793E8</v>
      </c>
      <c r="E56" s="70">
        <v>1.1460652E7</v>
      </c>
      <c r="F56" s="70">
        <v>1.4519388E7</v>
      </c>
      <c r="G56" s="70">
        <v>2.5589694E7</v>
      </c>
      <c r="H56" s="70">
        <v>3207821.0</v>
      </c>
      <c r="I56" s="70">
        <v>1.49770917E9</v>
      </c>
      <c r="J56" s="70">
        <v>7.1342E7</v>
      </c>
      <c r="K56" s="70">
        <v>6.61107876E8</v>
      </c>
      <c r="L56" s="71">
        <v>1.1460652E7</v>
      </c>
      <c r="M56" s="71">
        <v>1.4765746E7</v>
      </c>
      <c r="N56" s="71">
        <v>3.0031459E7</v>
      </c>
      <c r="O56" s="71">
        <v>3357923.0</v>
      </c>
      <c r="P56" s="71">
        <v>1.49770917E9</v>
      </c>
      <c r="Q56" s="71">
        <v>7.050588E7</v>
      </c>
      <c r="R56" s="71">
        <v>7.52407454E8</v>
      </c>
      <c r="S56" s="72">
        <v>1.1475103E7</v>
      </c>
      <c r="T56" s="72">
        <v>1.4915949E7</v>
      </c>
      <c r="U56" s="72">
        <v>3.0062647E7</v>
      </c>
      <c r="V56" s="72">
        <v>3367155.0</v>
      </c>
      <c r="W56" s="72">
        <v>1.49770917E9</v>
      </c>
      <c r="X56" s="72">
        <v>7.1131E7</v>
      </c>
      <c r="Y56" s="72">
        <v>7.54536134E8</v>
      </c>
      <c r="Z56" s="70">
        <v>1.1475103E7</v>
      </c>
      <c r="AA56" s="70">
        <v>1.4946795E7</v>
      </c>
      <c r="AB56" s="70">
        <v>3.0740448E7</v>
      </c>
      <c r="AC56" s="70">
        <v>3367155.0</v>
      </c>
      <c r="AD56" s="70">
        <v>1.49770917E9</v>
      </c>
      <c r="AE56" s="70">
        <v>7.14446E7</v>
      </c>
      <c r="AF56" s="70">
        <v>7.68400614E8</v>
      </c>
      <c r="AG56" s="71">
        <v>1.1481379E7</v>
      </c>
      <c r="AH56" s="71">
        <v>1.5641933E7</v>
      </c>
      <c r="AI56" s="71">
        <v>4.0630314E7</v>
      </c>
      <c r="AJ56" s="71">
        <v>3744314.0</v>
      </c>
      <c r="AK56" s="71">
        <v>1.49770917E9</v>
      </c>
      <c r="AL56" s="71">
        <v>6.942E7</v>
      </c>
      <c r="AM56" s="71">
        <v>9.73152935E8</v>
      </c>
      <c r="AN56" s="72">
        <v>1.1481379E7</v>
      </c>
      <c r="AO56" s="72">
        <v>1.5655717E7</v>
      </c>
      <c r="AP56" s="72">
        <v>4.1091889E7</v>
      </c>
      <c r="AQ56" s="72">
        <v>3744314.0</v>
      </c>
      <c r="AR56" s="72">
        <v>1.49770917E9</v>
      </c>
      <c r="AS56" s="72">
        <v>7.0453E7</v>
      </c>
      <c r="AT56" s="72">
        <v>9.82522275E8</v>
      </c>
      <c r="AU56" s="70">
        <v>1.1481379E7</v>
      </c>
      <c r="AV56" s="70">
        <v>1.6266708E7</v>
      </c>
      <c r="AW56" s="70">
        <v>4.7613059E7</v>
      </c>
      <c r="AX56" s="70">
        <v>4005439.0</v>
      </c>
      <c r="AY56" s="70">
        <v>1.517709171E9</v>
      </c>
      <c r="AZ56" s="70">
        <v>6.836163E7</v>
      </c>
      <c r="BA56" s="70">
        <v>1.119055615E9</v>
      </c>
    </row>
    <row r="57" ht="20.25" customHeight="1">
      <c r="A57" s="68">
        <v>1.71983336E8</v>
      </c>
      <c r="B57" s="68" t="s">
        <v>133</v>
      </c>
      <c r="C57" s="69">
        <v>6.835282E7</v>
      </c>
      <c r="D57" s="69">
        <v>2.89650571E8</v>
      </c>
      <c r="E57" s="70">
        <v>7589069.0</v>
      </c>
      <c r="F57" s="70">
        <v>1.143137E7</v>
      </c>
      <c r="G57" s="70">
        <v>8293618.0</v>
      </c>
      <c r="H57" s="70">
        <v>4518904.0</v>
      </c>
      <c r="I57" s="70">
        <v>4.885278491E9</v>
      </c>
      <c r="J57" s="70">
        <v>6.945533E7</v>
      </c>
      <c r="K57" s="70">
        <v>2.89650571E8</v>
      </c>
      <c r="L57" s="71">
        <v>7597237.0</v>
      </c>
      <c r="M57" s="71">
        <v>1.1608442E7</v>
      </c>
      <c r="N57" s="71">
        <v>8505242.0</v>
      </c>
      <c r="O57" s="71">
        <v>4742242.0</v>
      </c>
      <c r="P57" s="71">
        <v>4.885278491E9</v>
      </c>
      <c r="Q57" s="71">
        <v>6.762034E7</v>
      </c>
      <c r="R57" s="71">
        <v>2.95659185E8</v>
      </c>
      <c r="S57" s="72">
        <v>7597237.0</v>
      </c>
      <c r="T57" s="72">
        <v>1.1608442E7</v>
      </c>
      <c r="U57" s="72">
        <v>8513267.0</v>
      </c>
      <c r="V57" s="72">
        <v>4742242.0</v>
      </c>
      <c r="W57" s="72">
        <v>5.285278491E9</v>
      </c>
      <c r="X57" s="72">
        <v>6.953495E7</v>
      </c>
      <c r="Y57" s="72">
        <v>2.95819685E8</v>
      </c>
      <c r="Z57" s="70">
        <v>7597237.0</v>
      </c>
      <c r="AA57" s="70">
        <v>1.1608505E7</v>
      </c>
      <c r="AB57" s="70">
        <v>8572892.0</v>
      </c>
      <c r="AC57" s="70">
        <v>4742242.0</v>
      </c>
      <c r="AD57" s="70">
        <v>5.285278491E9</v>
      </c>
      <c r="AE57" s="70">
        <v>6.954351E7</v>
      </c>
      <c r="AF57" s="70">
        <v>2.97012815E8</v>
      </c>
      <c r="AG57" s="71">
        <v>7605401.0</v>
      </c>
      <c r="AH57" s="71">
        <v>1.1888203E7</v>
      </c>
      <c r="AI57" s="71">
        <v>9633295.0</v>
      </c>
      <c r="AJ57" s="71">
        <v>5666535.0</v>
      </c>
      <c r="AK57" s="71">
        <v>6.345278491E9</v>
      </c>
      <c r="AL57" s="71">
        <v>6.236317E7</v>
      </c>
      <c r="AM57" s="71">
        <v>3.21019648E8</v>
      </c>
      <c r="AN57" s="72">
        <v>7605401.0</v>
      </c>
      <c r="AO57" s="72">
        <v>1.1893244E7</v>
      </c>
      <c r="AP57" s="72">
        <v>9675835.0</v>
      </c>
      <c r="AQ57" s="72">
        <v>5669526.0</v>
      </c>
      <c r="AR57" s="72">
        <v>6.345278491E9</v>
      </c>
      <c r="AS57" s="72">
        <v>6.304326E7</v>
      </c>
      <c r="AT57" s="72">
        <v>3.21920858E8</v>
      </c>
      <c r="AU57" s="70">
        <v>7639754.0</v>
      </c>
      <c r="AV57" s="70">
        <v>1.2037626E7</v>
      </c>
      <c r="AW57" s="70">
        <v>1.0031169E7</v>
      </c>
      <c r="AX57" s="70">
        <v>5911547.0</v>
      </c>
      <c r="AY57" s="70">
        <v>6.345278491E9</v>
      </c>
      <c r="AZ57" s="70">
        <v>6.168875E7</v>
      </c>
      <c r="BA57" s="70">
        <v>3.3054712E8</v>
      </c>
    </row>
    <row r="58" ht="20.25" customHeight="1">
      <c r="A58" s="68">
        <v>1.69326547E8</v>
      </c>
      <c r="B58" s="68" t="s">
        <v>134</v>
      </c>
      <c r="C58" s="69">
        <v>6.8321873E7</v>
      </c>
      <c r="D58" s="69">
        <v>2.906237594E9</v>
      </c>
      <c r="E58" s="70">
        <v>8445062.0</v>
      </c>
      <c r="F58" s="70">
        <v>8.8065023E7</v>
      </c>
      <c r="G58" s="70">
        <v>9.9383605E7</v>
      </c>
      <c r="H58" s="70">
        <v>8052132.0</v>
      </c>
      <c r="I58" s="70">
        <v>9.410822851E9</v>
      </c>
      <c r="J58" s="70">
        <v>6.9417257E7</v>
      </c>
      <c r="K58" s="70">
        <v>2.906237594E9</v>
      </c>
      <c r="L58" s="71">
        <v>8445190.0</v>
      </c>
      <c r="M58" s="71">
        <v>8.8980384E7</v>
      </c>
      <c r="N58" s="71">
        <v>1.06739412E8</v>
      </c>
      <c r="O58" s="71">
        <v>8496161.0</v>
      </c>
      <c r="P58" s="71">
        <v>9.410822851E9</v>
      </c>
      <c r="Q58" s="71">
        <v>6.5908457E7</v>
      </c>
      <c r="R58" s="71">
        <v>3.062565974E9</v>
      </c>
      <c r="S58" s="72">
        <v>8445190.0</v>
      </c>
      <c r="T58" s="72">
        <v>8.8980384E7</v>
      </c>
      <c r="U58" s="72">
        <v>1.06739412E8</v>
      </c>
      <c r="V58" s="72">
        <v>8496161.0</v>
      </c>
      <c r="W58" s="72">
        <v>9.410822851E9</v>
      </c>
      <c r="X58" s="72">
        <v>6.6969661E7</v>
      </c>
      <c r="Y58" s="72">
        <v>3.062565974E9</v>
      </c>
      <c r="Z58" s="70">
        <v>8445190.0</v>
      </c>
      <c r="AA58" s="70">
        <v>8.904076E7</v>
      </c>
      <c r="AB58" s="70">
        <v>1.08005708E8</v>
      </c>
      <c r="AC58" s="70">
        <v>8496161.0</v>
      </c>
      <c r="AD58" s="70">
        <v>9.410822851E9</v>
      </c>
      <c r="AE58" s="70">
        <v>6.6486279E7</v>
      </c>
      <c r="AF58" s="70">
        <v>3.088495654E9</v>
      </c>
      <c r="AG58" s="71">
        <v>8687047.0</v>
      </c>
      <c r="AH58" s="71">
        <v>9.0268714E7</v>
      </c>
      <c r="AI58" s="71">
        <v>1.20023161E8</v>
      </c>
      <c r="AJ58" s="71">
        <v>9046039.0</v>
      </c>
      <c r="AK58" s="71">
        <v>9.410822851E9</v>
      </c>
      <c r="AL58" s="71">
        <v>6.5124475E7</v>
      </c>
      <c r="AM58" s="71">
        <v>3.341221733E9</v>
      </c>
      <c r="AN58" s="72">
        <v>8687047.0</v>
      </c>
      <c r="AO58" s="72">
        <v>9.0288183E7</v>
      </c>
      <c r="AP58" s="72">
        <v>1.20508731E8</v>
      </c>
      <c r="AQ58" s="72">
        <v>9058537.0</v>
      </c>
      <c r="AR58" s="72">
        <v>9.410822852E9</v>
      </c>
      <c r="AS58" s="72">
        <v>6.5412665E7</v>
      </c>
      <c r="AT58" s="72">
        <v>3.351127823E9</v>
      </c>
      <c r="AU58" s="70">
        <v>8687192.0</v>
      </c>
      <c r="AV58" s="70">
        <v>9.0943247E7</v>
      </c>
      <c r="AW58" s="70">
        <v>1.27982455E8</v>
      </c>
      <c r="AX58" s="70">
        <v>9381202.0</v>
      </c>
      <c r="AY58" s="70">
        <v>9.410822852E9</v>
      </c>
      <c r="AZ58" s="70">
        <v>6.3184807E7</v>
      </c>
      <c r="BA58" s="70">
        <v>3.507155636E9</v>
      </c>
    </row>
    <row r="59" ht="20.25" customHeight="1">
      <c r="A59" s="68">
        <v>1.66110884E8</v>
      </c>
      <c r="B59" s="68" t="s">
        <v>135</v>
      </c>
      <c r="C59" s="69">
        <v>6.8179771E7</v>
      </c>
      <c r="D59" s="69">
        <v>7.88597711E8</v>
      </c>
      <c r="E59" s="70">
        <v>4.3590195E7</v>
      </c>
      <c r="F59" s="70">
        <v>3.1882645E7</v>
      </c>
      <c r="G59" s="70">
        <v>2.1625551E7</v>
      </c>
      <c r="H59" s="70">
        <v>6225085.0</v>
      </c>
      <c r="I59" s="70">
        <v>3.624684682E9</v>
      </c>
      <c r="J59" s="70">
        <v>6.8997771E7</v>
      </c>
      <c r="K59" s="70">
        <v>7.95558953E8</v>
      </c>
      <c r="L59" s="71">
        <v>4.3590233E7</v>
      </c>
      <c r="M59" s="71">
        <v>3.1900006E7</v>
      </c>
      <c r="N59" s="71">
        <v>2.3488565E7</v>
      </c>
      <c r="O59" s="71">
        <v>6283339.0</v>
      </c>
      <c r="P59" s="71">
        <v>3.624684682E9</v>
      </c>
      <c r="Q59" s="71">
        <v>6.9155451E7</v>
      </c>
      <c r="R59" s="71">
        <v>8.3299285E8</v>
      </c>
      <c r="S59" s="72">
        <v>4.3590233E7</v>
      </c>
      <c r="T59" s="72">
        <v>3.1900006E7</v>
      </c>
      <c r="U59" s="72">
        <v>2.3488565E7</v>
      </c>
      <c r="V59" s="72">
        <v>6283339.0</v>
      </c>
      <c r="W59" s="72">
        <v>3.624684682E9</v>
      </c>
      <c r="X59" s="72">
        <v>6.929089E7</v>
      </c>
      <c r="Y59" s="72">
        <v>8.3299285E8</v>
      </c>
      <c r="Z59" s="70">
        <v>4.3590233E7</v>
      </c>
      <c r="AA59" s="70">
        <v>3.1901783E7</v>
      </c>
      <c r="AB59" s="70">
        <v>2.3567454E7</v>
      </c>
      <c r="AC59" s="70">
        <v>6283339.0</v>
      </c>
      <c r="AD59" s="70">
        <v>3.624684682E9</v>
      </c>
      <c r="AE59" s="70">
        <v>6.9087711E7</v>
      </c>
      <c r="AF59" s="70">
        <v>8.345884E8</v>
      </c>
      <c r="AG59" s="71">
        <v>4.3590233E7</v>
      </c>
      <c r="AH59" s="71">
        <v>3.1925861E7</v>
      </c>
      <c r="AI59" s="71">
        <v>2.4038851E7</v>
      </c>
      <c r="AJ59" s="71">
        <v>6283339.0</v>
      </c>
      <c r="AK59" s="71">
        <v>3.624684682E9</v>
      </c>
      <c r="AL59" s="71">
        <v>6.9658641E7</v>
      </c>
      <c r="AM59" s="71">
        <v>8.4425712E8</v>
      </c>
      <c r="AN59" s="72">
        <v>4.3590233E7</v>
      </c>
      <c r="AO59" s="72">
        <v>3.1930745E7</v>
      </c>
      <c r="AP59" s="72">
        <v>2.4090319E7</v>
      </c>
      <c r="AQ59" s="72">
        <v>6283339.0</v>
      </c>
      <c r="AR59" s="72">
        <v>3.624684682E9</v>
      </c>
      <c r="AS59" s="72">
        <v>6.9917843E7</v>
      </c>
      <c r="AT59" s="72">
        <v>8.4533532E8</v>
      </c>
      <c r="AU59" s="70">
        <v>4.3590233E7</v>
      </c>
      <c r="AV59" s="70">
        <v>3.2128306E7</v>
      </c>
      <c r="AW59" s="70">
        <v>2.6154176E7</v>
      </c>
      <c r="AX59" s="70">
        <v>6332992.0</v>
      </c>
      <c r="AY59" s="70">
        <v>3.624684682E9</v>
      </c>
      <c r="AZ59" s="70">
        <v>6.9798039E7</v>
      </c>
      <c r="BA59" s="70">
        <v>8.8858807E8</v>
      </c>
    </row>
    <row r="60" ht="20.25" customHeight="1">
      <c r="A60" s="68">
        <v>1.68839111E8</v>
      </c>
      <c r="B60" s="68" t="s">
        <v>136</v>
      </c>
      <c r="C60" s="69">
        <v>6.8111242E7</v>
      </c>
      <c r="D60" s="69">
        <v>3.31437409E8</v>
      </c>
      <c r="E60" s="70">
        <v>2.0221743E7</v>
      </c>
      <c r="F60" s="70">
        <v>2.2459181E7</v>
      </c>
      <c r="G60" s="70">
        <v>6314347.0</v>
      </c>
      <c r="H60" s="70">
        <v>4543240.0</v>
      </c>
      <c r="I60" s="70">
        <v>3.011985477E9</v>
      </c>
      <c r="J60" s="70">
        <v>6.6072448E7</v>
      </c>
      <c r="K60" s="70">
        <v>3.59777974E8</v>
      </c>
      <c r="L60" s="71">
        <v>2.0221743E7</v>
      </c>
      <c r="M60" s="71">
        <v>2.2505669E7</v>
      </c>
      <c r="N60" s="71">
        <v>6603480.0</v>
      </c>
      <c r="O60" s="71">
        <v>4599003.0</v>
      </c>
      <c r="P60" s="71">
        <v>3.011985477E9</v>
      </c>
      <c r="Q60" s="71">
        <v>6.5525698E7</v>
      </c>
      <c r="R60" s="71">
        <v>3.66025566E8</v>
      </c>
      <c r="S60" s="72">
        <v>2.0221743E7</v>
      </c>
      <c r="T60" s="72">
        <v>2.2505669E7</v>
      </c>
      <c r="U60" s="72">
        <v>6603480.0</v>
      </c>
      <c r="V60" s="72">
        <v>4599003.0</v>
      </c>
      <c r="W60" s="72">
        <v>3.011985477E9</v>
      </c>
      <c r="X60" s="72">
        <v>6.6128356E7</v>
      </c>
      <c r="Y60" s="72">
        <v>3.66025566E8</v>
      </c>
      <c r="Z60" s="70">
        <v>2.0221743E7</v>
      </c>
      <c r="AA60" s="70">
        <v>2.2505669E7</v>
      </c>
      <c r="AB60" s="70">
        <v>6605379.0</v>
      </c>
      <c r="AC60" s="70">
        <v>4599003.0</v>
      </c>
      <c r="AD60" s="70">
        <v>3.011985477E9</v>
      </c>
      <c r="AE60" s="70">
        <v>6.6324356E7</v>
      </c>
      <c r="AF60" s="70">
        <v>3.66063546E8</v>
      </c>
      <c r="AG60" s="71">
        <v>2.0221743E7</v>
      </c>
      <c r="AH60" s="71">
        <v>2.2652769E7</v>
      </c>
      <c r="AI60" s="71">
        <v>7114088.0</v>
      </c>
      <c r="AJ60" s="71">
        <v>4698239.0</v>
      </c>
      <c r="AK60" s="71">
        <v>3.011985477E9</v>
      </c>
      <c r="AL60" s="71">
        <v>6.3671454E7</v>
      </c>
      <c r="AM60" s="71">
        <v>3.77708726E8</v>
      </c>
      <c r="AN60" s="72">
        <v>2.0221743E7</v>
      </c>
      <c r="AO60" s="72">
        <v>2.2652769E7</v>
      </c>
      <c r="AP60" s="72">
        <v>7114088.0</v>
      </c>
      <c r="AQ60" s="72">
        <v>4698239.0</v>
      </c>
      <c r="AR60" s="72">
        <v>3.011985477E9</v>
      </c>
      <c r="AS60" s="72">
        <v>6.7480389E7</v>
      </c>
      <c r="AT60" s="72">
        <v>3.77708726E8</v>
      </c>
      <c r="AU60" s="70">
        <v>2.0221743E7</v>
      </c>
      <c r="AV60" s="70">
        <v>2.2652769E7</v>
      </c>
      <c r="AW60" s="70">
        <v>7222732.0</v>
      </c>
      <c r="AX60" s="70">
        <v>4698239.0</v>
      </c>
      <c r="AY60" s="70">
        <v>3.011985477E9</v>
      </c>
      <c r="AZ60" s="70">
        <v>6.8037975E7</v>
      </c>
      <c r="BA60" s="70">
        <v>3.79881606E8</v>
      </c>
    </row>
    <row r="61" ht="20.25" customHeight="1">
      <c r="A61" s="68">
        <v>1.44049878E8</v>
      </c>
      <c r="B61" s="68" t="s">
        <v>137</v>
      </c>
      <c r="C61" s="69">
        <v>6.7702966E7</v>
      </c>
      <c r="D61" s="69">
        <v>2.86142216E8</v>
      </c>
      <c r="E61" s="70">
        <v>3607230.0</v>
      </c>
      <c r="F61" s="70">
        <v>1.1786976E7</v>
      </c>
      <c r="G61" s="70">
        <v>8205398.0</v>
      </c>
      <c r="H61" s="70">
        <v>8378126.0</v>
      </c>
      <c r="I61" s="70">
        <v>7.2816E8</v>
      </c>
      <c r="J61" s="70">
        <v>6.9483912E7</v>
      </c>
      <c r="K61" s="70">
        <v>2.86142216E8</v>
      </c>
      <c r="L61" s="71">
        <v>3617320.0</v>
      </c>
      <c r="M61" s="71">
        <v>1.1937091E7</v>
      </c>
      <c r="N61" s="71">
        <v>8544596.0</v>
      </c>
      <c r="O61" s="71">
        <v>8563602.0</v>
      </c>
      <c r="P61" s="71">
        <v>7.2816E8</v>
      </c>
      <c r="Q61" s="71">
        <v>6.2335821E7</v>
      </c>
      <c r="R61" s="71">
        <v>2.94429546E8</v>
      </c>
      <c r="S61" s="72">
        <v>3617320.0</v>
      </c>
      <c r="T61" s="72">
        <v>1.1937091E7</v>
      </c>
      <c r="U61" s="72">
        <v>8544596.0</v>
      </c>
      <c r="V61" s="72">
        <v>8563602.0</v>
      </c>
      <c r="W61" s="72">
        <v>7.2816E8</v>
      </c>
      <c r="X61" s="72">
        <v>6.6122046E7</v>
      </c>
      <c r="Y61" s="72">
        <v>2.94429546E8</v>
      </c>
      <c r="Z61" s="70">
        <v>3617320.0</v>
      </c>
      <c r="AA61" s="70">
        <v>1.1939232E7</v>
      </c>
      <c r="AB61" s="70">
        <v>8582376.0</v>
      </c>
      <c r="AC61" s="70">
        <v>8563602.0</v>
      </c>
      <c r="AD61" s="70">
        <v>7.2816E8</v>
      </c>
      <c r="AE61" s="70">
        <v>6.5123726E7</v>
      </c>
      <c r="AF61" s="70">
        <v>2.95206556E8</v>
      </c>
      <c r="AG61" s="71">
        <v>3617362.0</v>
      </c>
      <c r="AH61" s="71">
        <v>1.2014665E7</v>
      </c>
      <c r="AI61" s="71">
        <v>9060826.0</v>
      </c>
      <c r="AJ61" s="71">
        <v>8826478.0</v>
      </c>
      <c r="AK61" s="71">
        <v>7.2816E8</v>
      </c>
      <c r="AL61" s="71">
        <v>6.1848743E7</v>
      </c>
      <c r="AM61" s="71">
        <v>3.05529922E8</v>
      </c>
      <c r="AN61" s="72">
        <v>3617362.0</v>
      </c>
      <c r="AO61" s="72">
        <v>1.2014665E7</v>
      </c>
      <c r="AP61" s="72">
        <v>9064354.0</v>
      </c>
      <c r="AQ61" s="72">
        <v>8826478.0</v>
      </c>
      <c r="AR61" s="72">
        <v>7.2816E8</v>
      </c>
      <c r="AS61" s="72">
        <v>6.4210219E7</v>
      </c>
      <c r="AT61" s="72">
        <v>3.05600482E8</v>
      </c>
      <c r="AU61" s="70">
        <v>3617362.0</v>
      </c>
      <c r="AV61" s="70">
        <v>1.2155635E7</v>
      </c>
      <c r="AW61" s="70">
        <v>9711621.0</v>
      </c>
      <c r="AX61" s="70">
        <v>9024883.0</v>
      </c>
      <c r="AY61" s="70">
        <v>7.2816E8</v>
      </c>
      <c r="AZ61" s="70">
        <v>6.2994393E7</v>
      </c>
      <c r="BA61" s="70">
        <v>3.19955522E8</v>
      </c>
    </row>
    <row r="62" ht="20.25" customHeight="1">
      <c r="A62" s="68">
        <v>1.46428825E8</v>
      </c>
      <c r="B62" s="68" t="s">
        <v>138</v>
      </c>
      <c r="C62" s="69">
        <v>6.7591513E7</v>
      </c>
      <c r="D62" s="69">
        <v>1.595034768E9</v>
      </c>
      <c r="E62" s="70">
        <v>1.2734453E7</v>
      </c>
      <c r="F62" s="70">
        <v>5.5744476E7</v>
      </c>
      <c r="G62" s="70">
        <v>5.1618634E7</v>
      </c>
      <c r="H62" s="70">
        <v>9321904.0</v>
      </c>
      <c r="I62" s="70">
        <v>9.070861277E9</v>
      </c>
      <c r="J62" s="70">
        <v>6.8958763E7</v>
      </c>
      <c r="K62" s="70">
        <v>1.600675018E9</v>
      </c>
      <c r="L62" s="71">
        <v>1.2809552E7</v>
      </c>
      <c r="M62" s="71">
        <v>5.6607782E7</v>
      </c>
      <c r="N62" s="71">
        <v>5.4332568E7</v>
      </c>
      <c r="O62" s="71">
        <v>9469366.0</v>
      </c>
      <c r="P62" s="71">
        <v>9.070861277E9</v>
      </c>
      <c r="Q62" s="71">
        <v>6.5650163E7</v>
      </c>
      <c r="R62" s="71">
        <v>1.663621008E9</v>
      </c>
      <c r="S62" s="72">
        <v>1.2960712E7</v>
      </c>
      <c r="T62" s="72">
        <v>5.7134329E7</v>
      </c>
      <c r="U62" s="72">
        <v>5.4606013E7</v>
      </c>
      <c r="V62" s="72">
        <v>9559763.0</v>
      </c>
      <c r="W62" s="72">
        <v>9.720861277E9</v>
      </c>
      <c r="X62" s="72">
        <v>6.7827923E7</v>
      </c>
      <c r="Y62" s="72">
        <v>1.674601174E9</v>
      </c>
      <c r="Z62" s="70">
        <v>1.2960712E7</v>
      </c>
      <c r="AA62" s="70">
        <v>5.7161634E7</v>
      </c>
      <c r="AB62" s="70">
        <v>5.4884752E7</v>
      </c>
      <c r="AC62" s="70">
        <v>9559763.0</v>
      </c>
      <c r="AD62" s="70">
        <v>9.720861277E9</v>
      </c>
      <c r="AE62" s="70">
        <v>6.6524823E7</v>
      </c>
      <c r="AF62" s="70">
        <v>1.680449004E9</v>
      </c>
      <c r="AG62" s="71">
        <v>1.4932207E7</v>
      </c>
      <c r="AH62" s="71">
        <v>6.2666325E7</v>
      </c>
      <c r="AI62" s="71">
        <v>6.2103653E7</v>
      </c>
      <c r="AJ62" s="71">
        <v>1.0079608E7</v>
      </c>
      <c r="AK62" s="71">
        <v>9.720861277E9</v>
      </c>
      <c r="AL62" s="71">
        <v>6.3639315E7</v>
      </c>
      <c r="AM62" s="71">
        <v>1.881645849E9</v>
      </c>
      <c r="AN62" s="72">
        <v>1.4982589E7</v>
      </c>
      <c r="AO62" s="72">
        <v>6.2696963E7</v>
      </c>
      <c r="AP62" s="72">
        <v>6.2166772E7</v>
      </c>
      <c r="AQ62" s="72">
        <v>1.008326E7</v>
      </c>
      <c r="AR62" s="72">
        <v>9.720861277E9</v>
      </c>
      <c r="AS62" s="72">
        <v>6.4278632E7</v>
      </c>
      <c r="AT62" s="72">
        <v>1.883224685E9</v>
      </c>
      <c r="AU62" s="70">
        <v>1.5628148E7</v>
      </c>
      <c r="AV62" s="70">
        <v>6.8381247E7</v>
      </c>
      <c r="AW62" s="70">
        <v>6.4609601E7</v>
      </c>
      <c r="AX62" s="70">
        <v>1.0487243E7</v>
      </c>
      <c r="AY62" s="70">
        <v>9.720861277E9</v>
      </c>
      <c r="AZ62" s="70">
        <v>6.1074272E7</v>
      </c>
      <c r="BA62" s="70">
        <v>1.989393617E9</v>
      </c>
    </row>
    <row r="63" ht="20.25" customHeight="1">
      <c r="A63" s="68">
        <v>5.524249E7</v>
      </c>
      <c r="B63" s="68" t="s">
        <v>139</v>
      </c>
      <c r="C63" s="69">
        <v>6.7356763E7</v>
      </c>
      <c r="D63" s="69">
        <v>7.9269562E8</v>
      </c>
      <c r="E63" s="70">
        <v>1.10764903E8</v>
      </c>
      <c r="F63" s="70">
        <v>2.1986973E7</v>
      </c>
      <c r="G63" s="70">
        <v>2.6830528E7</v>
      </c>
      <c r="H63" s="70">
        <v>1.0003145E7</v>
      </c>
      <c r="I63" s="70">
        <v>5.43576093E9</v>
      </c>
      <c r="J63" s="70">
        <v>6.9162503E7</v>
      </c>
      <c r="K63" s="70">
        <v>7.9269562E8</v>
      </c>
      <c r="L63" s="71">
        <v>1.11017608E8</v>
      </c>
      <c r="M63" s="71">
        <v>2.2480042E7</v>
      </c>
      <c r="N63" s="71">
        <v>3.0277338E7</v>
      </c>
      <c r="O63" s="71">
        <v>1.0318279E7</v>
      </c>
      <c r="P63" s="71">
        <v>5.43576093E9</v>
      </c>
      <c r="Q63" s="71">
        <v>6.6774597E7</v>
      </c>
      <c r="R63" s="71">
        <v>8.66621637E8</v>
      </c>
      <c r="S63" s="72">
        <v>1.11017608E8</v>
      </c>
      <c r="T63" s="72">
        <v>2.2480042E7</v>
      </c>
      <c r="U63" s="72">
        <v>3.0277338E7</v>
      </c>
      <c r="V63" s="72">
        <v>1.0318279E7</v>
      </c>
      <c r="W63" s="72">
        <v>5.43576093E9</v>
      </c>
      <c r="X63" s="72">
        <v>6.987212E7</v>
      </c>
      <c r="Y63" s="72">
        <v>8.66621637E8</v>
      </c>
      <c r="Z63" s="70">
        <v>1.11017608E8</v>
      </c>
      <c r="AA63" s="70">
        <v>2.2500195E7</v>
      </c>
      <c r="AB63" s="70">
        <v>3.074963E7</v>
      </c>
      <c r="AC63" s="70">
        <v>1.0318279E7</v>
      </c>
      <c r="AD63" s="70">
        <v>5.43576093E9</v>
      </c>
      <c r="AE63" s="70">
        <v>6.5748058E7</v>
      </c>
      <c r="AF63" s="70">
        <v>8.76269007E8</v>
      </c>
      <c r="AG63" s="71">
        <v>1.11665169E8</v>
      </c>
      <c r="AH63" s="71">
        <v>2.4889571E7</v>
      </c>
      <c r="AI63" s="71">
        <v>3.4005567E7</v>
      </c>
      <c r="AJ63" s="71">
        <v>1.0619656E7</v>
      </c>
      <c r="AK63" s="71">
        <v>5.43576093E9</v>
      </c>
      <c r="AL63" s="71">
        <v>6.6889498E7</v>
      </c>
      <c r="AM63" s="71">
        <v>9.65414323E8</v>
      </c>
      <c r="AN63" s="72">
        <v>1.11665169E8</v>
      </c>
      <c r="AO63" s="72">
        <v>2.4889571E7</v>
      </c>
      <c r="AP63" s="72">
        <v>3.4060899E7</v>
      </c>
      <c r="AQ63" s="72">
        <v>1.0619656E7</v>
      </c>
      <c r="AR63" s="72">
        <v>5.43576093E9</v>
      </c>
      <c r="AS63" s="72">
        <v>6.8969252E7</v>
      </c>
      <c r="AT63" s="72">
        <v>9.66520963E8</v>
      </c>
      <c r="AU63" s="70">
        <v>1.11689072E8</v>
      </c>
      <c r="AV63" s="70">
        <v>2.5549374E7</v>
      </c>
      <c r="AW63" s="70">
        <v>3.6446294E7</v>
      </c>
      <c r="AX63" s="70">
        <v>1.0750685E7</v>
      </c>
      <c r="AY63" s="70">
        <v>5.43576093E9</v>
      </c>
      <c r="AZ63" s="70">
        <v>6.8536876E7</v>
      </c>
      <c r="BA63" s="70">
        <v>1.020831674E9</v>
      </c>
    </row>
    <row r="64" ht="20.25" customHeight="1">
      <c r="A64" s="68">
        <v>1.55534128E8</v>
      </c>
      <c r="B64" s="68" t="s">
        <v>140</v>
      </c>
      <c r="C64" s="69">
        <v>6.6945449E7</v>
      </c>
      <c r="D64" s="69">
        <v>1.000110292E9</v>
      </c>
      <c r="E64" s="70">
        <v>1.4979632E7</v>
      </c>
      <c r="F64" s="70">
        <v>3.7121656E7</v>
      </c>
      <c r="G64" s="70">
        <v>3.0753436E7</v>
      </c>
      <c r="H64" s="70">
        <v>7861012.0</v>
      </c>
      <c r="I64" s="70">
        <v>9.17037441E8</v>
      </c>
      <c r="J64" s="70">
        <v>6.7966207E7</v>
      </c>
      <c r="K64" s="70">
        <v>1.000110292E9</v>
      </c>
      <c r="L64" s="71">
        <v>1.4980011E7</v>
      </c>
      <c r="M64" s="71">
        <v>3.733076E7</v>
      </c>
      <c r="N64" s="71">
        <v>3.231658E7</v>
      </c>
      <c r="O64" s="71">
        <v>7997536.0</v>
      </c>
      <c r="P64" s="71">
        <v>9.17037441E8</v>
      </c>
      <c r="Q64" s="71">
        <v>6.7095561E7</v>
      </c>
      <c r="R64" s="71">
        <v>1.033464288E9</v>
      </c>
      <c r="S64" s="72">
        <v>1.4980011E7</v>
      </c>
      <c r="T64" s="72">
        <v>3.733076E7</v>
      </c>
      <c r="U64" s="72">
        <v>3.231658E7</v>
      </c>
      <c r="V64" s="72">
        <v>7997536.0</v>
      </c>
      <c r="W64" s="72">
        <v>9.17037441E8</v>
      </c>
      <c r="X64" s="72">
        <v>6.7428361E7</v>
      </c>
      <c r="Y64" s="72">
        <v>1.033464288E9</v>
      </c>
      <c r="Z64" s="70">
        <v>1.5022623E7</v>
      </c>
      <c r="AA64" s="70">
        <v>3.7338135E7</v>
      </c>
      <c r="AB64" s="70">
        <v>3.2579664E7</v>
      </c>
      <c r="AC64" s="70">
        <v>7997536.0</v>
      </c>
      <c r="AD64" s="70">
        <v>9.17037441E8</v>
      </c>
      <c r="AE64" s="70">
        <v>6.7076793E7</v>
      </c>
      <c r="AF64" s="70">
        <v>1.03880824E9</v>
      </c>
      <c r="AG64" s="71">
        <v>1.5022987E7</v>
      </c>
      <c r="AH64" s="71">
        <v>3.7707919E7</v>
      </c>
      <c r="AI64" s="71">
        <v>3.4475568E7</v>
      </c>
      <c r="AJ64" s="71">
        <v>8448965.0</v>
      </c>
      <c r="AK64" s="71">
        <v>9.17037441E8</v>
      </c>
      <c r="AL64" s="71">
        <v>6.3732605E7</v>
      </c>
      <c r="AM64" s="71">
        <v>1.080424233E9</v>
      </c>
      <c r="AN64" s="72">
        <v>1.5022987E7</v>
      </c>
      <c r="AO64" s="72">
        <v>3.7707919E7</v>
      </c>
      <c r="AP64" s="72">
        <v>3.4500223E7</v>
      </c>
      <c r="AQ64" s="72">
        <v>8448965.0</v>
      </c>
      <c r="AR64" s="72">
        <v>9.17037441E8</v>
      </c>
      <c r="AS64" s="72">
        <v>6.4716773E7</v>
      </c>
      <c r="AT64" s="72">
        <v>1.080917333E9</v>
      </c>
      <c r="AU64" s="70">
        <v>1.5022987E7</v>
      </c>
      <c r="AV64" s="70">
        <v>3.8312967E7</v>
      </c>
      <c r="AW64" s="70">
        <v>3.5493379E7</v>
      </c>
      <c r="AX64" s="70">
        <v>8794989.0</v>
      </c>
      <c r="AY64" s="70">
        <v>9.17037441E8</v>
      </c>
      <c r="AZ64" s="70">
        <v>6.1615659E7</v>
      </c>
      <c r="BA64" s="70">
        <v>1.106830933E9</v>
      </c>
    </row>
    <row r="65" ht="20.25" customHeight="1">
      <c r="A65" s="68">
        <v>1.71806191E8</v>
      </c>
      <c r="B65" s="68" t="s">
        <v>141</v>
      </c>
      <c r="C65" s="69">
        <v>6.5703697E7</v>
      </c>
      <c r="D65" s="69">
        <v>2.01096519E8</v>
      </c>
      <c r="E65" s="70">
        <v>1244899.0</v>
      </c>
      <c r="F65" s="70">
        <v>6778926.0</v>
      </c>
      <c r="G65" s="70">
        <v>6596215.0</v>
      </c>
      <c r="H65" s="70">
        <v>2535139.0</v>
      </c>
      <c r="I65" s="70">
        <v>1.15560939E8</v>
      </c>
      <c r="J65" s="70">
        <v>6.6738134E7</v>
      </c>
      <c r="K65" s="70">
        <v>2.01096519E8</v>
      </c>
      <c r="L65" s="71">
        <v>1244899.0</v>
      </c>
      <c r="M65" s="71">
        <v>6790337.0</v>
      </c>
      <c r="N65" s="71">
        <v>6976648.0</v>
      </c>
      <c r="O65" s="71">
        <v>2536251.0</v>
      </c>
      <c r="P65" s="71">
        <v>1.15560939E8</v>
      </c>
      <c r="Q65" s="71">
        <v>6.5899704E7</v>
      </c>
      <c r="R65" s="71">
        <v>2.08819289E8</v>
      </c>
      <c r="S65" s="72">
        <v>1244899.0</v>
      </c>
      <c r="T65" s="72">
        <v>6790337.0</v>
      </c>
      <c r="U65" s="72">
        <v>6976648.0</v>
      </c>
      <c r="V65" s="72">
        <v>2536251.0</v>
      </c>
      <c r="W65" s="72">
        <v>1.15560939E8</v>
      </c>
      <c r="X65" s="72">
        <v>6.7593835E7</v>
      </c>
      <c r="Y65" s="72">
        <v>2.08819289E8</v>
      </c>
      <c r="Z65" s="70">
        <v>1244899.0</v>
      </c>
      <c r="AA65" s="70">
        <v>6790337.0</v>
      </c>
      <c r="AB65" s="70">
        <v>6976648.0</v>
      </c>
      <c r="AC65" s="70">
        <v>2536251.0</v>
      </c>
      <c r="AD65" s="70">
        <v>1.15560939E8</v>
      </c>
      <c r="AE65" s="70">
        <v>6.7657939E7</v>
      </c>
      <c r="AF65" s="70">
        <v>2.08819289E8</v>
      </c>
      <c r="AG65" s="71">
        <v>1244899.0</v>
      </c>
      <c r="AH65" s="71">
        <v>6790615.0</v>
      </c>
      <c r="AI65" s="71">
        <v>7138060.0</v>
      </c>
      <c r="AJ65" s="71">
        <v>2536251.0</v>
      </c>
      <c r="AK65" s="71">
        <v>1.15560939E8</v>
      </c>
      <c r="AL65" s="71">
        <v>6.8063134E7</v>
      </c>
      <c r="AM65" s="71">
        <v>2.12050309E8</v>
      </c>
      <c r="AN65" s="72">
        <v>1244899.0</v>
      </c>
      <c r="AO65" s="72">
        <v>6790615.0</v>
      </c>
      <c r="AP65" s="72">
        <v>7138060.0</v>
      </c>
      <c r="AQ65" s="72">
        <v>2536251.0</v>
      </c>
      <c r="AR65" s="72">
        <v>1.15560939E8</v>
      </c>
      <c r="AS65" s="72">
        <v>6.8303134E7</v>
      </c>
      <c r="AT65" s="72">
        <v>2.12050309E8</v>
      </c>
      <c r="AU65" s="70">
        <v>1244899.0</v>
      </c>
      <c r="AV65" s="70">
        <v>6809199.0</v>
      </c>
      <c r="AW65" s="70">
        <v>7325701.0</v>
      </c>
      <c r="AX65" s="70">
        <v>2581003.0</v>
      </c>
      <c r="AY65" s="70">
        <v>1.15560939E8</v>
      </c>
      <c r="AZ65" s="70">
        <v>6.6780889E7</v>
      </c>
      <c r="BA65" s="70">
        <v>2.15988969E8</v>
      </c>
    </row>
    <row r="66" ht="20.25" customHeight="1">
      <c r="A66" s="68">
        <v>1.70708608E8</v>
      </c>
      <c r="B66" s="68" t="s">
        <v>142</v>
      </c>
      <c r="C66" s="69">
        <v>6.4595943E7</v>
      </c>
      <c r="D66" s="69">
        <v>2.49446472E8</v>
      </c>
      <c r="E66" s="70">
        <v>4.8028712E7</v>
      </c>
      <c r="F66" s="70">
        <v>7914881.0</v>
      </c>
      <c r="G66" s="70">
        <v>7795103.0</v>
      </c>
      <c r="H66" s="70">
        <v>7042300.0</v>
      </c>
      <c r="I66" s="70">
        <v>1.58724317E9</v>
      </c>
      <c r="J66" s="70">
        <v>6.683193E7</v>
      </c>
      <c r="K66" s="70">
        <v>2.49446472E8</v>
      </c>
      <c r="L66" s="71">
        <v>4.8030318E7</v>
      </c>
      <c r="M66" s="71">
        <v>7941104.0</v>
      </c>
      <c r="N66" s="71">
        <v>8545524.0</v>
      </c>
      <c r="O66" s="71">
        <v>7064598.0</v>
      </c>
      <c r="P66" s="71">
        <v>1.58724317E9</v>
      </c>
      <c r="Q66" s="71">
        <v>6.5617075E7</v>
      </c>
      <c r="R66" s="71">
        <v>2.64717443E8</v>
      </c>
      <c r="S66" s="72">
        <v>4.8030318E7</v>
      </c>
      <c r="T66" s="72">
        <v>7941104.0</v>
      </c>
      <c r="U66" s="72">
        <v>8545524.0</v>
      </c>
      <c r="V66" s="72">
        <v>7064598.0</v>
      </c>
      <c r="W66" s="72">
        <v>1.58724317E9</v>
      </c>
      <c r="X66" s="72">
        <v>6.8011993E7</v>
      </c>
      <c r="Y66" s="72">
        <v>2.64717443E8</v>
      </c>
      <c r="Z66" s="70">
        <v>4.8030318E7</v>
      </c>
      <c r="AA66" s="70">
        <v>7945150.0</v>
      </c>
      <c r="AB66" s="70">
        <v>8656158.0</v>
      </c>
      <c r="AC66" s="70">
        <v>7064598.0</v>
      </c>
      <c r="AD66" s="70">
        <v>1.58724317E9</v>
      </c>
      <c r="AE66" s="70">
        <v>6.6693531E7</v>
      </c>
      <c r="AF66" s="70">
        <v>2.66970583E8</v>
      </c>
      <c r="AG66" s="71">
        <v>4.8035094E7</v>
      </c>
      <c r="AH66" s="71">
        <v>8226898.0</v>
      </c>
      <c r="AI66" s="71">
        <v>9582626.0</v>
      </c>
      <c r="AJ66" s="71">
        <v>7067678.0</v>
      </c>
      <c r="AK66" s="71">
        <v>1.58724317E9</v>
      </c>
      <c r="AL66" s="71">
        <v>6.8032766E7</v>
      </c>
      <c r="AM66" s="71">
        <v>2.8832273E8</v>
      </c>
      <c r="AN66" s="72">
        <v>4.8035094E7</v>
      </c>
      <c r="AO66" s="72">
        <v>8226898.0</v>
      </c>
      <c r="AP66" s="72">
        <v>9597760.0</v>
      </c>
      <c r="AQ66" s="72">
        <v>7067678.0</v>
      </c>
      <c r="AR66" s="72">
        <v>1.58724317E9</v>
      </c>
      <c r="AS66" s="72">
        <v>7.0497467E7</v>
      </c>
      <c r="AT66" s="72">
        <v>2.8862541E8</v>
      </c>
      <c r="AU66" s="70">
        <v>4.8036504E7</v>
      </c>
      <c r="AV66" s="70">
        <v>8537321.0</v>
      </c>
      <c r="AW66" s="70">
        <v>1.1089831E7</v>
      </c>
      <c r="AX66" s="70">
        <v>7375524.0</v>
      </c>
      <c r="AY66" s="70">
        <v>1.58724317E9</v>
      </c>
      <c r="AZ66" s="70">
        <v>6.8178255E7</v>
      </c>
      <c r="BA66" s="70">
        <v>3.21574218E8</v>
      </c>
    </row>
    <row r="67" ht="20.25" customHeight="1">
      <c r="A67" s="68">
        <v>1.7160984E8</v>
      </c>
      <c r="B67" s="68" t="s">
        <v>143</v>
      </c>
      <c r="C67" s="69">
        <v>6.4520826E7</v>
      </c>
      <c r="D67" s="69">
        <v>4.66804153E8</v>
      </c>
      <c r="E67" s="70">
        <v>4497129.0</v>
      </c>
      <c r="F67" s="70">
        <v>1.2880378E7</v>
      </c>
      <c r="G67" s="70">
        <v>1.6574298E7</v>
      </c>
      <c r="H67" s="70">
        <v>4819502.0</v>
      </c>
      <c r="I67" s="70">
        <v>2.27640069E8</v>
      </c>
      <c r="J67" s="70">
        <v>6.5782765E7</v>
      </c>
      <c r="K67" s="70">
        <v>4.66804153E8</v>
      </c>
      <c r="L67" s="71">
        <v>4497129.0</v>
      </c>
      <c r="M67" s="71">
        <v>1.3018421E7</v>
      </c>
      <c r="N67" s="71">
        <v>1.7980147E7</v>
      </c>
      <c r="O67" s="71">
        <v>4863428.0</v>
      </c>
      <c r="P67" s="71">
        <v>2.27640069E8</v>
      </c>
      <c r="Q67" s="71">
        <v>6.0433641E7</v>
      </c>
      <c r="R67" s="71">
        <v>4.96301563E8</v>
      </c>
      <c r="S67" s="72">
        <v>4497129.0</v>
      </c>
      <c r="T67" s="72">
        <v>1.3018421E7</v>
      </c>
      <c r="U67" s="72">
        <v>1.7980147E7</v>
      </c>
      <c r="V67" s="72">
        <v>4863428.0</v>
      </c>
      <c r="W67" s="72">
        <v>2.27640069E8</v>
      </c>
      <c r="X67" s="72">
        <v>6.2778233E7</v>
      </c>
      <c r="Y67" s="72">
        <v>4.96301563E8</v>
      </c>
      <c r="Z67" s="70">
        <v>4497129.0</v>
      </c>
      <c r="AA67" s="70">
        <v>1.3024544E7</v>
      </c>
      <c r="AB67" s="70">
        <v>1.805819E7</v>
      </c>
      <c r="AC67" s="70">
        <v>4863428.0</v>
      </c>
      <c r="AD67" s="70">
        <v>2.27640069E8</v>
      </c>
      <c r="AE67" s="70">
        <v>6.4460251E7</v>
      </c>
      <c r="AF67" s="70">
        <v>4.97923653E8</v>
      </c>
      <c r="AG67" s="71">
        <v>4497129.0</v>
      </c>
      <c r="AH67" s="71">
        <v>1.3141908E7</v>
      </c>
      <c r="AI67" s="71">
        <v>1.9322533E7</v>
      </c>
      <c r="AJ67" s="71">
        <v>5087830.0</v>
      </c>
      <c r="AK67" s="71">
        <v>2.27640069E8</v>
      </c>
      <c r="AL67" s="71">
        <v>5.9195345E7</v>
      </c>
      <c r="AM67" s="71">
        <v>5.24384153E8</v>
      </c>
      <c r="AN67" s="72">
        <v>4497129.0</v>
      </c>
      <c r="AO67" s="72">
        <v>1.3172588E7</v>
      </c>
      <c r="AP67" s="72">
        <v>1.9522589E7</v>
      </c>
      <c r="AQ67" s="72">
        <v>5115498.0</v>
      </c>
      <c r="AR67" s="72">
        <v>2.27640069E8</v>
      </c>
      <c r="AS67" s="72">
        <v>6.4105227E7</v>
      </c>
      <c r="AT67" s="72">
        <v>5.28692073E8</v>
      </c>
      <c r="AU67" s="70">
        <v>4501013.0</v>
      </c>
      <c r="AV67" s="70">
        <v>1.3687498E7</v>
      </c>
      <c r="AW67" s="70">
        <v>2.2215764E7</v>
      </c>
      <c r="AX67" s="70">
        <v>5329520.0</v>
      </c>
      <c r="AY67" s="70">
        <v>2.27640069E8</v>
      </c>
      <c r="AZ67" s="70">
        <v>6.1633448E7</v>
      </c>
      <c r="BA67" s="70">
        <v>5.8770545E8</v>
      </c>
    </row>
    <row r="68" ht="20.25" customHeight="1">
      <c r="A68" s="68">
        <v>1915332.0</v>
      </c>
      <c r="B68" s="68" t="s">
        <v>144</v>
      </c>
      <c r="C68" s="69">
        <v>6.4516518E7</v>
      </c>
      <c r="D68" s="69">
        <v>3.69362864E8</v>
      </c>
      <c r="E68" s="70">
        <v>1.7924392E7</v>
      </c>
      <c r="F68" s="70">
        <v>1.6161987E7</v>
      </c>
      <c r="G68" s="70">
        <v>9604559.0</v>
      </c>
      <c r="H68" s="70">
        <v>9024801.0</v>
      </c>
      <c r="I68" s="70">
        <v>4.025499586E9</v>
      </c>
      <c r="J68" s="70">
        <v>6.8133698E7</v>
      </c>
      <c r="K68" s="70">
        <v>3.72159504E8</v>
      </c>
      <c r="L68" s="71">
        <v>1.7924392E7</v>
      </c>
      <c r="M68" s="71">
        <v>1.618351E7</v>
      </c>
      <c r="N68" s="71">
        <v>9771421.0</v>
      </c>
      <c r="O68" s="71">
        <v>9024801.0</v>
      </c>
      <c r="P68" s="71">
        <v>4.025499586E9</v>
      </c>
      <c r="Q68" s="71">
        <v>6.746881E7</v>
      </c>
      <c r="R68" s="71">
        <v>3.75711974E8</v>
      </c>
      <c r="S68" s="72">
        <v>1.7924392E7</v>
      </c>
      <c r="T68" s="72">
        <v>1.618351E7</v>
      </c>
      <c r="U68" s="72">
        <v>9771421.0</v>
      </c>
      <c r="V68" s="72">
        <v>9024801.0</v>
      </c>
      <c r="W68" s="72">
        <v>4.025499586E9</v>
      </c>
      <c r="X68" s="72">
        <v>6.8477438E7</v>
      </c>
      <c r="Y68" s="72">
        <v>3.75711974E8</v>
      </c>
      <c r="Z68" s="70">
        <v>1.7924392E7</v>
      </c>
      <c r="AA68" s="70">
        <v>1.6192177E7</v>
      </c>
      <c r="AB68" s="70">
        <v>1.0029852E7</v>
      </c>
      <c r="AC68" s="70">
        <v>9024801.0</v>
      </c>
      <c r="AD68" s="70">
        <v>4.025499586E9</v>
      </c>
      <c r="AE68" s="70">
        <v>6.8638698E7</v>
      </c>
      <c r="AF68" s="70">
        <v>3.80967264E8</v>
      </c>
      <c r="AG68" s="71">
        <v>1.7934371E7</v>
      </c>
      <c r="AH68" s="71">
        <v>1.6336872E7</v>
      </c>
      <c r="AI68" s="71">
        <v>1.1427334E7</v>
      </c>
      <c r="AJ68" s="71">
        <v>1.0839574E7</v>
      </c>
      <c r="AK68" s="71">
        <v>4.025499586E9</v>
      </c>
      <c r="AL68" s="71">
        <v>5.8926296E7</v>
      </c>
      <c r="AM68" s="71">
        <v>4.10366176E8</v>
      </c>
      <c r="AN68" s="72">
        <v>1.7934371E7</v>
      </c>
      <c r="AO68" s="72">
        <v>1.6343011E7</v>
      </c>
      <c r="AP68" s="72">
        <v>1.1619839E7</v>
      </c>
      <c r="AQ68" s="72">
        <v>1.0839574E7</v>
      </c>
      <c r="AR68" s="72">
        <v>4.025499586E9</v>
      </c>
      <c r="AS68" s="72">
        <v>5.9892409E7</v>
      </c>
      <c r="AT68" s="72">
        <v>4.14277666E8</v>
      </c>
      <c r="AU68" s="70">
        <v>1.7934371E7</v>
      </c>
      <c r="AV68" s="70">
        <v>1.6343011E7</v>
      </c>
      <c r="AW68" s="70">
        <v>1.1619839E7</v>
      </c>
      <c r="AX68" s="70">
        <v>1.0839574E7</v>
      </c>
      <c r="AY68" s="70">
        <v>4.025499586E9</v>
      </c>
      <c r="AZ68" s="70">
        <v>6.0116409E7</v>
      </c>
      <c r="BA68" s="70">
        <v>4.14277666E8</v>
      </c>
    </row>
    <row r="69" ht="20.25" customHeight="1">
      <c r="A69" s="68">
        <v>1.70728362E8</v>
      </c>
      <c r="B69" s="68" t="s">
        <v>145</v>
      </c>
      <c r="C69" s="69">
        <v>6.4505395E7</v>
      </c>
      <c r="D69" s="69">
        <v>3.99939799E8</v>
      </c>
      <c r="E69" s="70">
        <v>1.0480698E7</v>
      </c>
      <c r="F69" s="70">
        <v>1.4680533E7</v>
      </c>
      <c r="G69" s="70">
        <v>1.2552791E7</v>
      </c>
      <c r="H69" s="70">
        <v>8739036.0</v>
      </c>
      <c r="I69" s="70">
        <v>5.699580133E9</v>
      </c>
      <c r="J69" s="70">
        <v>6.5939815E7</v>
      </c>
      <c r="K69" s="70">
        <v>4.12218441E8</v>
      </c>
      <c r="L69" s="71">
        <v>1.0481617E7</v>
      </c>
      <c r="M69" s="71">
        <v>1.5020001E7</v>
      </c>
      <c r="N69" s="71">
        <v>1.4272349E7</v>
      </c>
      <c r="O69" s="71">
        <v>9150132.0</v>
      </c>
      <c r="P69" s="71">
        <v>5.699580133E9</v>
      </c>
      <c r="Q69" s="71">
        <v>6.2198157E7</v>
      </c>
      <c r="R69" s="71">
        <v>4.50008153E8</v>
      </c>
      <c r="S69" s="72">
        <v>1.0481617E7</v>
      </c>
      <c r="T69" s="72">
        <v>1.5020001E7</v>
      </c>
      <c r="U69" s="72">
        <v>1.4272349E7</v>
      </c>
      <c r="V69" s="72">
        <v>9150132.0</v>
      </c>
      <c r="W69" s="72">
        <v>5.699580133E9</v>
      </c>
      <c r="X69" s="72">
        <v>6.3251447E7</v>
      </c>
      <c r="Y69" s="72">
        <v>4.50008153E8</v>
      </c>
      <c r="Z69" s="70">
        <v>1.0481617E7</v>
      </c>
      <c r="AA69" s="70">
        <v>1.5031221E7</v>
      </c>
      <c r="AB69" s="70">
        <v>1.4671504E7</v>
      </c>
      <c r="AC69" s="70">
        <v>9150132.0</v>
      </c>
      <c r="AD69" s="70">
        <v>5.699580133E9</v>
      </c>
      <c r="AE69" s="70">
        <v>6.3292717E7</v>
      </c>
      <c r="AF69" s="70">
        <v>4.58103453E8</v>
      </c>
      <c r="AG69" s="71">
        <v>1.0483306E7</v>
      </c>
      <c r="AH69" s="71">
        <v>1.5368184E7</v>
      </c>
      <c r="AI69" s="71">
        <v>1.6286028E7</v>
      </c>
      <c r="AJ69" s="71">
        <v>9700304.0</v>
      </c>
      <c r="AK69" s="71">
        <v>6.049580133E9</v>
      </c>
      <c r="AL69" s="71">
        <v>6.043327E7</v>
      </c>
      <c r="AM69" s="71">
        <v>4.93764831E8</v>
      </c>
      <c r="AN69" s="72">
        <v>1.0483306E7</v>
      </c>
      <c r="AO69" s="72">
        <v>1.5370806E7</v>
      </c>
      <c r="AP69" s="72">
        <v>1.6418102E7</v>
      </c>
      <c r="AQ69" s="72">
        <v>9700304.0</v>
      </c>
      <c r="AR69" s="72">
        <v>6.049580133E9</v>
      </c>
      <c r="AS69" s="72">
        <v>6.093387E7</v>
      </c>
      <c r="AT69" s="72">
        <v>4.96432531E8</v>
      </c>
      <c r="AU69" s="70">
        <v>1.048377E7</v>
      </c>
      <c r="AV69" s="70">
        <v>1.5870113E7</v>
      </c>
      <c r="AW69" s="70">
        <v>1.7545412E7</v>
      </c>
      <c r="AX69" s="70">
        <v>1.006726E7</v>
      </c>
      <c r="AY69" s="70">
        <v>6.259580133E9</v>
      </c>
      <c r="AZ69" s="70">
        <v>5.5156572E7</v>
      </c>
      <c r="BA69" s="70">
        <v>5.23973532E8</v>
      </c>
    </row>
    <row r="70" ht="20.25" customHeight="1">
      <c r="A70" s="68">
        <v>1.19051033E8</v>
      </c>
      <c r="B70" s="68" t="s">
        <v>146</v>
      </c>
      <c r="C70" s="69">
        <v>6.431441E7</v>
      </c>
      <c r="D70" s="69">
        <v>6.03136147E8</v>
      </c>
      <c r="E70" s="70">
        <v>0.0</v>
      </c>
      <c r="F70" s="70">
        <v>0.0</v>
      </c>
      <c r="G70" s="70">
        <v>0.0</v>
      </c>
      <c r="H70" s="70">
        <v>0.0</v>
      </c>
      <c r="I70" s="70">
        <v>0.0</v>
      </c>
      <c r="J70" s="70">
        <v>0.0</v>
      </c>
      <c r="K70" s="70">
        <v>0.0</v>
      </c>
      <c r="L70" s="71">
        <v>0.0</v>
      </c>
      <c r="M70" s="71">
        <v>0.0</v>
      </c>
      <c r="N70" s="71">
        <v>0.0</v>
      </c>
      <c r="O70" s="71">
        <v>0.0</v>
      </c>
      <c r="P70" s="71">
        <v>0.0</v>
      </c>
      <c r="Q70" s="71">
        <v>0.0</v>
      </c>
      <c r="R70" s="71">
        <v>0.0</v>
      </c>
      <c r="S70" s="72">
        <v>0.0</v>
      </c>
      <c r="T70" s="72">
        <v>0.0</v>
      </c>
      <c r="U70" s="72">
        <v>0.0</v>
      </c>
      <c r="V70" s="72">
        <v>0.0</v>
      </c>
      <c r="W70" s="72">
        <v>0.0</v>
      </c>
      <c r="X70" s="72">
        <v>0.0</v>
      </c>
      <c r="Y70" s="72">
        <v>0.0</v>
      </c>
      <c r="Z70" s="70">
        <v>0.0</v>
      </c>
      <c r="AA70" s="70">
        <v>0.0</v>
      </c>
      <c r="AB70" s="70">
        <v>0.0</v>
      </c>
      <c r="AC70" s="70">
        <v>0.0</v>
      </c>
      <c r="AD70" s="70">
        <v>0.0</v>
      </c>
      <c r="AE70" s="70">
        <v>0.0</v>
      </c>
      <c r="AF70" s="70">
        <v>0.0</v>
      </c>
      <c r="AG70" s="71">
        <v>0.0</v>
      </c>
      <c r="AH70" s="71">
        <v>0.0</v>
      </c>
      <c r="AI70" s="71">
        <v>0.0</v>
      </c>
      <c r="AJ70" s="71">
        <v>0.0</v>
      </c>
      <c r="AK70" s="71">
        <v>0.0</v>
      </c>
      <c r="AL70" s="71">
        <v>0.0</v>
      </c>
      <c r="AM70" s="71">
        <v>0.0</v>
      </c>
      <c r="AN70" s="72">
        <v>0.0</v>
      </c>
      <c r="AO70" s="72">
        <v>0.0</v>
      </c>
      <c r="AP70" s="72">
        <v>0.0</v>
      </c>
      <c r="AQ70" s="72">
        <v>0.0</v>
      </c>
      <c r="AR70" s="72">
        <v>0.0</v>
      </c>
      <c r="AS70" s="72">
        <v>0.0</v>
      </c>
      <c r="AT70" s="72">
        <v>0.0</v>
      </c>
      <c r="AU70" s="70">
        <v>0.0</v>
      </c>
      <c r="AV70" s="70">
        <v>0.0</v>
      </c>
      <c r="AW70" s="70">
        <v>0.0</v>
      </c>
      <c r="AX70" s="70">
        <v>0.0</v>
      </c>
      <c r="AY70" s="70">
        <v>0.0</v>
      </c>
      <c r="AZ70" s="70">
        <v>0.0</v>
      </c>
      <c r="BA70" s="70">
        <v>0.0</v>
      </c>
    </row>
    <row r="71" ht="20.25" customHeight="1">
      <c r="A71" s="68">
        <v>1.71982346E8</v>
      </c>
      <c r="B71" s="68" t="s">
        <v>147</v>
      </c>
      <c r="C71" s="69">
        <v>6.4238134E7</v>
      </c>
      <c r="D71" s="69">
        <v>9.4657889E7</v>
      </c>
      <c r="E71" s="70">
        <v>111988.0</v>
      </c>
      <c r="F71" s="70">
        <v>3740631.0</v>
      </c>
      <c r="G71" s="70">
        <v>2831639.0</v>
      </c>
      <c r="H71" s="70">
        <v>3207492.0</v>
      </c>
      <c r="I71" s="70">
        <v>4.33818604E8</v>
      </c>
      <c r="J71" s="70">
        <v>6.5463989E7</v>
      </c>
      <c r="K71" s="70">
        <v>9.4657889E7</v>
      </c>
      <c r="L71" s="71">
        <v>111988.0</v>
      </c>
      <c r="M71" s="71">
        <v>3802310.0</v>
      </c>
      <c r="N71" s="71">
        <v>3167392.0</v>
      </c>
      <c r="O71" s="71">
        <v>3278594.0</v>
      </c>
      <c r="P71" s="71">
        <v>4.33818604E8</v>
      </c>
      <c r="Q71" s="71">
        <v>5.9929969E7</v>
      </c>
      <c r="R71" s="71">
        <v>1.01989739E8</v>
      </c>
      <c r="S71" s="72">
        <v>111988.0</v>
      </c>
      <c r="T71" s="72">
        <v>3802310.0</v>
      </c>
      <c r="U71" s="72">
        <v>3167392.0</v>
      </c>
      <c r="V71" s="72">
        <v>3278594.0</v>
      </c>
      <c r="W71" s="72">
        <v>4.33818604E8</v>
      </c>
      <c r="X71" s="72">
        <v>6.2189662E7</v>
      </c>
      <c r="Y71" s="72">
        <v>1.01989739E8</v>
      </c>
      <c r="Z71" s="70">
        <v>111988.0</v>
      </c>
      <c r="AA71" s="70">
        <v>3802310.0</v>
      </c>
      <c r="AB71" s="70">
        <v>3167392.0</v>
      </c>
      <c r="AC71" s="70">
        <v>3278594.0</v>
      </c>
      <c r="AD71" s="70">
        <v>4.33818604E8</v>
      </c>
      <c r="AE71" s="70">
        <v>6.3109159E7</v>
      </c>
      <c r="AF71" s="70">
        <v>1.01989739E8</v>
      </c>
      <c r="AG71" s="71">
        <v>111988.0</v>
      </c>
      <c r="AH71" s="71">
        <v>3824659.0</v>
      </c>
      <c r="AI71" s="71">
        <v>3497577.0</v>
      </c>
      <c r="AJ71" s="71">
        <v>3350667.0</v>
      </c>
      <c r="AK71" s="71">
        <v>4.33818604E8</v>
      </c>
      <c r="AL71" s="71">
        <v>5.8795325E7</v>
      </c>
      <c r="AM71" s="71">
        <v>1.08816929E8</v>
      </c>
      <c r="AN71" s="72">
        <v>111988.0</v>
      </c>
      <c r="AO71" s="72">
        <v>3828836.0</v>
      </c>
      <c r="AP71" s="72">
        <v>3593284.0</v>
      </c>
      <c r="AQ71" s="72">
        <v>3474605.0</v>
      </c>
      <c r="AR71" s="72">
        <v>4.33818604E8</v>
      </c>
      <c r="AS71" s="72">
        <v>6.0789979E7</v>
      </c>
      <c r="AT71" s="72">
        <v>1.10772839E8</v>
      </c>
      <c r="AU71" s="70">
        <v>111988.0</v>
      </c>
      <c r="AV71" s="70">
        <v>3834809.0</v>
      </c>
      <c r="AW71" s="70">
        <v>3763749.0</v>
      </c>
      <c r="AX71" s="70">
        <v>4040905.0</v>
      </c>
      <c r="AY71" s="70">
        <v>4.33818604E8</v>
      </c>
      <c r="AZ71" s="70">
        <v>6.0460232E7</v>
      </c>
      <c r="BA71" s="70">
        <v>1.14241869E8</v>
      </c>
    </row>
    <row r="72" ht="20.25" customHeight="1">
      <c r="A72" s="68">
        <v>1.70972148E8</v>
      </c>
      <c r="B72" s="68" t="s">
        <v>148</v>
      </c>
      <c r="C72" s="69">
        <v>6.3927272E7</v>
      </c>
      <c r="D72" s="69">
        <v>2.07129941E8</v>
      </c>
      <c r="E72" s="70">
        <v>1.4804982E7</v>
      </c>
      <c r="F72" s="70">
        <v>9004477.0</v>
      </c>
      <c r="G72" s="70">
        <v>5701677.0</v>
      </c>
      <c r="H72" s="70">
        <v>4067137.0</v>
      </c>
      <c r="I72" s="70">
        <v>1.493960679E9</v>
      </c>
      <c r="J72" s="70">
        <v>6.8038971E7</v>
      </c>
      <c r="K72" s="70">
        <v>2.08801784E8</v>
      </c>
      <c r="L72" s="71">
        <v>1.4804982E7</v>
      </c>
      <c r="M72" s="71">
        <v>9073372.0</v>
      </c>
      <c r="N72" s="71">
        <v>6086914.0</v>
      </c>
      <c r="O72" s="71">
        <v>4140585.0</v>
      </c>
      <c r="P72" s="71">
        <v>1.493960679E9</v>
      </c>
      <c r="Q72" s="71">
        <v>6.2656595E7</v>
      </c>
      <c r="R72" s="71">
        <v>2.17195474E8</v>
      </c>
      <c r="S72" s="72">
        <v>1.4804982E7</v>
      </c>
      <c r="T72" s="72">
        <v>9073372.0</v>
      </c>
      <c r="U72" s="72">
        <v>6112711.0</v>
      </c>
      <c r="V72" s="72">
        <v>4140585.0</v>
      </c>
      <c r="W72" s="72">
        <v>1.493960679E9</v>
      </c>
      <c r="X72" s="72">
        <v>6.7916078E7</v>
      </c>
      <c r="Y72" s="72">
        <v>2.17711414E8</v>
      </c>
      <c r="Z72" s="70">
        <v>1.4804982E7</v>
      </c>
      <c r="AA72" s="70">
        <v>9073372.0</v>
      </c>
      <c r="AB72" s="70">
        <v>6135669.0</v>
      </c>
      <c r="AC72" s="70">
        <v>4140585.0</v>
      </c>
      <c r="AD72" s="70">
        <v>1.493960679E9</v>
      </c>
      <c r="AE72" s="70">
        <v>6.7240498E7</v>
      </c>
      <c r="AF72" s="70">
        <v>2.18170574E8</v>
      </c>
      <c r="AG72" s="71">
        <v>1.4850216E7</v>
      </c>
      <c r="AH72" s="71">
        <v>9216713.0</v>
      </c>
      <c r="AI72" s="71">
        <v>6836822.0</v>
      </c>
      <c r="AJ72" s="71">
        <v>4201245.0</v>
      </c>
      <c r="AK72" s="71">
        <v>1.533960679E9</v>
      </c>
      <c r="AL72" s="71">
        <v>6.3063946E7</v>
      </c>
      <c r="AM72" s="71">
        <v>2.33638049E8</v>
      </c>
      <c r="AN72" s="72">
        <v>1.486809E7</v>
      </c>
      <c r="AO72" s="72">
        <v>9222818.0</v>
      </c>
      <c r="AP72" s="72">
        <v>7016593.0</v>
      </c>
      <c r="AQ72" s="72">
        <v>4449283.0</v>
      </c>
      <c r="AR72" s="72">
        <v>1.583960679E9</v>
      </c>
      <c r="AS72" s="72">
        <v>6.2900275E7</v>
      </c>
      <c r="AT72" s="72">
        <v>2.37298094E8</v>
      </c>
      <c r="AU72" s="70">
        <v>1.4898589E7</v>
      </c>
      <c r="AV72" s="70">
        <v>9322136.0</v>
      </c>
      <c r="AW72" s="70">
        <v>7672085.0</v>
      </c>
      <c r="AX72" s="70">
        <v>4742352.0</v>
      </c>
      <c r="AY72" s="70">
        <v>1.613960679E9</v>
      </c>
      <c r="AZ72" s="70">
        <v>6.2626921E7</v>
      </c>
      <c r="BA72" s="70">
        <v>2.51407613E8</v>
      </c>
    </row>
    <row r="73" ht="20.25" customHeight="1">
      <c r="A73" s="68">
        <v>1.4406546E8</v>
      </c>
      <c r="B73" s="68" t="s">
        <v>149</v>
      </c>
      <c r="C73" s="69">
        <v>6.3571057E7</v>
      </c>
      <c r="D73" s="69">
        <v>1.02470409E8</v>
      </c>
      <c r="E73" s="70">
        <v>173335.0</v>
      </c>
      <c r="F73" s="70">
        <v>2164844.0</v>
      </c>
      <c r="G73" s="70">
        <v>4017973.0</v>
      </c>
      <c r="H73" s="70">
        <v>5302568.0</v>
      </c>
      <c r="I73" s="70">
        <v>4.97472383E8</v>
      </c>
      <c r="J73" s="70">
        <v>6.514929E7</v>
      </c>
      <c r="K73" s="70">
        <v>1.02470409E8</v>
      </c>
      <c r="L73" s="71">
        <v>173335.0</v>
      </c>
      <c r="M73" s="71">
        <v>2170172.0</v>
      </c>
      <c r="N73" s="71">
        <v>4430151.0</v>
      </c>
      <c r="O73" s="71">
        <v>6665757.0</v>
      </c>
      <c r="P73" s="71">
        <v>4.97472383E8</v>
      </c>
      <c r="Q73" s="71">
        <v>6.0179644E7</v>
      </c>
      <c r="R73" s="71">
        <v>1.10767249E8</v>
      </c>
      <c r="S73" s="72">
        <v>173335.0</v>
      </c>
      <c r="T73" s="72">
        <v>2170172.0</v>
      </c>
      <c r="U73" s="72">
        <v>4430151.0</v>
      </c>
      <c r="V73" s="72">
        <v>6665757.0</v>
      </c>
      <c r="W73" s="72">
        <v>4.97472383E8</v>
      </c>
      <c r="X73" s="72">
        <v>6.0335644E7</v>
      </c>
      <c r="Y73" s="72">
        <v>1.10767249E8</v>
      </c>
      <c r="Z73" s="70">
        <v>173335.0</v>
      </c>
      <c r="AA73" s="70">
        <v>2170210.0</v>
      </c>
      <c r="AB73" s="70">
        <v>4454454.0</v>
      </c>
      <c r="AC73" s="70">
        <v>6665757.0</v>
      </c>
      <c r="AD73" s="70">
        <v>4.97472383E8</v>
      </c>
      <c r="AE73" s="70">
        <v>6.0663457E7</v>
      </c>
      <c r="AF73" s="70">
        <v>1.11253689E8</v>
      </c>
      <c r="AG73" s="71">
        <v>173335.0</v>
      </c>
      <c r="AH73" s="71">
        <v>2174373.0</v>
      </c>
      <c r="AI73" s="71">
        <v>4638391.0</v>
      </c>
      <c r="AJ73" s="71">
        <v>6948383.0</v>
      </c>
      <c r="AK73" s="71">
        <v>4.97472383E8</v>
      </c>
      <c r="AL73" s="71">
        <v>5.5629755E7</v>
      </c>
      <c r="AM73" s="71">
        <v>1.14974059E8</v>
      </c>
      <c r="AN73" s="72">
        <v>173335.0</v>
      </c>
      <c r="AO73" s="72">
        <v>2174373.0</v>
      </c>
      <c r="AP73" s="72">
        <v>4638391.0</v>
      </c>
      <c r="AQ73" s="72">
        <v>6948383.0</v>
      </c>
      <c r="AR73" s="72">
        <v>4.97472383E8</v>
      </c>
      <c r="AS73" s="72">
        <v>5.8830269E7</v>
      </c>
      <c r="AT73" s="72">
        <v>1.14974059E8</v>
      </c>
      <c r="AU73" s="70">
        <v>173335.0</v>
      </c>
      <c r="AV73" s="70">
        <v>2182784.0</v>
      </c>
      <c r="AW73" s="70">
        <v>4704822.0</v>
      </c>
      <c r="AX73" s="70">
        <v>7135665.0</v>
      </c>
      <c r="AY73" s="70">
        <v>4.97472383E8</v>
      </c>
      <c r="AZ73" s="70">
        <v>5.1213911E7</v>
      </c>
      <c r="BA73" s="70">
        <v>1.16386789E8</v>
      </c>
    </row>
    <row r="74" ht="20.25" customHeight="1">
      <c r="A74" s="68">
        <v>1.6757738E8</v>
      </c>
      <c r="B74" s="68" t="s">
        <v>150</v>
      </c>
      <c r="C74" s="69">
        <v>6.2974808E7</v>
      </c>
      <c r="D74" s="69">
        <v>3.89650755E8</v>
      </c>
      <c r="E74" s="70">
        <v>4819417.0</v>
      </c>
      <c r="F74" s="70">
        <v>1.4670939E7</v>
      </c>
      <c r="G74" s="70">
        <v>1.1693648E7</v>
      </c>
      <c r="H74" s="70">
        <v>5611995.0</v>
      </c>
      <c r="I74" s="70">
        <v>9.70788659E8</v>
      </c>
      <c r="J74" s="70">
        <v>6.4150762E7</v>
      </c>
      <c r="K74" s="70">
        <v>3.89650755E8</v>
      </c>
      <c r="L74" s="71">
        <v>4819417.0</v>
      </c>
      <c r="M74" s="71">
        <v>1.4670939E7</v>
      </c>
      <c r="N74" s="71">
        <v>1.1693648E7</v>
      </c>
      <c r="O74" s="71">
        <v>5611995.0</v>
      </c>
      <c r="P74" s="71">
        <v>9.70788659E8</v>
      </c>
      <c r="Q74" s="71">
        <v>6.4262762E7</v>
      </c>
      <c r="R74" s="71">
        <v>3.89650755E8</v>
      </c>
      <c r="S74" s="72">
        <v>4819417.0</v>
      </c>
      <c r="T74" s="72">
        <v>1.4670939E7</v>
      </c>
      <c r="U74" s="72">
        <v>1.1693648E7</v>
      </c>
      <c r="V74" s="72">
        <v>5611995.0</v>
      </c>
      <c r="W74" s="72">
        <v>9.70788659E8</v>
      </c>
      <c r="X74" s="72">
        <v>6.4681071E7</v>
      </c>
      <c r="Y74" s="72">
        <v>3.89650755E8</v>
      </c>
      <c r="Z74" s="70">
        <v>4819417.0</v>
      </c>
      <c r="AA74" s="70">
        <v>1.4670939E7</v>
      </c>
      <c r="AB74" s="70">
        <v>1.1693648E7</v>
      </c>
      <c r="AC74" s="70">
        <v>5611995.0</v>
      </c>
      <c r="AD74" s="70">
        <v>9.70788659E8</v>
      </c>
      <c r="AE74" s="70">
        <v>6.4717871E7</v>
      </c>
      <c r="AF74" s="70">
        <v>3.89650755E8</v>
      </c>
      <c r="AG74" s="71">
        <v>4819417.0</v>
      </c>
      <c r="AH74" s="71">
        <v>1.4671038E7</v>
      </c>
      <c r="AI74" s="71">
        <v>1.171439E7</v>
      </c>
      <c r="AJ74" s="71">
        <v>5611995.0</v>
      </c>
      <c r="AK74" s="71">
        <v>9.70788659E8</v>
      </c>
      <c r="AL74" s="71">
        <v>6.4983671E7</v>
      </c>
      <c r="AM74" s="71">
        <v>3.90066585E8</v>
      </c>
      <c r="AN74" s="72">
        <v>4819417.0</v>
      </c>
      <c r="AO74" s="72">
        <v>1.4671038E7</v>
      </c>
      <c r="AP74" s="72">
        <v>1.171439E7</v>
      </c>
      <c r="AQ74" s="72">
        <v>5611995.0</v>
      </c>
      <c r="AR74" s="72">
        <v>9.70788659E8</v>
      </c>
      <c r="AS74" s="72">
        <v>6.5151671E7</v>
      </c>
      <c r="AT74" s="72">
        <v>3.90066585E8</v>
      </c>
      <c r="AU74" s="70">
        <v>4819417.0</v>
      </c>
      <c r="AV74" s="70">
        <v>1.5044354E7</v>
      </c>
      <c r="AW74" s="70">
        <v>1.1974773E7</v>
      </c>
      <c r="AX74" s="70">
        <v>5862176.0</v>
      </c>
      <c r="AY74" s="70">
        <v>9.70788659E8</v>
      </c>
      <c r="AZ74" s="70">
        <v>6.2641577E7</v>
      </c>
      <c r="BA74" s="70">
        <v>3.99007427E8</v>
      </c>
    </row>
    <row r="75" ht="20.25" customHeight="1">
      <c r="A75" s="68">
        <v>1.67637163E8</v>
      </c>
      <c r="B75" s="68" t="s">
        <v>151</v>
      </c>
      <c r="C75" s="69">
        <v>6.2969871E7</v>
      </c>
      <c r="D75" s="69">
        <v>4.43645824E8</v>
      </c>
      <c r="E75" s="70">
        <v>3066053.0</v>
      </c>
      <c r="F75" s="70">
        <v>2.6682282E7</v>
      </c>
      <c r="G75" s="70">
        <v>8033732.0</v>
      </c>
      <c r="H75" s="70">
        <v>9007139.0</v>
      </c>
      <c r="I75" s="70">
        <v>1.7213875341E10</v>
      </c>
      <c r="J75" s="70">
        <v>6.3421427E7</v>
      </c>
      <c r="K75" s="70">
        <v>4.52376008E8</v>
      </c>
      <c r="L75" s="71">
        <v>3066053.0</v>
      </c>
      <c r="M75" s="71">
        <v>2.6682282E7</v>
      </c>
      <c r="N75" s="71">
        <v>8033732.0</v>
      </c>
      <c r="O75" s="71">
        <v>9007139.0</v>
      </c>
      <c r="P75" s="71">
        <v>1.8263875341E10</v>
      </c>
      <c r="Q75" s="71">
        <v>6.3798727E7</v>
      </c>
      <c r="R75" s="71">
        <v>4.52376008E8</v>
      </c>
      <c r="S75" s="72">
        <v>3066053.0</v>
      </c>
      <c r="T75" s="72">
        <v>2.6682282E7</v>
      </c>
      <c r="U75" s="72">
        <v>8033732.0</v>
      </c>
      <c r="V75" s="72">
        <v>9007139.0</v>
      </c>
      <c r="W75" s="72">
        <v>1.9313875341E10</v>
      </c>
      <c r="X75" s="72">
        <v>6.4093127E7</v>
      </c>
      <c r="Y75" s="72">
        <v>4.52376008E8</v>
      </c>
      <c r="Z75" s="70">
        <v>3066053.0</v>
      </c>
      <c r="AA75" s="70">
        <v>2.6682282E7</v>
      </c>
      <c r="AB75" s="70">
        <v>8033732.0</v>
      </c>
      <c r="AC75" s="70">
        <v>9007139.0</v>
      </c>
      <c r="AD75" s="70">
        <v>1.9313875341E10</v>
      </c>
      <c r="AE75" s="70">
        <v>6.4097827E7</v>
      </c>
      <c r="AF75" s="70">
        <v>4.52376008E8</v>
      </c>
      <c r="AG75" s="71">
        <v>3066053.0</v>
      </c>
      <c r="AH75" s="71">
        <v>2.6682282E7</v>
      </c>
      <c r="AI75" s="71">
        <v>8082326.0</v>
      </c>
      <c r="AJ75" s="71">
        <v>9074269.0</v>
      </c>
      <c r="AK75" s="71">
        <v>1.9313875341E10</v>
      </c>
      <c r="AL75" s="71">
        <v>6.3608527E7</v>
      </c>
      <c r="AM75" s="71">
        <v>4.53347888E8</v>
      </c>
      <c r="AN75" s="72">
        <v>3066053.0</v>
      </c>
      <c r="AO75" s="72">
        <v>2.6708008E7</v>
      </c>
      <c r="AP75" s="72">
        <v>8229972.0</v>
      </c>
      <c r="AQ75" s="72">
        <v>9122893.0</v>
      </c>
      <c r="AR75" s="72">
        <v>2.0983875341E10</v>
      </c>
      <c r="AS75" s="72">
        <v>6.1910591E7</v>
      </c>
      <c r="AT75" s="72">
        <v>4.56558068E8</v>
      </c>
      <c r="AU75" s="70">
        <v>3066053.0</v>
      </c>
      <c r="AV75" s="70">
        <v>2.7404738E7</v>
      </c>
      <c r="AW75" s="70">
        <v>8999274.0</v>
      </c>
      <c r="AX75" s="70">
        <v>9376621.0</v>
      </c>
      <c r="AY75" s="70">
        <v>2.1933875341E10</v>
      </c>
      <c r="AZ75" s="70">
        <v>6.1414373E7</v>
      </c>
      <c r="BA75" s="70">
        <v>4.78911408E8</v>
      </c>
    </row>
    <row r="76" ht="20.25" customHeight="1">
      <c r="A76" s="68">
        <v>1.71209025E8</v>
      </c>
      <c r="B76" s="68" t="s">
        <v>152</v>
      </c>
      <c r="C76" s="69">
        <v>6.2957645E7</v>
      </c>
      <c r="D76" s="69">
        <v>3.64963138E8</v>
      </c>
      <c r="E76" s="70">
        <v>3.5403615E7</v>
      </c>
      <c r="F76" s="70">
        <v>1.8174369E7</v>
      </c>
      <c r="G76" s="70">
        <v>7662943.0</v>
      </c>
      <c r="H76" s="70">
        <v>1.0102187E7</v>
      </c>
      <c r="I76" s="70">
        <v>1.404842811E9</v>
      </c>
      <c r="J76" s="70">
        <v>6.3433424E7</v>
      </c>
      <c r="K76" s="70">
        <v>3.65338727E8</v>
      </c>
      <c r="L76" s="71">
        <v>3.5403615E7</v>
      </c>
      <c r="M76" s="71">
        <v>1.8174369E7</v>
      </c>
      <c r="N76" s="71">
        <v>7662943.0</v>
      </c>
      <c r="O76" s="71">
        <v>1.0102187E7</v>
      </c>
      <c r="P76" s="71">
        <v>1.404842811E9</v>
      </c>
      <c r="Q76" s="71">
        <v>6.354548E7</v>
      </c>
      <c r="R76" s="71">
        <v>3.65338727E8</v>
      </c>
      <c r="S76" s="72">
        <v>3.5403615E7</v>
      </c>
      <c r="T76" s="72">
        <v>1.8174369E7</v>
      </c>
      <c r="U76" s="72">
        <v>7662943.0</v>
      </c>
      <c r="V76" s="72">
        <v>1.0102187E7</v>
      </c>
      <c r="W76" s="72">
        <v>1.404842811E9</v>
      </c>
      <c r="X76" s="72">
        <v>6.354548E7</v>
      </c>
      <c r="Y76" s="72">
        <v>3.65338727E8</v>
      </c>
      <c r="Z76" s="70">
        <v>3.5403615E7</v>
      </c>
      <c r="AA76" s="70">
        <v>1.8174369E7</v>
      </c>
      <c r="AB76" s="70">
        <v>7662943.0</v>
      </c>
      <c r="AC76" s="70">
        <v>1.0102187E7</v>
      </c>
      <c r="AD76" s="70">
        <v>1.404842811E9</v>
      </c>
      <c r="AE76" s="70">
        <v>6.354548E7</v>
      </c>
      <c r="AF76" s="70">
        <v>3.65338727E8</v>
      </c>
      <c r="AG76" s="71">
        <v>3.5403615E7</v>
      </c>
      <c r="AH76" s="71">
        <v>1.8174369E7</v>
      </c>
      <c r="AI76" s="71">
        <v>7662943.0</v>
      </c>
      <c r="AJ76" s="71">
        <v>1.0102187E7</v>
      </c>
      <c r="AK76" s="71">
        <v>1.404842811E9</v>
      </c>
      <c r="AL76" s="71">
        <v>6.354548E7</v>
      </c>
      <c r="AM76" s="71">
        <v>3.65338727E8</v>
      </c>
      <c r="AN76" s="72">
        <v>3.5403615E7</v>
      </c>
      <c r="AO76" s="72">
        <v>1.8174369E7</v>
      </c>
      <c r="AP76" s="72">
        <v>7662943.0</v>
      </c>
      <c r="AQ76" s="72">
        <v>1.0102187E7</v>
      </c>
      <c r="AR76" s="72">
        <v>1.404842811E9</v>
      </c>
      <c r="AS76" s="72">
        <v>6.354548E7</v>
      </c>
      <c r="AT76" s="72">
        <v>3.65338727E8</v>
      </c>
      <c r="AU76" s="70">
        <v>3.5403615E7</v>
      </c>
      <c r="AV76" s="70">
        <v>1.8174369E7</v>
      </c>
      <c r="AW76" s="70">
        <v>7662943.0</v>
      </c>
      <c r="AX76" s="70">
        <v>1.0102187E7</v>
      </c>
      <c r="AY76" s="70">
        <v>1.404842811E9</v>
      </c>
      <c r="AZ76" s="70">
        <v>6.354548E7</v>
      </c>
      <c r="BA76" s="70">
        <v>3.65338727E8</v>
      </c>
    </row>
    <row r="77" ht="20.25" customHeight="1">
      <c r="A77" s="68">
        <v>1.71753933E8</v>
      </c>
      <c r="B77" s="68" t="s">
        <v>153</v>
      </c>
      <c r="C77" s="69">
        <v>6.2677211E7</v>
      </c>
      <c r="D77" s="69">
        <v>8.0430586E7</v>
      </c>
      <c r="E77" s="70">
        <v>254494.0</v>
      </c>
      <c r="F77" s="70">
        <v>2681186.0</v>
      </c>
      <c r="G77" s="70">
        <v>2663295.0</v>
      </c>
      <c r="H77" s="70">
        <v>4532998.0</v>
      </c>
      <c r="I77" s="70">
        <v>1.52796998E8</v>
      </c>
      <c r="J77" s="70">
        <v>6.4299228E7</v>
      </c>
      <c r="K77" s="70">
        <v>8.0430586E7</v>
      </c>
      <c r="L77" s="71">
        <v>254494.0</v>
      </c>
      <c r="M77" s="71">
        <v>2683800.0</v>
      </c>
      <c r="N77" s="71">
        <v>2698196.0</v>
      </c>
      <c r="O77" s="71">
        <v>4571959.0</v>
      </c>
      <c r="P77" s="71">
        <v>1.52796998E8</v>
      </c>
      <c r="Q77" s="71">
        <v>6.4115618E7</v>
      </c>
      <c r="R77" s="71">
        <v>8.1154746E7</v>
      </c>
      <c r="S77" s="72">
        <v>254494.0</v>
      </c>
      <c r="T77" s="72">
        <v>2683800.0</v>
      </c>
      <c r="U77" s="72">
        <v>2703659.0</v>
      </c>
      <c r="V77" s="72">
        <v>4571959.0</v>
      </c>
      <c r="W77" s="72">
        <v>1.52796998E8</v>
      </c>
      <c r="X77" s="72">
        <v>6.4281578E7</v>
      </c>
      <c r="Y77" s="72">
        <v>8.1264006E7</v>
      </c>
      <c r="Z77" s="70">
        <v>254494.0</v>
      </c>
      <c r="AA77" s="70">
        <v>2683800.0</v>
      </c>
      <c r="AB77" s="70">
        <v>2703659.0</v>
      </c>
      <c r="AC77" s="70">
        <v>4571959.0</v>
      </c>
      <c r="AD77" s="70">
        <v>1.52796998E8</v>
      </c>
      <c r="AE77" s="70">
        <v>6.4349518E7</v>
      </c>
      <c r="AF77" s="70">
        <v>8.1264006E7</v>
      </c>
      <c r="AG77" s="71">
        <v>254494.0</v>
      </c>
      <c r="AH77" s="71">
        <v>2683800.0</v>
      </c>
      <c r="AI77" s="71">
        <v>2703659.0</v>
      </c>
      <c r="AJ77" s="71">
        <v>4571959.0</v>
      </c>
      <c r="AK77" s="71">
        <v>1.52796998E8</v>
      </c>
      <c r="AL77" s="71">
        <v>6.4655518E7</v>
      </c>
      <c r="AM77" s="71">
        <v>8.1264006E7</v>
      </c>
      <c r="AN77" s="72">
        <v>254494.0</v>
      </c>
      <c r="AO77" s="72">
        <v>2683876.0</v>
      </c>
      <c r="AP77" s="72">
        <v>2758137.0</v>
      </c>
      <c r="AQ77" s="72">
        <v>4571959.0</v>
      </c>
      <c r="AR77" s="72">
        <v>1.52796998E8</v>
      </c>
      <c r="AS77" s="72">
        <v>6.5208123E7</v>
      </c>
      <c r="AT77" s="72">
        <v>8.2354326E7</v>
      </c>
      <c r="AU77" s="70">
        <v>254494.0</v>
      </c>
      <c r="AV77" s="70">
        <v>2683983.0</v>
      </c>
      <c r="AW77" s="70">
        <v>2758148.0</v>
      </c>
      <c r="AX77" s="70">
        <v>4571959.0</v>
      </c>
      <c r="AY77" s="70">
        <v>1.52796998E8</v>
      </c>
      <c r="AZ77" s="70">
        <v>6.5342763E7</v>
      </c>
      <c r="BA77" s="70">
        <v>8.2355616E7</v>
      </c>
    </row>
    <row r="78" ht="20.25" customHeight="1">
      <c r="A78" s="68">
        <v>1.53857025E8</v>
      </c>
      <c r="B78" s="68" t="s">
        <v>154</v>
      </c>
      <c r="C78" s="69">
        <v>6.2415625E7</v>
      </c>
      <c r="D78" s="69">
        <v>6.57681542E8</v>
      </c>
      <c r="E78" s="70">
        <v>2.4487691E7</v>
      </c>
      <c r="F78" s="70">
        <v>1.6055443E7</v>
      </c>
      <c r="G78" s="70">
        <v>2.4391291E7</v>
      </c>
      <c r="H78" s="70">
        <v>6595389.0</v>
      </c>
      <c r="I78" s="70">
        <v>6.904186976E9</v>
      </c>
      <c r="J78" s="70">
        <v>6.4433183E7</v>
      </c>
      <c r="K78" s="70">
        <v>6.57681542E8</v>
      </c>
      <c r="L78" s="71">
        <v>2.4541741E7</v>
      </c>
      <c r="M78" s="71">
        <v>1.6628768E7</v>
      </c>
      <c r="N78" s="71">
        <v>2.7119545E7</v>
      </c>
      <c r="O78" s="71">
        <v>6866078.0</v>
      </c>
      <c r="P78" s="71">
        <v>6.904186976E9</v>
      </c>
      <c r="Q78" s="71">
        <v>6.3199615E7</v>
      </c>
      <c r="R78" s="71">
        <v>7.17995956E8</v>
      </c>
      <c r="S78" s="72">
        <v>2.4541741E7</v>
      </c>
      <c r="T78" s="72">
        <v>1.6628768E7</v>
      </c>
      <c r="U78" s="72">
        <v>2.7119545E7</v>
      </c>
      <c r="V78" s="72">
        <v>6866078.0</v>
      </c>
      <c r="W78" s="72">
        <v>6.904186976E9</v>
      </c>
      <c r="X78" s="72">
        <v>6.4108245E7</v>
      </c>
      <c r="Y78" s="72">
        <v>7.17995956E8</v>
      </c>
      <c r="Z78" s="70">
        <v>2.4541741E7</v>
      </c>
      <c r="AA78" s="70">
        <v>1.6630566E7</v>
      </c>
      <c r="AB78" s="70">
        <v>2.7218408E7</v>
      </c>
      <c r="AC78" s="70">
        <v>6866078.0</v>
      </c>
      <c r="AD78" s="70">
        <v>6.904186976E9</v>
      </c>
      <c r="AE78" s="70">
        <v>6.4154565E7</v>
      </c>
      <c r="AF78" s="70">
        <v>7.19991196E8</v>
      </c>
      <c r="AG78" s="71">
        <v>2.454759E7</v>
      </c>
      <c r="AH78" s="71">
        <v>1.7132437E7</v>
      </c>
      <c r="AI78" s="71">
        <v>3.4652979E7</v>
      </c>
      <c r="AJ78" s="71">
        <v>7253586.0</v>
      </c>
      <c r="AK78" s="71">
        <v>6.904186976E9</v>
      </c>
      <c r="AL78" s="71">
        <v>6.07512E7</v>
      </c>
      <c r="AM78" s="71">
        <v>8.7370297E8</v>
      </c>
      <c r="AN78" s="72">
        <v>2.454759E7</v>
      </c>
      <c r="AO78" s="72">
        <v>1.715064E7</v>
      </c>
      <c r="AP78" s="72">
        <v>3.4891556E7</v>
      </c>
      <c r="AQ78" s="72">
        <v>7253586.0</v>
      </c>
      <c r="AR78" s="72">
        <v>6.904186976E9</v>
      </c>
      <c r="AS78" s="72">
        <v>6.427036E7</v>
      </c>
      <c r="AT78" s="72">
        <v>8.7865654E8</v>
      </c>
      <c r="AU78" s="70">
        <v>2.4550584E7</v>
      </c>
      <c r="AV78" s="70">
        <v>1.8834319E7</v>
      </c>
      <c r="AW78" s="70">
        <v>4.3257959E7</v>
      </c>
      <c r="AX78" s="70">
        <v>7778573.0</v>
      </c>
      <c r="AY78" s="70">
        <v>6.904186976E9</v>
      </c>
      <c r="AZ78" s="70">
        <v>6.1416348E7</v>
      </c>
      <c r="BA78" s="70">
        <v>1.062839116E9</v>
      </c>
    </row>
    <row r="79" ht="20.25" customHeight="1">
      <c r="A79" s="68">
        <v>1.71910225E8</v>
      </c>
      <c r="B79" s="68" t="s">
        <v>155</v>
      </c>
      <c r="C79" s="69">
        <v>6.2420659E7</v>
      </c>
      <c r="D79" s="69">
        <v>1.74431846E8</v>
      </c>
      <c r="E79" s="70">
        <v>246404.0</v>
      </c>
      <c r="F79" s="70">
        <v>3580169.0</v>
      </c>
      <c r="G79" s="70">
        <v>7028275.0</v>
      </c>
      <c r="H79" s="70">
        <v>5133698.0</v>
      </c>
      <c r="I79" s="70">
        <v>1.447133765E9</v>
      </c>
      <c r="J79" s="70">
        <v>6.4775936E7</v>
      </c>
      <c r="K79" s="70">
        <v>1.7705866E8</v>
      </c>
      <c r="L79" s="71">
        <v>260484.0</v>
      </c>
      <c r="M79" s="71">
        <v>4096269.0</v>
      </c>
      <c r="N79" s="71">
        <v>9102228.0</v>
      </c>
      <c r="O79" s="71">
        <v>5638979.0</v>
      </c>
      <c r="P79" s="71">
        <v>1.447133765E9</v>
      </c>
      <c r="Q79" s="71">
        <v>6.1719574E7</v>
      </c>
      <c r="R79" s="71">
        <v>2.23701898E8</v>
      </c>
      <c r="S79" s="72">
        <v>260484.0</v>
      </c>
      <c r="T79" s="72">
        <v>4096269.0</v>
      </c>
      <c r="U79" s="72">
        <v>9102228.0</v>
      </c>
      <c r="V79" s="72">
        <v>5638979.0</v>
      </c>
      <c r="W79" s="72">
        <v>1.997133765E9</v>
      </c>
      <c r="X79" s="72">
        <v>6.366617E7</v>
      </c>
      <c r="Y79" s="72">
        <v>2.23701898E8</v>
      </c>
      <c r="Z79" s="70">
        <v>260484.0</v>
      </c>
      <c r="AA79" s="70">
        <v>4097387.0</v>
      </c>
      <c r="AB79" s="70">
        <v>9109942.0</v>
      </c>
      <c r="AC79" s="70">
        <v>5638979.0</v>
      </c>
      <c r="AD79" s="70">
        <v>2.107133765E9</v>
      </c>
      <c r="AE79" s="70">
        <v>6.3460772E7</v>
      </c>
      <c r="AF79" s="70">
        <v>2.23867358E8</v>
      </c>
      <c r="AG79" s="71">
        <v>260484.0</v>
      </c>
      <c r="AH79" s="71">
        <v>4099060.0</v>
      </c>
      <c r="AI79" s="71">
        <v>9143594.0</v>
      </c>
      <c r="AJ79" s="71">
        <v>5668164.0</v>
      </c>
      <c r="AK79" s="71">
        <v>2.107133765E9</v>
      </c>
      <c r="AL79" s="71">
        <v>6.3292424E7</v>
      </c>
      <c r="AM79" s="71">
        <v>2.24557128E8</v>
      </c>
      <c r="AN79" s="72">
        <v>260484.0</v>
      </c>
      <c r="AO79" s="72">
        <v>4099060.0</v>
      </c>
      <c r="AP79" s="72">
        <v>9148332.0</v>
      </c>
      <c r="AQ79" s="72">
        <v>5668164.0</v>
      </c>
      <c r="AR79" s="72">
        <v>2.107133765E9</v>
      </c>
      <c r="AS79" s="72">
        <v>6.3525794E7</v>
      </c>
      <c r="AT79" s="72">
        <v>2.24651888E8</v>
      </c>
      <c r="AU79" s="70">
        <v>260484.0</v>
      </c>
      <c r="AV79" s="70">
        <v>4099060.0</v>
      </c>
      <c r="AW79" s="70">
        <v>9148332.0</v>
      </c>
      <c r="AX79" s="70">
        <v>5668164.0</v>
      </c>
      <c r="AY79" s="70">
        <v>2.107133765E9</v>
      </c>
      <c r="AZ79" s="70">
        <v>6.487621E7</v>
      </c>
      <c r="BA79" s="70">
        <v>2.24651888E8</v>
      </c>
    </row>
    <row r="80" ht="20.25" customHeight="1">
      <c r="A80" s="68">
        <v>1.39292614E8</v>
      </c>
      <c r="B80" s="68" t="s">
        <v>156</v>
      </c>
      <c r="C80" s="69">
        <v>6.1757612E7</v>
      </c>
      <c r="D80" s="69">
        <v>5.89041222E8</v>
      </c>
      <c r="E80" s="70">
        <v>1.8048155E7</v>
      </c>
      <c r="F80" s="70">
        <v>1.4523535E7</v>
      </c>
      <c r="G80" s="70">
        <v>2.2819774E7</v>
      </c>
      <c r="H80" s="70">
        <v>1.0290453E7</v>
      </c>
      <c r="I80" s="70">
        <v>4.518817481E9</v>
      </c>
      <c r="J80" s="70">
        <v>6.331741E7</v>
      </c>
      <c r="K80" s="70">
        <v>6.12794461E8</v>
      </c>
      <c r="L80" s="71">
        <v>1.8048155E7</v>
      </c>
      <c r="M80" s="71">
        <v>1.4860148E7</v>
      </c>
      <c r="N80" s="71">
        <v>2.5024044E7</v>
      </c>
      <c r="O80" s="71">
        <v>1.1222901E7</v>
      </c>
      <c r="P80" s="71">
        <v>4.518817481E9</v>
      </c>
      <c r="Q80" s="71">
        <v>5.758562E7</v>
      </c>
      <c r="R80" s="71">
        <v>6.60247901E8</v>
      </c>
      <c r="S80" s="72">
        <v>1.8048155E7</v>
      </c>
      <c r="T80" s="72">
        <v>1.4860148E7</v>
      </c>
      <c r="U80" s="72">
        <v>2.5024044E7</v>
      </c>
      <c r="V80" s="72">
        <v>1.1222901E7</v>
      </c>
      <c r="W80" s="72">
        <v>4.518817481E9</v>
      </c>
      <c r="X80" s="72">
        <v>5.8567961E7</v>
      </c>
      <c r="Y80" s="72">
        <v>6.60247901E8</v>
      </c>
      <c r="Z80" s="70">
        <v>1.8048155E7</v>
      </c>
      <c r="AA80" s="70">
        <v>1.4877503E7</v>
      </c>
      <c r="AB80" s="70">
        <v>2.5370616E7</v>
      </c>
      <c r="AC80" s="70">
        <v>1.1222901E7</v>
      </c>
      <c r="AD80" s="70">
        <v>4.518817481E9</v>
      </c>
      <c r="AE80" s="70">
        <v>5.8008796E7</v>
      </c>
      <c r="AF80" s="70">
        <v>6.67352891E8</v>
      </c>
      <c r="AG80" s="71">
        <v>1.8048155E7</v>
      </c>
      <c r="AH80" s="71">
        <v>1.5015881E7</v>
      </c>
      <c r="AI80" s="71">
        <v>2.6220519E7</v>
      </c>
      <c r="AJ80" s="71">
        <v>1.1325405E7</v>
      </c>
      <c r="AK80" s="71">
        <v>4.518817481E9</v>
      </c>
      <c r="AL80" s="71">
        <v>5.75783E7</v>
      </c>
      <c r="AM80" s="71">
        <v>6.85734731E8</v>
      </c>
      <c r="AN80" s="72">
        <v>1.8048155E7</v>
      </c>
      <c r="AO80" s="72">
        <v>1.5015881E7</v>
      </c>
      <c r="AP80" s="72">
        <v>2.6220519E7</v>
      </c>
      <c r="AQ80" s="72">
        <v>1.1325405E7</v>
      </c>
      <c r="AR80" s="72">
        <v>4.518817481E9</v>
      </c>
      <c r="AS80" s="72">
        <v>5.8452076E7</v>
      </c>
      <c r="AT80" s="72">
        <v>6.85734731E8</v>
      </c>
      <c r="AU80" s="70">
        <v>1.8048155E7</v>
      </c>
      <c r="AV80" s="70">
        <v>1.5050895E7</v>
      </c>
      <c r="AW80" s="70">
        <v>2.6505683E7</v>
      </c>
      <c r="AX80" s="70">
        <v>1.1325405E7</v>
      </c>
      <c r="AY80" s="70">
        <v>4.518817481E9</v>
      </c>
      <c r="AZ80" s="70">
        <v>5.8594144E7</v>
      </c>
      <c r="BA80" s="70">
        <v>6.91788151E8</v>
      </c>
    </row>
    <row r="81" ht="20.25" customHeight="1">
      <c r="A81" s="68">
        <v>1.38752108E8</v>
      </c>
      <c r="B81" s="68" t="s">
        <v>157</v>
      </c>
      <c r="C81" s="69">
        <v>6.1536459E7</v>
      </c>
      <c r="D81" s="69">
        <v>4.35412557E8</v>
      </c>
      <c r="E81" s="70">
        <v>889466.0</v>
      </c>
      <c r="F81" s="70">
        <v>1.0396596E7</v>
      </c>
      <c r="G81" s="70">
        <v>1.6500168E7</v>
      </c>
      <c r="H81" s="70">
        <v>5651167.0</v>
      </c>
      <c r="I81" s="70">
        <v>6.19918153E8</v>
      </c>
      <c r="J81" s="70">
        <v>6.1673789E7</v>
      </c>
      <c r="K81" s="70">
        <v>4.35412557E8</v>
      </c>
      <c r="L81" s="71">
        <v>889466.0</v>
      </c>
      <c r="M81" s="71">
        <v>1.0396596E7</v>
      </c>
      <c r="N81" s="71">
        <v>1.6500168E7</v>
      </c>
      <c r="O81" s="71">
        <v>5651167.0</v>
      </c>
      <c r="P81" s="71">
        <v>6.19918153E8</v>
      </c>
      <c r="Q81" s="71">
        <v>6.1668659E7</v>
      </c>
      <c r="R81" s="71">
        <v>4.35412557E8</v>
      </c>
      <c r="S81" s="72">
        <v>889466.0</v>
      </c>
      <c r="T81" s="72">
        <v>1.0396596E7</v>
      </c>
      <c r="U81" s="72">
        <v>1.6500168E7</v>
      </c>
      <c r="V81" s="72">
        <v>5651167.0</v>
      </c>
      <c r="W81" s="72">
        <v>6.19918153E8</v>
      </c>
      <c r="X81" s="72">
        <v>6.1689789E7</v>
      </c>
      <c r="Y81" s="72">
        <v>4.35412557E8</v>
      </c>
      <c r="Z81" s="70">
        <v>889466.0</v>
      </c>
      <c r="AA81" s="70">
        <v>1.0396596E7</v>
      </c>
      <c r="AB81" s="70">
        <v>1.6500168E7</v>
      </c>
      <c r="AC81" s="70">
        <v>5651167.0</v>
      </c>
      <c r="AD81" s="70">
        <v>6.19918153E8</v>
      </c>
      <c r="AE81" s="70">
        <v>6.1689789E7</v>
      </c>
      <c r="AF81" s="70">
        <v>4.35412557E8</v>
      </c>
      <c r="AG81" s="71">
        <v>889466.0</v>
      </c>
      <c r="AH81" s="71">
        <v>1.0396596E7</v>
      </c>
      <c r="AI81" s="71">
        <v>1.6500168E7</v>
      </c>
      <c r="AJ81" s="71">
        <v>5651167.0</v>
      </c>
      <c r="AK81" s="71">
        <v>6.19918153E8</v>
      </c>
      <c r="AL81" s="71">
        <v>6.1689789E7</v>
      </c>
      <c r="AM81" s="71">
        <v>4.35412557E8</v>
      </c>
      <c r="AN81" s="72">
        <v>889466.0</v>
      </c>
      <c r="AO81" s="72">
        <v>1.0396596E7</v>
      </c>
      <c r="AP81" s="72">
        <v>1.6500168E7</v>
      </c>
      <c r="AQ81" s="72">
        <v>5651167.0</v>
      </c>
      <c r="AR81" s="72">
        <v>6.19918153E8</v>
      </c>
      <c r="AS81" s="72">
        <v>6.1689789E7</v>
      </c>
      <c r="AT81" s="72">
        <v>4.35412557E8</v>
      </c>
      <c r="AU81" s="70">
        <v>889466.0</v>
      </c>
      <c r="AV81" s="70">
        <v>1.0396596E7</v>
      </c>
      <c r="AW81" s="70">
        <v>1.6500168E7</v>
      </c>
      <c r="AX81" s="70">
        <v>5651167.0</v>
      </c>
      <c r="AY81" s="70">
        <v>6.19918153E8</v>
      </c>
      <c r="AZ81" s="70">
        <v>6.1689789E7</v>
      </c>
      <c r="BA81" s="70">
        <v>4.35412557E8</v>
      </c>
    </row>
    <row r="82" ht="20.25" customHeight="1">
      <c r="A82" s="68">
        <v>1.66807426E8</v>
      </c>
      <c r="B82" s="68" t="s">
        <v>158</v>
      </c>
      <c r="C82" s="69">
        <v>6.1275513E7</v>
      </c>
      <c r="D82" s="69">
        <v>3.33665172E8</v>
      </c>
      <c r="E82" s="70">
        <v>5.4946671E7</v>
      </c>
      <c r="F82" s="70">
        <v>1.5401159E7</v>
      </c>
      <c r="G82" s="70">
        <v>8345709.0</v>
      </c>
      <c r="H82" s="70">
        <v>5890594.0</v>
      </c>
      <c r="I82" s="70">
        <v>3.02842793E9</v>
      </c>
      <c r="J82" s="70">
        <v>6.4867388E7</v>
      </c>
      <c r="K82" s="70">
        <v>3.33665172E8</v>
      </c>
      <c r="L82" s="71">
        <v>5.4946707E7</v>
      </c>
      <c r="M82" s="71">
        <v>1.5419065E7</v>
      </c>
      <c r="N82" s="71">
        <v>8754871.0</v>
      </c>
      <c r="O82" s="71">
        <v>5890717.0</v>
      </c>
      <c r="P82" s="71">
        <v>3.02842793E9</v>
      </c>
      <c r="Q82" s="71">
        <v>6.1840004E7</v>
      </c>
      <c r="R82" s="71">
        <v>3.42027547E8</v>
      </c>
      <c r="S82" s="72">
        <v>5.4946707E7</v>
      </c>
      <c r="T82" s="72">
        <v>1.5419065E7</v>
      </c>
      <c r="U82" s="72">
        <v>8754871.0</v>
      </c>
      <c r="V82" s="72">
        <v>5890717.0</v>
      </c>
      <c r="W82" s="72">
        <v>3.02842793E9</v>
      </c>
      <c r="X82" s="72">
        <v>6.5160725E7</v>
      </c>
      <c r="Y82" s="72">
        <v>3.42027547E8</v>
      </c>
      <c r="Z82" s="70">
        <v>5.4946707E7</v>
      </c>
      <c r="AA82" s="70">
        <v>1.5465121E7</v>
      </c>
      <c r="AB82" s="70">
        <v>8955406.0</v>
      </c>
      <c r="AC82" s="70">
        <v>5890717.0</v>
      </c>
      <c r="AD82" s="70">
        <v>3.02842793E9</v>
      </c>
      <c r="AE82" s="70">
        <v>6.1558005E7</v>
      </c>
      <c r="AF82" s="70">
        <v>3.46498807E8</v>
      </c>
      <c r="AG82" s="71">
        <v>5.4946707E7</v>
      </c>
      <c r="AH82" s="71">
        <v>1.5550604E7</v>
      </c>
      <c r="AI82" s="71">
        <v>9576864.0</v>
      </c>
      <c r="AJ82" s="71">
        <v>5942362.0</v>
      </c>
      <c r="AK82" s="71">
        <v>3.02842793E9</v>
      </c>
      <c r="AL82" s="71">
        <v>6.3514336E7</v>
      </c>
      <c r="AM82" s="71">
        <v>3.59782801E8</v>
      </c>
      <c r="AN82" s="72">
        <v>5.4946707E7</v>
      </c>
      <c r="AO82" s="72">
        <v>1.5557415E7</v>
      </c>
      <c r="AP82" s="72">
        <v>9745496.0</v>
      </c>
      <c r="AQ82" s="72">
        <v>5942362.0</v>
      </c>
      <c r="AR82" s="72">
        <v>3.02842793E9</v>
      </c>
      <c r="AS82" s="72">
        <v>6.2337655E7</v>
      </c>
      <c r="AT82" s="72">
        <v>3.63223551E8</v>
      </c>
      <c r="AU82" s="70">
        <v>5.4946713E7</v>
      </c>
      <c r="AV82" s="70">
        <v>1.5784835E7</v>
      </c>
      <c r="AW82" s="70">
        <v>1.0256001E7</v>
      </c>
      <c r="AX82" s="70">
        <v>6005224.0</v>
      </c>
      <c r="AY82" s="70">
        <v>3.02842793E9</v>
      </c>
      <c r="AZ82" s="70">
        <v>6.547968E7</v>
      </c>
      <c r="BA82" s="70">
        <v>3.75707852E8</v>
      </c>
    </row>
    <row r="83" ht="20.25" customHeight="1">
      <c r="A83" s="68">
        <v>1.4504414E8</v>
      </c>
      <c r="B83" s="68" t="s">
        <v>159</v>
      </c>
      <c r="C83" s="69">
        <v>6.0986534E7</v>
      </c>
      <c r="D83" s="69">
        <v>8.9281895E7</v>
      </c>
      <c r="E83" s="70">
        <v>108728.0</v>
      </c>
      <c r="F83" s="70">
        <v>1801936.0</v>
      </c>
      <c r="G83" s="70">
        <v>3470825.0</v>
      </c>
      <c r="H83" s="70">
        <v>8442987.0</v>
      </c>
      <c r="I83" s="70">
        <v>4.08309634E8</v>
      </c>
      <c r="J83" s="70">
        <v>6.1956249E7</v>
      </c>
      <c r="K83" s="70">
        <v>8.9281895E7</v>
      </c>
      <c r="L83" s="71">
        <v>108728.0</v>
      </c>
      <c r="M83" s="71">
        <v>1804323.0</v>
      </c>
      <c r="N83" s="71">
        <v>3655415.0</v>
      </c>
      <c r="O83" s="71">
        <v>8442987.0</v>
      </c>
      <c r="P83" s="71">
        <v>4.08309634E8</v>
      </c>
      <c r="Q83" s="71">
        <v>6.2001012E7</v>
      </c>
      <c r="R83" s="71">
        <v>9.2997565E7</v>
      </c>
      <c r="S83" s="72">
        <v>111521.0</v>
      </c>
      <c r="T83" s="72">
        <v>1818226.0</v>
      </c>
      <c r="U83" s="72">
        <v>3655415.0</v>
      </c>
      <c r="V83" s="72">
        <v>8448516.0</v>
      </c>
      <c r="W83" s="72">
        <v>4.08309634E8</v>
      </c>
      <c r="X83" s="72">
        <v>6.2350025E7</v>
      </c>
      <c r="Y83" s="72">
        <v>9.3137154E7</v>
      </c>
      <c r="Z83" s="70">
        <v>111521.0</v>
      </c>
      <c r="AA83" s="70">
        <v>1824447.0</v>
      </c>
      <c r="AB83" s="70">
        <v>3766286.0</v>
      </c>
      <c r="AC83" s="70">
        <v>8448516.0</v>
      </c>
      <c r="AD83" s="70">
        <v>4.08309634E8</v>
      </c>
      <c r="AE83" s="70">
        <v>6.2415432E7</v>
      </c>
      <c r="AF83" s="70">
        <v>9.5416784E7</v>
      </c>
      <c r="AG83" s="71">
        <v>111584.0</v>
      </c>
      <c r="AH83" s="71">
        <v>1983308.0</v>
      </c>
      <c r="AI83" s="71">
        <v>4092322.0</v>
      </c>
      <c r="AJ83" s="71">
        <v>9031117.0</v>
      </c>
      <c r="AK83" s="71">
        <v>4.08309634E8</v>
      </c>
      <c r="AL83" s="71">
        <v>5.3478696E7</v>
      </c>
      <c r="AM83" s="71">
        <v>1.03526174E8</v>
      </c>
      <c r="AN83" s="72">
        <v>111584.0</v>
      </c>
      <c r="AO83" s="72">
        <v>2008299.0</v>
      </c>
      <c r="AP83" s="72">
        <v>4136513.0</v>
      </c>
      <c r="AQ83" s="72">
        <v>9080173.0</v>
      </c>
      <c r="AR83" s="72">
        <v>4.08309634E8</v>
      </c>
      <c r="AS83" s="72">
        <v>5.4717194E7</v>
      </c>
      <c r="AT83" s="72">
        <v>1.04659904E8</v>
      </c>
      <c r="AU83" s="70">
        <v>111602.0</v>
      </c>
      <c r="AV83" s="70">
        <v>2148352.0</v>
      </c>
      <c r="AW83" s="70">
        <v>4241704.0</v>
      </c>
      <c r="AX83" s="70">
        <v>9233201.0</v>
      </c>
      <c r="AY83" s="70">
        <v>4.08309634E8</v>
      </c>
      <c r="AZ83" s="70">
        <v>5.3431476E7</v>
      </c>
      <c r="BA83" s="70">
        <v>1.08164672E8</v>
      </c>
    </row>
    <row r="84" ht="20.25" customHeight="1">
      <c r="A84" s="68">
        <v>1.44684719E8</v>
      </c>
      <c r="B84" s="68" t="s">
        <v>160</v>
      </c>
      <c r="C84" s="69">
        <v>6.0979307E7</v>
      </c>
      <c r="D84" s="69">
        <v>2.36862877E8</v>
      </c>
      <c r="E84" s="70">
        <v>1284083.0</v>
      </c>
      <c r="F84" s="70">
        <v>9267870.0</v>
      </c>
      <c r="G84" s="70">
        <v>6983156.0</v>
      </c>
      <c r="H84" s="70">
        <v>1.2250242E7</v>
      </c>
      <c r="I84" s="70">
        <v>1.436811379E9</v>
      </c>
      <c r="J84" s="70">
        <v>6.2610862E7</v>
      </c>
      <c r="K84" s="70">
        <v>2.37735374E8</v>
      </c>
      <c r="L84" s="71">
        <v>1300647.0</v>
      </c>
      <c r="M84" s="71">
        <v>9525140.0</v>
      </c>
      <c r="N84" s="71">
        <v>7378592.0</v>
      </c>
      <c r="O84" s="71">
        <v>1.2711285E7</v>
      </c>
      <c r="P84" s="71">
        <v>1.436811379E9</v>
      </c>
      <c r="Q84" s="71">
        <v>6.1001088E7</v>
      </c>
      <c r="R84" s="71">
        <v>2.48224069E8</v>
      </c>
      <c r="S84" s="72">
        <v>1300647.0</v>
      </c>
      <c r="T84" s="72">
        <v>9578854.0</v>
      </c>
      <c r="U84" s="72">
        <v>7378592.0</v>
      </c>
      <c r="V84" s="72">
        <v>1.2711285E7</v>
      </c>
      <c r="W84" s="72">
        <v>1.456811379E9</v>
      </c>
      <c r="X84" s="72">
        <v>6.2270082E7</v>
      </c>
      <c r="Y84" s="72">
        <v>2.48761209E8</v>
      </c>
      <c r="Z84" s="70">
        <v>1300690.0</v>
      </c>
      <c r="AA84" s="70">
        <v>9580961.0</v>
      </c>
      <c r="AB84" s="70">
        <v>7431808.0</v>
      </c>
      <c r="AC84" s="70">
        <v>1.2711285E7</v>
      </c>
      <c r="AD84" s="70">
        <v>1.456811379E9</v>
      </c>
      <c r="AE84" s="70">
        <v>5.9855886E7</v>
      </c>
      <c r="AF84" s="70">
        <v>2.49846608E8</v>
      </c>
      <c r="AG84" s="71">
        <v>1315217.0</v>
      </c>
      <c r="AH84" s="71">
        <v>9682025.0</v>
      </c>
      <c r="AI84" s="71">
        <v>7965515.0</v>
      </c>
      <c r="AJ84" s="71">
        <v>1.3919328E7</v>
      </c>
      <c r="AK84" s="71">
        <v>1.456811379E9</v>
      </c>
      <c r="AL84" s="71">
        <v>5.5650751E7</v>
      </c>
      <c r="AM84" s="71">
        <v>2.61534685E8</v>
      </c>
      <c r="AN84" s="72">
        <v>1316392.0</v>
      </c>
      <c r="AO84" s="72">
        <v>9699775.0</v>
      </c>
      <c r="AP84" s="72">
        <v>8027431.0</v>
      </c>
      <c r="AQ84" s="72">
        <v>1.3951916E7</v>
      </c>
      <c r="AR84" s="72">
        <v>1.456811379E9</v>
      </c>
      <c r="AS84" s="72">
        <v>5.7843559E7</v>
      </c>
      <c r="AT84" s="72">
        <v>2.62951874E8</v>
      </c>
      <c r="AU84" s="70">
        <v>1316392.0</v>
      </c>
      <c r="AV84" s="70">
        <v>9836815.0</v>
      </c>
      <c r="AW84" s="70">
        <v>8326181.0</v>
      </c>
      <c r="AX84" s="70">
        <v>1.4068923E7</v>
      </c>
      <c r="AY84" s="70">
        <v>1.456811379E9</v>
      </c>
      <c r="AZ84" s="70">
        <v>5.6969261E7</v>
      </c>
      <c r="BA84" s="70">
        <v>2.70297276E8</v>
      </c>
    </row>
    <row r="85" ht="20.25" customHeight="1">
      <c r="A85" s="68">
        <v>1.67614515E8</v>
      </c>
      <c r="B85" s="68" t="s">
        <v>161</v>
      </c>
      <c r="C85" s="69">
        <v>6.0208167E7</v>
      </c>
      <c r="D85" s="69">
        <v>2.13967858E8</v>
      </c>
      <c r="E85" s="70">
        <v>1261703.0</v>
      </c>
      <c r="F85" s="70">
        <v>1.2665257E7</v>
      </c>
      <c r="G85" s="70">
        <v>4295629.0</v>
      </c>
      <c r="H85" s="70">
        <v>5989468.0</v>
      </c>
      <c r="I85" s="70">
        <v>7.99053053E8</v>
      </c>
      <c r="J85" s="70">
        <v>6.1132249E7</v>
      </c>
      <c r="K85" s="70">
        <v>2.15633488E8</v>
      </c>
      <c r="L85" s="71">
        <v>1261703.0</v>
      </c>
      <c r="M85" s="71">
        <v>1.2712412E7</v>
      </c>
      <c r="N85" s="71">
        <v>4330830.0</v>
      </c>
      <c r="O85" s="71">
        <v>6044773.0</v>
      </c>
      <c r="P85" s="71">
        <v>7.99053053E8</v>
      </c>
      <c r="Q85" s="71">
        <v>5.8797833E7</v>
      </c>
      <c r="R85" s="71">
        <v>2.16809058E8</v>
      </c>
      <c r="S85" s="72">
        <v>1261703.0</v>
      </c>
      <c r="T85" s="72">
        <v>1.2712412E7</v>
      </c>
      <c r="U85" s="72">
        <v>4330830.0</v>
      </c>
      <c r="V85" s="72">
        <v>6044773.0</v>
      </c>
      <c r="W85" s="72">
        <v>7.99053053E8</v>
      </c>
      <c r="X85" s="72">
        <v>6.1750205E7</v>
      </c>
      <c r="Y85" s="72">
        <v>2.16809058E8</v>
      </c>
      <c r="Z85" s="70">
        <v>1261703.0</v>
      </c>
      <c r="AA85" s="70">
        <v>1.2717496E7</v>
      </c>
      <c r="AB85" s="70">
        <v>4423230.0</v>
      </c>
      <c r="AC85" s="70">
        <v>6044773.0</v>
      </c>
      <c r="AD85" s="70">
        <v>7.99053053E8</v>
      </c>
      <c r="AE85" s="70">
        <v>6.086491E7</v>
      </c>
      <c r="AF85" s="70">
        <v>2.18707898E8</v>
      </c>
      <c r="AG85" s="71">
        <v>1261703.0</v>
      </c>
      <c r="AH85" s="71">
        <v>1.2743815E7</v>
      </c>
      <c r="AI85" s="71">
        <v>4831689.0</v>
      </c>
      <c r="AJ85" s="71">
        <v>6141128.0</v>
      </c>
      <c r="AK85" s="71">
        <v>7.99053053E8</v>
      </c>
      <c r="AL85" s="71">
        <v>6.2430391E7</v>
      </c>
      <c r="AM85" s="71">
        <v>2.2714341E8</v>
      </c>
      <c r="AN85" s="72">
        <v>1261703.0</v>
      </c>
      <c r="AO85" s="72">
        <v>1.2748456E7</v>
      </c>
      <c r="AP85" s="72">
        <v>4983889.0</v>
      </c>
      <c r="AQ85" s="72">
        <v>6141128.0</v>
      </c>
      <c r="AR85" s="72">
        <v>7.99053053E8</v>
      </c>
      <c r="AS85" s="72">
        <v>6.2879351E7</v>
      </c>
      <c r="AT85" s="72">
        <v>2.3023382E8</v>
      </c>
      <c r="AU85" s="70">
        <v>1262963.0</v>
      </c>
      <c r="AV85" s="70">
        <v>1.2896689E7</v>
      </c>
      <c r="AW85" s="70">
        <v>5368117.0</v>
      </c>
      <c r="AX85" s="70">
        <v>6176894.0</v>
      </c>
      <c r="AY85" s="70">
        <v>7.99053053E8</v>
      </c>
      <c r="AZ85" s="70">
        <v>6.3529757E7</v>
      </c>
      <c r="BA85" s="70">
        <v>2.39401476E8</v>
      </c>
    </row>
    <row r="86" ht="20.25" customHeight="1">
      <c r="A86" s="68">
        <v>1.71679053E8</v>
      </c>
      <c r="B86" s="68" t="s">
        <v>162</v>
      </c>
      <c r="C86" s="69">
        <v>5.9568004E7</v>
      </c>
      <c r="D86" s="69">
        <v>1.70482117E8</v>
      </c>
      <c r="E86" s="70">
        <v>719495.0</v>
      </c>
      <c r="F86" s="70">
        <v>6050739.0</v>
      </c>
      <c r="G86" s="70">
        <v>5348891.0</v>
      </c>
      <c r="H86" s="70">
        <v>3274718.0</v>
      </c>
      <c r="I86" s="70">
        <v>1.339045371E9</v>
      </c>
      <c r="J86" s="70">
        <v>6.1731087E7</v>
      </c>
      <c r="K86" s="70">
        <v>1.70482117E8</v>
      </c>
      <c r="L86" s="71">
        <v>719495.0</v>
      </c>
      <c r="M86" s="71">
        <v>6275574.0</v>
      </c>
      <c r="N86" s="71">
        <v>5996127.0</v>
      </c>
      <c r="O86" s="71">
        <v>3996431.0</v>
      </c>
      <c r="P86" s="71">
        <v>1.339045371E9</v>
      </c>
      <c r="Q86" s="71">
        <v>5.8839699E7</v>
      </c>
      <c r="R86" s="71">
        <v>1.85689203E8</v>
      </c>
      <c r="S86" s="72">
        <v>719495.0</v>
      </c>
      <c r="T86" s="72">
        <v>6275574.0</v>
      </c>
      <c r="U86" s="72">
        <v>5996127.0</v>
      </c>
      <c r="V86" s="72">
        <v>3996431.0</v>
      </c>
      <c r="W86" s="72">
        <v>1.339045371E9</v>
      </c>
      <c r="X86" s="72">
        <v>5.9478463E7</v>
      </c>
      <c r="Y86" s="72">
        <v>1.85689203E8</v>
      </c>
      <c r="Z86" s="70">
        <v>719495.0</v>
      </c>
      <c r="AA86" s="70">
        <v>6276427.0</v>
      </c>
      <c r="AB86" s="70">
        <v>6086906.0</v>
      </c>
      <c r="AC86" s="70">
        <v>3996431.0</v>
      </c>
      <c r="AD86" s="70">
        <v>1.339045371E9</v>
      </c>
      <c r="AE86" s="70">
        <v>5.9746519E7</v>
      </c>
      <c r="AF86" s="70">
        <v>1.87513313E8</v>
      </c>
      <c r="AG86" s="71">
        <v>719524.0</v>
      </c>
      <c r="AH86" s="71">
        <v>6431016.0</v>
      </c>
      <c r="AI86" s="71">
        <v>6683652.0</v>
      </c>
      <c r="AJ86" s="71">
        <v>4158304.0</v>
      </c>
      <c r="AK86" s="71">
        <v>1.339045371E9</v>
      </c>
      <c r="AL86" s="71">
        <v>5.9461039E7</v>
      </c>
      <c r="AM86" s="71">
        <v>2.00994142E8</v>
      </c>
      <c r="AN86" s="72">
        <v>719524.0</v>
      </c>
      <c r="AO86" s="72">
        <v>6431016.0</v>
      </c>
      <c r="AP86" s="72">
        <v>6683652.0</v>
      </c>
      <c r="AQ86" s="72">
        <v>4158304.0</v>
      </c>
      <c r="AR86" s="72">
        <v>1.339045371E9</v>
      </c>
      <c r="AS86" s="72">
        <v>6.0745855E7</v>
      </c>
      <c r="AT86" s="72">
        <v>2.00994142E8</v>
      </c>
      <c r="AU86" s="70">
        <v>719524.0</v>
      </c>
      <c r="AV86" s="70">
        <v>6605455.0</v>
      </c>
      <c r="AW86" s="70">
        <v>7459490.0</v>
      </c>
      <c r="AX86" s="70">
        <v>4278439.0</v>
      </c>
      <c r="AY86" s="70">
        <v>1.339045371E9</v>
      </c>
      <c r="AZ86" s="70">
        <v>5.9848399E7</v>
      </c>
      <c r="BA86" s="70">
        <v>2.18255292E8</v>
      </c>
    </row>
    <row r="87" ht="20.25" customHeight="1">
      <c r="A87" s="68">
        <v>1.44010731E8</v>
      </c>
      <c r="B87" s="68" t="s">
        <v>163</v>
      </c>
      <c r="C87" s="69">
        <v>5.8880981E7</v>
      </c>
      <c r="D87" s="69">
        <v>1.08379551E8</v>
      </c>
      <c r="E87" s="70">
        <v>144507.0</v>
      </c>
      <c r="F87" s="70">
        <v>2481423.0</v>
      </c>
      <c r="G87" s="70">
        <v>4083583.0</v>
      </c>
      <c r="H87" s="70">
        <v>8533368.0</v>
      </c>
      <c r="I87" s="70">
        <v>7.02856257E8</v>
      </c>
      <c r="J87" s="70">
        <v>6.04846E7</v>
      </c>
      <c r="K87" s="70">
        <v>1.08379551E8</v>
      </c>
      <c r="L87" s="71">
        <v>144507.0</v>
      </c>
      <c r="M87" s="71">
        <v>2557123.0</v>
      </c>
      <c r="N87" s="71">
        <v>4345440.0</v>
      </c>
      <c r="O87" s="71">
        <v>8638244.0</v>
      </c>
      <c r="P87" s="71">
        <v>7.02856257E8</v>
      </c>
      <c r="Q87" s="71">
        <v>6.1586046E7</v>
      </c>
      <c r="R87" s="71">
        <v>1.14373721E8</v>
      </c>
      <c r="S87" s="72">
        <v>144507.0</v>
      </c>
      <c r="T87" s="72">
        <v>2557123.0</v>
      </c>
      <c r="U87" s="72">
        <v>4347912.0</v>
      </c>
      <c r="V87" s="72">
        <v>8638244.0</v>
      </c>
      <c r="W87" s="72">
        <v>7.02856257E8</v>
      </c>
      <c r="X87" s="72">
        <v>6.2293212E7</v>
      </c>
      <c r="Y87" s="72">
        <v>1.14423161E8</v>
      </c>
      <c r="Z87" s="70">
        <v>144507.0</v>
      </c>
      <c r="AA87" s="70">
        <v>2557192.0</v>
      </c>
      <c r="AB87" s="70">
        <v>4389227.0</v>
      </c>
      <c r="AC87" s="70">
        <v>8638244.0</v>
      </c>
      <c r="AD87" s="70">
        <v>7.02856257E8</v>
      </c>
      <c r="AE87" s="70">
        <v>6.244538E7</v>
      </c>
      <c r="AF87" s="70">
        <v>1.15250151E8</v>
      </c>
      <c r="AG87" s="71">
        <v>144507.0</v>
      </c>
      <c r="AH87" s="71">
        <v>2583519.0</v>
      </c>
      <c r="AI87" s="71">
        <v>4643022.0</v>
      </c>
      <c r="AJ87" s="71">
        <v>8710067.0</v>
      </c>
      <c r="AK87" s="71">
        <v>7.02856257E8</v>
      </c>
      <c r="AL87" s="71">
        <v>6.275613E7</v>
      </c>
      <c r="AM87" s="71">
        <v>1.20589321E8</v>
      </c>
      <c r="AN87" s="72">
        <v>144507.0</v>
      </c>
      <c r="AO87" s="72">
        <v>2587604.0</v>
      </c>
      <c r="AP87" s="72">
        <v>4679355.0</v>
      </c>
      <c r="AQ87" s="72">
        <v>8710067.0</v>
      </c>
      <c r="AR87" s="72">
        <v>7.02856257E8</v>
      </c>
      <c r="AS87" s="72">
        <v>6.3829878E7</v>
      </c>
      <c r="AT87" s="72">
        <v>1.21356831E8</v>
      </c>
      <c r="AU87" s="70">
        <v>144855.0</v>
      </c>
      <c r="AV87" s="70">
        <v>3315954.0</v>
      </c>
      <c r="AW87" s="70">
        <v>5181643.0</v>
      </c>
      <c r="AX87" s="70">
        <v>9210269.0</v>
      </c>
      <c r="AY87" s="70">
        <v>7.02856257E8</v>
      </c>
      <c r="AZ87" s="70">
        <v>6.1304514E7</v>
      </c>
      <c r="BA87" s="70">
        <v>1.38689525E8</v>
      </c>
    </row>
    <row r="88" ht="20.25" customHeight="1">
      <c r="A88" s="68">
        <v>1.69446444E8</v>
      </c>
      <c r="B88" s="68" t="s">
        <v>164</v>
      </c>
      <c r="C88" s="69">
        <v>5.7611728E7</v>
      </c>
      <c r="D88" s="69">
        <v>7.52438912E8</v>
      </c>
      <c r="E88" s="70">
        <v>3332323.0</v>
      </c>
      <c r="F88" s="70">
        <v>1.9238006E7</v>
      </c>
      <c r="G88" s="70">
        <v>2.7555019E7</v>
      </c>
      <c r="H88" s="70">
        <v>6847295.0</v>
      </c>
      <c r="I88" s="70">
        <v>7.87113675E9</v>
      </c>
      <c r="J88" s="70">
        <v>5.95343E7</v>
      </c>
      <c r="K88" s="70">
        <v>7.54788758E8</v>
      </c>
      <c r="L88" s="71">
        <v>3332837.0</v>
      </c>
      <c r="M88" s="71">
        <v>1.9675962E7</v>
      </c>
      <c r="N88" s="71">
        <v>3.4628328E7</v>
      </c>
      <c r="O88" s="71">
        <v>7041959.0</v>
      </c>
      <c r="P88" s="71">
        <v>7.87113675E9</v>
      </c>
      <c r="Q88" s="71">
        <v>5.7449966E7</v>
      </c>
      <c r="R88" s="71">
        <v>9.00640071E8</v>
      </c>
      <c r="S88" s="72">
        <v>3332837.0</v>
      </c>
      <c r="T88" s="72">
        <v>1.9675962E7</v>
      </c>
      <c r="U88" s="72">
        <v>3.4628328E7</v>
      </c>
      <c r="V88" s="72">
        <v>7041959.0</v>
      </c>
      <c r="W88" s="72">
        <v>7.87113675E9</v>
      </c>
      <c r="X88" s="72">
        <v>5.9426796E7</v>
      </c>
      <c r="Y88" s="72">
        <v>9.00640071E8</v>
      </c>
      <c r="Z88" s="70">
        <v>3332837.0</v>
      </c>
      <c r="AA88" s="70">
        <v>1.9676073E7</v>
      </c>
      <c r="AB88" s="70">
        <v>3.4657322E7</v>
      </c>
      <c r="AC88" s="70">
        <v>7041960.0</v>
      </c>
      <c r="AD88" s="70">
        <v>7.87113675E9</v>
      </c>
      <c r="AE88" s="70">
        <v>5.9582795E7</v>
      </c>
      <c r="AF88" s="70">
        <v>9.01221061E8</v>
      </c>
      <c r="AG88" s="71">
        <v>3344628.0</v>
      </c>
      <c r="AH88" s="71">
        <v>2.0597917E7</v>
      </c>
      <c r="AI88" s="71">
        <v>4.5251225E7</v>
      </c>
      <c r="AJ88" s="71">
        <v>7776932.0</v>
      </c>
      <c r="AK88" s="71">
        <v>7.87113675E9</v>
      </c>
      <c r="AL88" s="71">
        <v>5.6177404E7</v>
      </c>
      <c r="AM88" s="71">
        <v>1.122346825E9</v>
      </c>
      <c r="AN88" s="72">
        <v>3344628.0</v>
      </c>
      <c r="AO88" s="72">
        <v>2.0620088E7</v>
      </c>
      <c r="AP88" s="72">
        <v>4.5987879E7</v>
      </c>
      <c r="AQ88" s="72">
        <v>7776932.0</v>
      </c>
      <c r="AR88" s="72">
        <v>7.871136751E9</v>
      </c>
      <c r="AS88" s="72">
        <v>5.691109E7</v>
      </c>
      <c r="AT88" s="72">
        <v>1.137301615E9</v>
      </c>
      <c r="AU88" s="70">
        <v>3345134.0</v>
      </c>
      <c r="AV88" s="70">
        <v>2.1095592E7</v>
      </c>
      <c r="AW88" s="70">
        <v>5.1475428E7</v>
      </c>
      <c r="AX88" s="70">
        <v>7889115.0</v>
      </c>
      <c r="AY88" s="70">
        <v>7.871136751E9</v>
      </c>
      <c r="AZ88" s="70">
        <v>5.6077624E7</v>
      </c>
      <c r="BA88" s="70">
        <v>1.251807736E9</v>
      </c>
    </row>
    <row r="89" ht="20.25" customHeight="1">
      <c r="A89" s="68">
        <v>1.71858863E8</v>
      </c>
      <c r="B89" s="68" t="s">
        <v>165</v>
      </c>
      <c r="C89" s="69">
        <v>5.7015225E7</v>
      </c>
      <c r="D89" s="69">
        <v>4.3889116E7</v>
      </c>
      <c r="E89" s="70">
        <v>51770.0</v>
      </c>
      <c r="F89" s="70">
        <v>804984.0</v>
      </c>
      <c r="G89" s="70">
        <v>1773426.0</v>
      </c>
      <c r="H89" s="70">
        <v>4374063.0</v>
      </c>
      <c r="I89" s="70">
        <v>5.215262E8</v>
      </c>
      <c r="J89" s="70">
        <v>5.8127447E7</v>
      </c>
      <c r="K89" s="70">
        <v>4.3889116E7</v>
      </c>
      <c r="L89" s="71">
        <v>51770.0</v>
      </c>
      <c r="M89" s="71">
        <v>804984.0</v>
      </c>
      <c r="N89" s="71">
        <v>1782705.0</v>
      </c>
      <c r="O89" s="71">
        <v>4374063.0</v>
      </c>
      <c r="P89" s="71">
        <v>5.215262E8</v>
      </c>
      <c r="Q89" s="71">
        <v>5.8277647E7</v>
      </c>
      <c r="R89" s="71">
        <v>4.4074696E7</v>
      </c>
      <c r="S89" s="72">
        <v>51770.0</v>
      </c>
      <c r="T89" s="72">
        <v>804984.0</v>
      </c>
      <c r="U89" s="72">
        <v>1782705.0</v>
      </c>
      <c r="V89" s="72">
        <v>4374063.0</v>
      </c>
      <c r="W89" s="72">
        <v>5.215262E8</v>
      </c>
      <c r="X89" s="72">
        <v>5.8431047E7</v>
      </c>
      <c r="Y89" s="72">
        <v>4.4074696E7</v>
      </c>
      <c r="Z89" s="70">
        <v>51770.0</v>
      </c>
      <c r="AA89" s="70">
        <v>804984.0</v>
      </c>
      <c r="AB89" s="70">
        <v>1782705.0</v>
      </c>
      <c r="AC89" s="70">
        <v>4374063.0</v>
      </c>
      <c r="AD89" s="70">
        <v>5.215262E8</v>
      </c>
      <c r="AE89" s="70">
        <v>5.8481047E7</v>
      </c>
      <c r="AF89" s="70">
        <v>4.4074696E7</v>
      </c>
      <c r="AG89" s="71">
        <v>51770.0</v>
      </c>
      <c r="AH89" s="71">
        <v>804984.0</v>
      </c>
      <c r="AI89" s="71">
        <v>1782705.0</v>
      </c>
      <c r="AJ89" s="71">
        <v>4374063.0</v>
      </c>
      <c r="AK89" s="71">
        <v>5.215262E8</v>
      </c>
      <c r="AL89" s="71">
        <v>5.8683647E7</v>
      </c>
      <c r="AM89" s="71">
        <v>4.4074696E7</v>
      </c>
      <c r="AN89" s="72">
        <v>51770.0</v>
      </c>
      <c r="AO89" s="72">
        <v>804984.0</v>
      </c>
      <c r="AP89" s="72">
        <v>1785271.0</v>
      </c>
      <c r="AQ89" s="72">
        <v>4374063.0</v>
      </c>
      <c r="AR89" s="72">
        <v>5.215262E8</v>
      </c>
      <c r="AS89" s="72">
        <v>5.9205933E7</v>
      </c>
      <c r="AT89" s="72">
        <v>4.4126016E7</v>
      </c>
      <c r="AU89" s="70">
        <v>51770.0</v>
      </c>
      <c r="AV89" s="70">
        <v>810405.0</v>
      </c>
      <c r="AW89" s="70">
        <v>1848552.0</v>
      </c>
      <c r="AX89" s="70">
        <v>4374063.0</v>
      </c>
      <c r="AY89" s="70">
        <v>5.215262E8</v>
      </c>
      <c r="AZ89" s="70">
        <v>5.6476443E7</v>
      </c>
      <c r="BA89" s="70">
        <v>4.5445846E7</v>
      </c>
    </row>
    <row r="90" ht="20.25" customHeight="1">
      <c r="A90" s="68">
        <v>1.61646318E8</v>
      </c>
      <c r="B90" s="68" t="s">
        <v>166</v>
      </c>
      <c r="C90" s="69">
        <v>5.6396844E7</v>
      </c>
      <c r="D90" s="69">
        <v>2.11386066E8</v>
      </c>
      <c r="E90" s="70">
        <v>646750.0</v>
      </c>
      <c r="F90" s="70">
        <v>8384720.0</v>
      </c>
      <c r="G90" s="70">
        <v>6388807.0</v>
      </c>
      <c r="H90" s="70">
        <v>5159419.0</v>
      </c>
      <c r="I90" s="70">
        <v>2.30164973E9</v>
      </c>
      <c r="J90" s="70">
        <v>5.7494823E7</v>
      </c>
      <c r="K90" s="70">
        <v>2.1313261E8</v>
      </c>
      <c r="L90" s="71">
        <v>649831.0</v>
      </c>
      <c r="M90" s="71">
        <v>8539500.0</v>
      </c>
      <c r="N90" s="71">
        <v>6430684.0</v>
      </c>
      <c r="O90" s="71">
        <v>5275736.0</v>
      </c>
      <c r="P90" s="71">
        <v>2.30164973E9</v>
      </c>
      <c r="Q90" s="71">
        <v>5.6855903E7</v>
      </c>
      <c r="R90" s="71">
        <v>2.1552813E8</v>
      </c>
      <c r="S90" s="72">
        <v>649831.0</v>
      </c>
      <c r="T90" s="72">
        <v>8539500.0</v>
      </c>
      <c r="U90" s="72">
        <v>6430684.0</v>
      </c>
      <c r="V90" s="72">
        <v>5275736.0</v>
      </c>
      <c r="W90" s="72">
        <v>2.30164973E9</v>
      </c>
      <c r="X90" s="72">
        <v>5.7429572E7</v>
      </c>
      <c r="Y90" s="72">
        <v>2.1552813E8</v>
      </c>
      <c r="Z90" s="70">
        <v>649831.0</v>
      </c>
      <c r="AA90" s="70">
        <v>8539678.0</v>
      </c>
      <c r="AB90" s="70">
        <v>6450298.0</v>
      </c>
      <c r="AC90" s="70">
        <v>5275736.0</v>
      </c>
      <c r="AD90" s="70">
        <v>2.30164973E9</v>
      </c>
      <c r="AE90" s="70">
        <v>5.7223137E7</v>
      </c>
      <c r="AF90" s="70">
        <v>2.1592219E8</v>
      </c>
      <c r="AG90" s="71">
        <v>662177.0</v>
      </c>
      <c r="AH90" s="71">
        <v>9149878.0</v>
      </c>
      <c r="AI90" s="71">
        <v>7568632.0</v>
      </c>
      <c r="AJ90" s="71">
        <v>6063643.0</v>
      </c>
      <c r="AK90" s="71">
        <v>2.66164973E9</v>
      </c>
      <c r="AL90" s="71">
        <v>5.4564912E7</v>
      </c>
      <c r="AM90" s="71">
        <v>2.44408507E8</v>
      </c>
      <c r="AN90" s="72">
        <v>662746.0</v>
      </c>
      <c r="AO90" s="72">
        <v>9317050.0</v>
      </c>
      <c r="AP90" s="72">
        <v>7712333.0</v>
      </c>
      <c r="AQ90" s="72">
        <v>6241705.0</v>
      </c>
      <c r="AR90" s="72">
        <v>2.66164973E9</v>
      </c>
      <c r="AS90" s="72">
        <v>5.5025468E7</v>
      </c>
      <c r="AT90" s="72">
        <v>2.48972185E8</v>
      </c>
      <c r="AU90" s="70">
        <v>663252.0</v>
      </c>
      <c r="AV90" s="70">
        <v>9726074.0</v>
      </c>
      <c r="AW90" s="70">
        <v>7997408.0</v>
      </c>
      <c r="AX90" s="70">
        <v>6535473.0</v>
      </c>
      <c r="AY90" s="70">
        <v>2.66164973E9</v>
      </c>
      <c r="AZ90" s="70">
        <v>5.4122445E7</v>
      </c>
      <c r="BA90" s="70">
        <v>2.58781694E8</v>
      </c>
    </row>
    <row r="91" ht="20.25" customHeight="1">
      <c r="A91" s="68">
        <v>1.51360763E8</v>
      </c>
      <c r="B91" s="68" t="s">
        <v>167</v>
      </c>
      <c r="C91" s="69">
        <v>5.6197148E7</v>
      </c>
      <c r="D91" s="69">
        <v>1.03687521E8</v>
      </c>
      <c r="E91" s="70">
        <v>5776546.0</v>
      </c>
      <c r="F91" s="70">
        <v>5702838.0</v>
      </c>
      <c r="G91" s="70">
        <v>2324626.0</v>
      </c>
      <c r="H91" s="70">
        <v>5049906.0</v>
      </c>
      <c r="I91" s="70">
        <v>1.0438012042E10</v>
      </c>
      <c r="J91" s="70">
        <v>5.7175105E7</v>
      </c>
      <c r="K91" s="70">
        <v>1.05334287E8</v>
      </c>
      <c r="L91" s="71">
        <v>5776546.0</v>
      </c>
      <c r="M91" s="71">
        <v>5702838.0</v>
      </c>
      <c r="N91" s="71">
        <v>2324626.0</v>
      </c>
      <c r="O91" s="71">
        <v>5049906.0</v>
      </c>
      <c r="P91" s="71">
        <v>1.0438012042E10</v>
      </c>
      <c r="Q91" s="71">
        <v>5.7271753E7</v>
      </c>
      <c r="R91" s="71">
        <v>1.05334287E8</v>
      </c>
      <c r="S91" s="72">
        <v>5776546.0</v>
      </c>
      <c r="T91" s="72">
        <v>5702838.0</v>
      </c>
      <c r="U91" s="72">
        <v>2328510.0</v>
      </c>
      <c r="V91" s="72">
        <v>5049906.0</v>
      </c>
      <c r="W91" s="72">
        <v>1.0748012042E10</v>
      </c>
      <c r="X91" s="72">
        <v>5.7374261E7</v>
      </c>
      <c r="Y91" s="72">
        <v>1.05411967E8</v>
      </c>
      <c r="Z91" s="70">
        <v>5776546.0</v>
      </c>
      <c r="AA91" s="70">
        <v>5702838.0</v>
      </c>
      <c r="AB91" s="70">
        <v>2330196.0</v>
      </c>
      <c r="AC91" s="70">
        <v>5049906.0</v>
      </c>
      <c r="AD91" s="70">
        <v>1.0748012042E10</v>
      </c>
      <c r="AE91" s="70">
        <v>5.7406249E7</v>
      </c>
      <c r="AF91" s="70">
        <v>1.05445687E8</v>
      </c>
      <c r="AG91" s="71">
        <v>5776546.0</v>
      </c>
      <c r="AH91" s="71">
        <v>5702838.0</v>
      </c>
      <c r="AI91" s="71">
        <v>2379927.0</v>
      </c>
      <c r="AJ91" s="71">
        <v>5095810.0</v>
      </c>
      <c r="AK91" s="71">
        <v>1.1498012042E10</v>
      </c>
      <c r="AL91" s="71">
        <v>5.7878627E7</v>
      </c>
      <c r="AM91" s="71">
        <v>1.06440307E8</v>
      </c>
      <c r="AN91" s="72">
        <v>5776546.0</v>
      </c>
      <c r="AO91" s="72">
        <v>5702838.0</v>
      </c>
      <c r="AP91" s="72">
        <v>2379927.0</v>
      </c>
      <c r="AQ91" s="72">
        <v>5095810.0</v>
      </c>
      <c r="AR91" s="72">
        <v>1.2178012042E10</v>
      </c>
      <c r="AS91" s="72">
        <v>5.7984299E7</v>
      </c>
      <c r="AT91" s="72">
        <v>1.06440307E8</v>
      </c>
      <c r="AU91" s="70">
        <v>5776561.0</v>
      </c>
      <c r="AV91" s="70">
        <v>5807748.0</v>
      </c>
      <c r="AW91" s="70">
        <v>2423007.0</v>
      </c>
      <c r="AX91" s="70">
        <v>5197957.0</v>
      </c>
      <c r="AY91" s="70">
        <v>1.2178012042E10</v>
      </c>
      <c r="AZ91" s="70">
        <v>5.7662791E7</v>
      </c>
      <c r="BA91" s="70">
        <v>1.08351042E8</v>
      </c>
    </row>
    <row r="92" ht="20.25" customHeight="1">
      <c r="A92" s="68">
        <v>1.45008495E8</v>
      </c>
      <c r="B92" s="68" t="s">
        <v>168</v>
      </c>
      <c r="C92" s="69">
        <v>5.5101646E7</v>
      </c>
      <c r="D92" s="69">
        <v>4.07463049E8</v>
      </c>
      <c r="E92" s="70">
        <v>4824108.0</v>
      </c>
      <c r="F92" s="70">
        <v>2.73478E7</v>
      </c>
      <c r="G92" s="70">
        <v>5891572.0</v>
      </c>
      <c r="H92" s="70">
        <v>1.3016544E7</v>
      </c>
      <c r="I92" s="70">
        <v>1.055954784E9</v>
      </c>
      <c r="J92" s="70">
        <v>5.7304321E7</v>
      </c>
      <c r="K92" s="70">
        <v>4.07463049E8</v>
      </c>
      <c r="L92" s="71">
        <v>4824111.0</v>
      </c>
      <c r="M92" s="71">
        <v>2.7374737E7</v>
      </c>
      <c r="N92" s="71">
        <v>6125894.0</v>
      </c>
      <c r="O92" s="71">
        <v>1.3049993E7</v>
      </c>
      <c r="P92" s="71">
        <v>1.055954784E9</v>
      </c>
      <c r="Q92" s="71">
        <v>5.6687939E7</v>
      </c>
      <c r="R92" s="71">
        <v>4.12418988E8</v>
      </c>
      <c r="S92" s="72">
        <v>4824111.0</v>
      </c>
      <c r="T92" s="72">
        <v>2.7612406E7</v>
      </c>
      <c r="U92" s="72">
        <v>6125894.0</v>
      </c>
      <c r="V92" s="72">
        <v>1.3049993E7</v>
      </c>
      <c r="W92" s="72">
        <v>1.055954784E9</v>
      </c>
      <c r="X92" s="72">
        <v>5.7644111E7</v>
      </c>
      <c r="Y92" s="72">
        <v>4.14795678E8</v>
      </c>
      <c r="Z92" s="70">
        <v>4824111.0</v>
      </c>
      <c r="AA92" s="70">
        <v>2.7612961E7</v>
      </c>
      <c r="AB92" s="70">
        <v>6147998.0</v>
      </c>
      <c r="AC92" s="70">
        <v>1.3049993E7</v>
      </c>
      <c r="AD92" s="70">
        <v>1.055954784E9</v>
      </c>
      <c r="AE92" s="70">
        <v>5.8032999E7</v>
      </c>
      <c r="AF92" s="70">
        <v>4.15243308E8</v>
      </c>
      <c r="AG92" s="71">
        <v>4824129.0</v>
      </c>
      <c r="AH92" s="71">
        <v>2.7708284E7</v>
      </c>
      <c r="AI92" s="71">
        <v>6778328.0</v>
      </c>
      <c r="AJ92" s="71">
        <v>1.3285062E7</v>
      </c>
      <c r="AK92" s="71">
        <v>1.055954784E9</v>
      </c>
      <c r="AL92" s="71">
        <v>5.5244189E7</v>
      </c>
      <c r="AM92" s="71">
        <v>4.28803141E8</v>
      </c>
      <c r="AN92" s="72">
        <v>4836864.0</v>
      </c>
      <c r="AO92" s="72">
        <v>2.8082422E7</v>
      </c>
      <c r="AP92" s="72">
        <v>7101134.0</v>
      </c>
      <c r="AQ92" s="72">
        <v>1.379144E7</v>
      </c>
      <c r="AR92" s="72">
        <v>1.055954784E9</v>
      </c>
      <c r="AS92" s="72">
        <v>5.7084279E7</v>
      </c>
      <c r="AT92" s="72">
        <v>4.39003814E8</v>
      </c>
      <c r="AU92" s="70">
        <v>4837285.0</v>
      </c>
      <c r="AV92" s="70">
        <v>2.832593E7</v>
      </c>
      <c r="AW92" s="70">
        <v>7371404.0</v>
      </c>
      <c r="AX92" s="70">
        <v>1.4233263E7</v>
      </c>
      <c r="AY92" s="70">
        <v>1.175954784E9</v>
      </c>
      <c r="AZ92" s="70">
        <v>5.3951737E7</v>
      </c>
      <c r="BA92" s="70">
        <v>4.46860821E8</v>
      </c>
    </row>
    <row r="93" ht="20.25" customHeight="1">
      <c r="A93" s="68">
        <v>1.71345916E8</v>
      </c>
      <c r="B93" s="68" t="s">
        <v>169</v>
      </c>
      <c r="C93" s="69">
        <v>5.4642672E7</v>
      </c>
      <c r="D93" s="69">
        <v>2.08421344E8</v>
      </c>
      <c r="E93" s="70">
        <v>1.6284332E7</v>
      </c>
      <c r="F93" s="70">
        <v>1.2075295E7</v>
      </c>
      <c r="G93" s="70">
        <v>3524540.0</v>
      </c>
      <c r="H93" s="70">
        <v>4437730.0</v>
      </c>
      <c r="I93" s="70">
        <v>1.778342095E9</v>
      </c>
      <c r="J93" s="70">
        <v>5.582873E7</v>
      </c>
      <c r="K93" s="70">
        <v>2.10302898E8</v>
      </c>
      <c r="L93" s="71">
        <v>1.6284332E7</v>
      </c>
      <c r="M93" s="71">
        <v>1.2075295E7</v>
      </c>
      <c r="N93" s="71">
        <v>3540806.0</v>
      </c>
      <c r="O93" s="71">
        <v>4437730.0</v>
      </c>
      <c r="P93" s="71">
        <v>1.778342095E9</v>
      </c>
      <c r="Q93" s="71">
        <v>5.611708E7</v>
      </c>
      <c r="R93" s="71">
        <v>2.10628218E8</v>
      </c>
      <c r="S93" s="72">
        <v>1.6375629E7</v>
      </c>
      <c r="T93" s="72">
        <v>1.2145607E7</v>
      </c>
      <c r="U93" s="72">
        <v>3555968.0</v>
      </c>
      <c r="V93" s="72">
        <v>4456136.0</v>
      </c>
      <c r="W93" s="72">
        <v>1.778342095E9</v>
      </c>
      <c r="X93" s="72">
        <v>5.7124146E7</v>
      </c>
      <c r="Y93" s="72">
        <v>2.11673023E8</v>
      </c>
      <c r="Z93" s="70">
        <v>1.6375629E7</v>
      </c>
      <c r="AA93" s="70">
        <v>1.2145933E7</v>
      </c>
      <c r="AB93" s="70">
        <v>3578004.0</v>
      </c>
      <c r="AC93" s="70">
        <v>4456136.0</v>
      </c>
      <c r="AD93" s="70">
        <v>1.778342095E9</v>
      </c>
      <c r="AE93" s="70">
        <v>5.5494295E7</v>
      </c>
      <c r="AF93" s="70">
        <v>2.12117003E8</v>
      </c>
      <c r="AG93" s="71">
        <v>1.6375669E7</v>
      </c>
      <c r="AH93" s="71">
        <v>1.2208851E7</v>
      </c>
      <c r="AI93" s="71">
        <v>4058365.0</v>
      </c>
      <c r="AJ93" s="71">
        <v>4569438.0</v>
      </c>
      <c r="AK93" s="71">
        <v>1.808342095E9</v>
      </c>
      <c r="AL93" s="71">
        <v>5.6592654E7</v>
      </c>
      <c r="AM93" s="71">
        <v>2.22353437E8</v>
      </c>
      <c r="AN93" s="72">
        <v>1.6376139E7</v>
      </c>
      <c r="AO93" s="72">
        <v>1.2391922E7</v>
      </c>
      <c r="AP93" s="72">
        <v>4130151.0</v>
      </c>
      <c r="AQ93" s="72">
        <v>4655720.0</v>
      </c>
      <c r="AR93" s="72">
        <v>1.808342095E9</v>
      </c>
      <c r="AS93" s="72">
        <v>5.759549E7</v>
      </c>
      <c r="AT93" s="72">
        <v>2.26184633E8</v>
      </c>
      <c r="AU93" s="70">
        <v>1.6376364E7</v>
      </c>
      <c r="AV93" s="70">
        <v>1.2552136E7</v>
      </c>
      <c r="AW93" s="70">
        <v>4262190.0</v>
      </c>
      <c r="AX93" s="70">
        <v>4724347.0</v>
      </c>
      <c r="AY93" s="70">
        <v>1.808342095E9</v>
      </c>
      <c r="AZ93" s="70">
        <v>5.731467E7</v>
      </c>
      <c r="BA93" s="70">
        <v>2.30764382E8</v>
      </c>
    </row>
    <row r="94" ht="20.25" customHeight="1">
      <c r="A94" s="68">
        <v>1.69672885E8</v>
      </c>
      <c r="B94" s="68" t="s">
        <v>170</v>
      </c>
      <c r="C94" s="69">
        <v>5.3730941E7</v>
      </c>
      <c r="D94" s="69">
        <v>3.35424198E8</v>
      </c>
      <c r="E94" s="70">
        <v>8777321.0</v>
      </c>
      <c r="F94" s="70">
        <v>1.7563248E7</v>
      </c>
      <c r="G94" s="70">
        <v>7301996.0</v>
      </c>
      <c r="H94" s="70">
        <v>7195395.0</v>
      </c>
      <c r="I94" s="70">
        <v>3.646814417E9</v>
      </c>
      <c r="J94" s="70">
        <v>5.4049602E7</v>
      </c>
      <c r="K94" s="70">
        <v>3.35801178E8</v>
      </c>
      <c r="L94" s="71">
        <v>8777321.0</v>
      </c>
      <c r="M94" s="71">
        <v>1.7743386E7</v>
      </c>
      <c r="N94" s="71">
        <v>8257737.0</v>
      </c>
      <c r="O94" s="71">
        <v>7429894.0</v>
      </c>
      <c r="P94" s="71">
        <v>3.646814417E9</v>
      </c>
      <c r="Q94" s="71">
        <v>5.3420048E7</v>
      </c>
      <c r="R94" s="71">
        <v>3.5671747E8</v>
      </c>
      <c r="S94" s="72">
        <v>8777321.0</v>
      </c>
      <c r="T94" s="72">
        <v>1.7743386E7</v>
      </c>
      <c r="U94" s="72">
        <v>8257737.0</v>
      </c>
      <c r="V94" s="72">
        <v>7429894.0</v>
      </c>
      <c r="W94" s="72">
        <v>3.646814417E9</v>
      </c>
      <c r="X94" s="72">
        <v>5.4586379E7</v>
      </c>
      <c r="Y94" s="72">
        <v>3.5671747E8</v>
      </c>
      <c r="Z94" s="70">
        <v>8777321.0</v>
      </c>
      <c r="AA94" s="70">
        <v>1.7748743E7</v>
      </c>
      <c r="AB94" s="70">
        <v>8505769.0</v>
      </c>
      <c r="AC94" s="70">
        <v>7429894.0</v>
      </c>
      <c r="AD94" s="70">
        <v>3.646814417E9</v>
      </c>
      <c r="AE94" s="70">
        <v>5.4600359E7</v>
      </c>
      <c r="AF94" s="70">
        <v>3.6173168E8</v>
      </c>
      <c r="AG94" s="71">
        <v>8820799.0</v>
      </c>
      <c r="AH94" s="71">
        <v>1.8164033E7</v>
      </c>
      <c r="AI94" s="71">
        <v>1.0073706E7</v>
      </c>
      <c r="AJ94" s="71">
        <v>7935087.0</v>
      </c>
      <c r="AK94" s="71">
        <v>4.801989763E9</v>
      </c>
      <c r="AL94" s="71">
        <v>5.2519519E7</v>
      </c>
      <c r="AM94" s="71">
        <v>3.97252017E8</v>
      </c>
      <c r="AN94" s="72">
        <v>8830799.0</v>
      </c>
      <c r="AO94" s="72">
        <v>1.8165046E7</v>
      </c>
      <c r="AP94" s="72">
        <v>1.0269414E7</v>
      </c>
      <c r="AQ94" s="72">
        <v>7935087.0</v>
      </c>
      <c r="AR94" s="72">
        <v>4.801989763E9</v>
      </c>
      <c r="AS94" s="72">
        <v>5.3315947E7</v>
      </c>
      <c r="AT94" s="72">
        <v>4.01178307E8</v>
      </c>
      <c r="AU94" s="70">
        <v>8834282.0</v>
      </c>
      <c r="AV94" s="70">
        <v>1.8454466E7</v>
      </c>
      <c r="AW94" s="70">
        <v>1.1510999E7</v>
      </c>
      <c r="AX94" s="70">
        <v>8406848.0</v>
      </c>
      <c r="AY94" s="70">
        <v>5.531989826E9</v>
      </c>
      <c r="AZ94" s="70">
        <v>4.8998691E7</v>
      </c>
      <c r="BA94" s="70">
        <v>4.28904904E8</v>
      </c>
    </row>
    <row r="95" ht="20.25" customHeight="1">
      <c r="A95" s="68">
        <v>1.63138873E8</v>
      </c>
      <c r="B95" s="68" t="s">
        <v>171</v>
      </c>
      <c r="C95" s="69">
        <v>5.3038395E7</v>
      </c>
      <c r="D95" s="69">
        <v>1.12624767E8</v>
      </c>
      <c r="E95" s="70">
        <v>5273325.0</v>
      </c>
      <c r="F95" s="70">
        <v>5453337.0</v>
      </c>
      <c r="G95" s="70">
        <v>2780764.0</v>
      </c>
      <c r="H95" s="70">
        <v>8459581.0</v>
      </c>
      <c r="I95" s="70">
        <v>3.44242356E8</v>
      </c>
      <c r="J95" s="70">
        <v>5.5174275E7</v>
      </c>
      <c r="K95" s="70">
        <v>1.12728767E8</v>
      </c>
      <c r="L95" s="71">
        <v>5273325.0</v>
      </c>
      <c r="M95" s="71">
        <v>5453708.0</v>
      </c>
      <c r="N95" s="71">
        <v>2816889.0</v>
      </c>
      <c r="O95" s="71">
        <v>8459581.0</v>
      </c>
      <c r="P95" s="71">
        <v>3.44242356E8</v>
      </c>
      <c r="Q95" s="71">
        <v>5.5302169E7</v>
      </c>
      <c r="R95" s="71">
        <v>1.13454977E8</v>
      </c>
      <c r="S95" s="72">
        <v>5273325.0</v>
      </c>
      <c r="T95" s="72">
        <v>5453708.0</v>
      </c>
      <c r="U95" s="72">
        <v>2816889.0</v>
      </c>
      <c r="V95" s="72">
        <v>8459581.0</v>
      </c>
      <c r="W95" s="72">
        <v>3.44242356E8</v>
      </c>
      <c r="X95" s="72">
        <v>5.5576581E7</v>
      </c>
      <c r="Y95" s="72">
        <v>1.13454977E8</v>
      </c>
      <c r="Z95" s="70">
        <v>5273325.0</v>
      </c>
      <c r="AA95" s="70">
        <v>5453708.0</v>
      </c>
      <c r="AB95" s="70">
        <v>2816889.0</v>
      </c>
      <c r="AC95" s="70">
        <v>8459581.0</v>
      </c>
      <c r="AD95" s="70">
        <v>3.44242356E8</v>
      </c>
      <c r="AE95" s="70">
        <v>5.5615575E7</v>
      </c>
      <c r="AF95" s="70">
        <v>1.13454977E8</v>
      </c>
      <c r="AG95" s="71">
        <v>5273325.0</v>
      </c>
      <c r="AH95" s="71">
        <v>5456237.0</v>
      </c>
      <c r="AI95" s="71">
        <v>3041362.0</v>
      </c>
      <c r="AJ95" s="71">
        <v>8486318.0</v>
      </c>
      <c r="AK95" s="71">
        <v>3.44242356E8</v>
      </c>
      <c r="AL95" s="71">
        <v>5.6747139E7</v>
      </c>
      <c r="AM95" s="71">
        <v>1.17969727E8</v>
      </c>
      <c r="AN95" s="72">
        <v>5273325.0</v>
      </c>
      <c r="AO95" s="72">
        <v>5456275.0</v>
      </c>
      <c r="AP95" s="72">
        <v>3069633.0</v>
      </c>
      <c r="AQ95" s="72">
        <v>8486318.0</v>
      </c>
      <c r="AR95" s="72">
        <v>4.94242356E8</v>
      </c>
      <c r="AS95" s="72">
        <v>5.7405539E7</v>
      </c>
      <c r="AT95" s="72">
        <v>1.18535527E8</v>
      </c>
      <c r="AU95" s="70">
        <v>5273325.0</v>
      </c>
      <c r="AV95" s="70">
        <v>5597987.0</v>
      </c>
      <c r="AW95" s="70">
        <v>3097410.0</v>
      </c>
      <c r="AX95" s="70">
        <v>8486318.0</v>
      </c>
      <c r="AY95" s="70">
        <v>4.94242356E8</v>
      </c>
      <c r="AZ95" s="70">
        <v>5.8442316E7</v>
      </c>
      <c r="BA95" s="70">
        <v>1.20508187E8</v>
      </c>
    </row>
    <row r="96" ht="20.25" customHeight="1">
      <c r="A96" s="68">
        <v>1.69363448E8</v>
      </c>
      <c r="B96" s="68" t="s">
        <v>172</v>
      </c>
      <c r="C96" s="69">
        <v>5.1994652E7</v>
      </c>
      <c r="D96" s="69">
        <v>3.18921577E8</v>
      </c>
      <c r="E96" s="70">
        <v>1816609.0</v>
      </c>
      <c r="F96" s="70">
        <v>1.6883601E7</v>
      </c>
      <c r="G96" s="70">
        <v>7136434.0</v>
      </c>
      <c r="H96" s="70">
        <v>4560698.0</v>
      </c>
      <c r="I96" s="70">
        <v>6.667116137E9</v>
      </c>
      <c r="J96" s="70">
        <v>5.5026773E7</v>
      </c>
      <c r="K96" s="70">
        <v>3.20504329E8</v>
      </c>
      <c r="L96" s="71">
        <v>1816615.0</v>
      </c>
      <c r="M96" s="71">
        <v>1.6886029E7</v>
      </c>
      <c r="N96" s="71">
        <v>7151171.0</v>
      </c>
      <c r="O96" s="71">
        <v>4563332.0</v>
      </c>
      <c r="P96" s="71">
        <v>6.667116137E9</v>
      </c>
      <c r="Q96" s="71">
        <v>5.4738351E7</v>
      </c>
      <c r="R96" s="71">
        <v>3.20823351E8</v>
      </c>
      <c r="S96" s="72">
        <v>1816615.0</v>
      </c>
      <c r="T96" s="72">
        <v>1.6886029E7</v>
      </c>
      <c r="U96" s="72">
        <v>7151171.0</v>
      </c>
      <c r="V96" s="72">
        <v>4563332.0</v>
      </c>
      <c r="W96" s="72">
        <v>6.667116137E9</v>
      </c>
      <c r="X96" s="72">
        <v>5.5268225E7</v>
      </c>
      <c r="Y96" s="72">
        <v>3.20823351E8</v>
      </c>
      <c r="Z96" s="70">
        <v>1816615.0</v>
      </c>
      <c r="AA96" s="70">
        <v>1.6889341E7</v>
      </c>
      <c r="AB96" s="70">
        <v>7255555.0</v>
      </c>
      <c r="AC96" s="70">
        <v>4563332.0</v>
      </c>
      <c r="AD96" s="70">
        <v>6.667116137E9</v>
      </c>
      <c r="AE96" s="70">
        <v>5.2935997E7</v>
      </c>
      <c r="AF96" s="70">
        <v>3.22944151E8</v>
      </c>
      <c r="AG96" s="71">
        <v>1816902.0</v>
      </c>
      <c r="AH96" s="71">
        <v>1.6913284E7</v>
      </c>
      <c r="AI96" s="71">
        <v>7601068.0</v>
      </c>
      <c r="AJ96" s="71">
        <v>6449560.0</v>
      </c>
      <c r="AK96" s="71">
        <v>6.667116137E9</v>
      </c>
      <c r="AL96" s="71">
        <v>4.6689269E7</v>
      </c>
      <c r="AM96" s="71">
        <v>3.30093898E8</v>
      </c>
      <c r="AN96" s="72">
        <v>1816902.0</v>
      </c>
      <c r="AO96" s="72">
        <v>1.6925069E7</v>
      </c>
      <c r="AP96" s="72">
        <v>7611299.0</v>
      </c>
      <c r="AQ96" s="72">
        <v>6467398.0</v>
      </c>
      <c r="AR96" s="72">
        <v>6.667116137E9</v>
      </c>
      <c r="AS96" s="72">
        <v>4.689183E7</v>
      </c>
      <c r="AT96" s="72">
        <v>3.30416368E8</v>
      </c>
      <c r="AU96" s="70">
        <v>1816902.0</v>
      </c>
      <c r="AV96" s="70">
        <v>1.6986852E7</v>
      </c>
      <c r="AW96" s="70">
        <v>7640210.0</v>
      </c>
      <c r="AX96" s="70">
        <v>6506816.0</v>
      </c>
      <c r="AY96" s="70">
        <v>6.667116137E9</v>
      </c>
      <c r="AZ96" s="70">
        <v>4.679521E7</v>
      </c>
      <c r="BA96" s="70">
        <v>3.31612418E8</v>
      </c>
    </row>
    <row r="97" ht="20.25" customHeight="1">
      <c r="A97" s="68">
        <v>1.45033056E8</v>
      </c>
      <c r="B97" s="68" t="s">
        <v>173</v>
      </c>
      <c r="C97" s="69">
        <v>5.1702333E7</v>
      </c>
      <c r="D97" s="69">
        <v>4.30246223E8</v>
      </c>
      <c r="E97" s="70">
        <v>2030428.0</v>
      </c>
      <c r="F97" s="70">
        <v>1.6034129E7</v>
      </c>
      <c r="G97" s="70">
        <v>1.3272984E7</v>
      </c>
      <c r="H97" s="70">
        <v>1.1934623E7</v>
      </c>
      <c r="I97" s="70">
        <v>7.29379775E8</v>
      </c>
      <c r="J97" s="70">
        <v>5.3905885E7</v>
      </c>
      <c r="K97" s="70">
        <v>4.30246223E8</v>
      </c>
      <c r="L97" s="71">
        <v>2031149.0</v>
      </c>
      <c r="M97" s="71">
        <v>1.6303343E7</v>
      </c>
      <c r="N97" s="71">
        <v>1.3642622E7</v>
      </c>
      <c r="O97" s="71">
        <v>1.2527098E7</v>
      </c>
      <c r="P97" s="71">
        <v>7.29379775E8</v>
      </c>
      <c r="Q97" s="71">
        <v>5.1732689E7</v>
      </c>
      <c r="R97" s="71">
        <v>4.40332697E8</v>
      </c>
      <c r="S97" s="72">
        <v>2241460.0</v>
      </c>
      <c r="T97" s="72">
        <v>1.6431675E7</v>
      </c>
      <c r="U97" s="72">
        <v>1.3643389E7</v>
      </c>
      <c r="V97" s="72">
        <v>1.2527098E7</v>
      </c>
      <c r="W97" s="72">
        <v>7.29379775E8</v>
      </c>
      <c r="X97" s="72">
        <v>5.2266951E7</v>
      </c>
      <c r="Y97" s="72">
        <v>4.41696384E8</v>
      </c>
      <c r="Z97" s="70">
        <v>2241460.0</v>
      </c>
      <c r="AA97" s="70">
        <v>1.6433733E7</v>
      </c>
      <c r="AB97" s="70">
        <v>1.3792723E7</v>
      </c>
      <c r="AC97" s="70">
        <v>1.2527098E7</v>
      </c>
      <c r="AD97" s="70">
        <v>7.29379775E8</v>
      </c>
      <c r="AE97" s="70">
        <v>5.1917785E7</v>
      </c>
      <c r="AF97" s="70">
        <v>4.44703644E8</v>
      </c>
      <c r="AG97" s="71">
        <v>2249393.0</v>
      </c>
      <c r="AH97" s="71">
        <v>1.6683812E7</v>
      </c>
      <c r="AI97" s="71">
        <v>1.4869516E7</v>
      </c>
      <c r="AJ97" s="71">
        <v>1.294555E7</v>
      </c>
      <c r="AK97" s="71">
        <v>7.29379775E8</v>
      </c>
      <c r="AL97" s="71">
        <v>5.1279111E7</v>
      </c>
      <c r="AM97" s="71">
        <v>4.68747202E8</v>
      </c>
      <c r="AN97" s="72">
        <v>2475077.0</v>
      </c>
      <c r="AO97" s="72">
        <v>1.7006677E7</v>
      </c>
      <c r="AP97" s="72">
        <v>1.5164887E7</v>
      </c>
      <c r="AQ97" s="72">
        <v>1.3280756E7</v>
      </c>
      <c r="AR97" s="72">
        <v>7.29379775E8</v>
      </c>
      <c r="AS97" s="72">
        <v>5.0355033E7</v>
      </c>
      <c r="AT97" s="72">
        <v>4.77928409E8</v>
      </c>
      <c r="AU97" s="70">
        <v>2475077.0</v>
      </c>
      <c r="AV97" s="70">
        <v>1.7064955E7</v>
      </c>
      <c r="AW97" s="70">
        <v>1.5780836E7</v>
      </c>
      <c r="AX97" s="70">
        <v>1.3338244E7</v>
      </c>
      <c r="AY97" s="70">
        <v>1.149379775E9</v>
      </c>
      <c r="AZ97" s="70">
        <v>4.9233153E7</v>
      </c>
      <c r="BA97" s="70">
        <v>4.90830169E8</v>
      </c>
    </row>
    <row r="98" ht="20.25" customHeight="1">
      <c r="A98" s="68">
        <v>1.4461836E8</v>
      </c>
      <c r="B98" s="68" t="s">
        <v>174</v>
      </c>
      <c r="C98" s="69">
        <v>5.088467E7</v>
      </c>
      <c r="D98" s="69">
        <v>2.57544033E8</v>
      </c>
      <c r="E98" s="70">
        <v>1708458.0</v>
      </c>
      <c r="F98" s="70">
        <v>9355372.0</v>
      </c>
      <c r="G98" s="70">
        <v>8006629.0</v>
      </c>
      <c r="H98" s="70">
        <v>2915124.0</v>
      </c>
      <c r="I98" s="70">
        <v>5.66487787E8</v>
      </c>
      <c r="J98" s="70">
        <v>5.1188122E7</v>
      </c>
      <c r="K98" s="70">
        <v>2.57544033E8</v>
      </c>
      <c r="L98" s="71">
        <v>1708458.0</v>
      </c>
      <c r="M98" s="71">
        <v>9355372.0</v>
      </c>
      <c r="N98" s="71">
        <v>8006629.0</v>
      </c>
      <c r="O98" s="71">
        <v>2915124.0</v>
      </c>
      <c r="P98" s="71">
        <v>5.66487787E8</v>
      </c>
      <c r="Q98" s="71">
        <v>5.1260834E7</v>
      </c>
      <c r="R98" s="71">
        <v>2.57544033E8</v>
      </c>
      <c r="S98" s="72">
        <v>1708458.0</v>
      </c>
      <c r="T98" s="72">
        <v>9355372.0</v>
      </c>
      <c r="U98" s="72">
        <v>8006629.0</v>
      </c>
      <c r="V98" s="72">
        <v>2915124.0</v>
      </c>
      <c r="W98" s="72">
        <v>5.66487787E8</v>
      </c>
      <c r="X98" s="72">
        <v>5.1311034E7</v>
      </c>
      <c r="Y98" s="72">
        <v>2.57544033E8</v>
      </c>
      <c r="Z98" s="70">
        <v>1708458.0</v>
      </c>
      <c r="AA98" s="70">
        <v>9355372.0</v>
      </c>
      <c r="AB98" s="70">
        <v>8006629.0</v>
      </c>
      <c r="AC98" s="70">
        <v>2915124.0</v>
      </c>
      <c r="AD98" s="70">
        <v>5.66487787E8</v>
      </c>
      <c r="AE98" s="70">
        <v>5.1312234E7</v>
      </c>
      <c r="AF98" s="70">
        <v>2.57544033E8</v>
      </c>
      <c r="AG98" s="71">
        <v>1709888.0</v>
      </c>
      <c r="AH98" s="71">
        <v>9531226.0</v>
      </c>
      <c r="AI98" s="71">
        <v>9310361.0</v>
      </c>
      <c r="AJ98" s="71">
        <v>3376558.0</v>
      </c>
      <c r="AK98" s="71">
        <v>5.66487787E8</v>
      </c>
      <c r="AL98" s="71">
        <v>7.2614708E7</v>
      </c>
      <c r="AM98" s="71">
        <v>2.85387097E8</v>
      </c>
      <c r="AN98" s="72">
        <v>1709888.0</v>
      </c>
      <c r="AO98" s="72">
        <v>9683697.0</v>
      </c>
      <c r="AP98" s="72">
        <v>9425023.0</v>
      </c>
      <c r="AQ98" s="72">
        <v>3631118.0</v>
      </c>
      <c r="AR98" s="72">
        <v>5.66487787E8</v>
      </c>
      <c r="AS98" s="72">
        <v>7.175921E7</v>
      </c>
      <c r="AT98" s="72">
        <v>2.89205047E8</v>
      </c>
      <c r="AU98" s="70">
        <v>1710212.0</v>
      </c>
      <c r="AV98" s="70">
        <v>9878170.0</v>
      </c>
      <c r="AW98" s="70">
        <v>9869294.0</v>
      </c>
      <c r="AX98" s="70">
        <v>3896410.0</v>
      </c>
      <c r="AY98" s="70">
        <v>5.66487787E8</v>
      </c>
      <c r="AZ98" s="70">
        <v>6.5788946E7</v>
      </c>
      <c r="BA98" s="70">
        <v>3.00036548E8</v>
      </c>
    </row>
    <row r="99" ht="20.25" customHeight="1">
      <c r="A99" s="68">
        <v>1.58817223E8</v>
      </c>
      <c r="B99" s="68" t="s">
        <v>175</v>
      </c>
      <c r="C99" s="69">
        <v>4.9806356E7</v>
      </c>
      <c r="D99" s="69">
        <v>2.20098928E8</v>
      </c>
      <c r="E99" s="70">
        <v>5303944.0</v>
      </c>
      <c r="F99" s="70">
        <v>8890056.0</v>
      </c>
      <c r="G99" s="70">
        <v>5978118.0</v>
      </c>
      <c r="H99" s="70">
        <v>7114771.0</v>
      </c>
      <c r="I99" s="70">
        <v>4.550025581E9</v>
      </c>
      <c r="J99" s="70">
        <v>5.4226927E7</v>
      </c>
      <c r="K99" s="70">
        <v>2.20098928E8</v>
      </c>
      <c r="L99" s="71">
        <v>5303944.0</v>
      </c>
      <c r="M99" s="71">
        <v>8968673.0</v>
      </c>
      <c r="N99" s="71">
        <v>6089363.0</v>
      </c>
      <c r="O99" s="71">
        <v>7178989.0</v>
      </c>
      <c r="P99" s="71">
        <v>4.550025581E9</v>
      </c>
      <c r="Q99" s="71">
        <v>5.2776067E7</v>
      </c>
      <c r="R99" s="71">
        <v>2.23109998E8</v>
      </c>
      <c r="S99" s="72">
        <v>5303944.0</v>
      </c>
      <c r="T99" s="72">
        <v>8968673.0</v>
      </c>
      <c r="U99" s="72">
        <v>6089363.0</v>
      </c>
      <c r="V99" s="72">
        <v>7178989.0</v>
      </c>
      <c r="W99" s="72">
        <v>4.550025581E9</v>
      </c>
      <c r="X99" s="72">
        <v>5.4059193E7</v>
      </c>
      <c r="Y99" s="72">
        <v>2.23109998E8</v>
      </c>
      <c r="Z99" s="70">
        <v>5303944.0</v>
      </c>
      <c r="AA99" s="70">
        <v>8968886.0</v>
      </c>
      <c r="AB99" s="70">
        <v>6109452.0</v>
      </c>
      <c r="AC99" s="70">
        <v>7178989.0</v>
      </c>
      <c r="AD99" s="70">
        <v>4.550025581E9</v>
      </c>
      <c r="AE99" s="70">
        <v>5.3550643E7</v>
      </c>
      <c r="AF99" s="70">
        <v>2.23513908E8</v>
      </c>
      <c r="AG99" s="71">
        <v>5303964.0</v>
      </c>
      <c r="AH99" s="71">
        <v>9134764.0</v>
      </c>
      <c r="AI99" s="71">
        <v>6613321.0</v>
      </c>
      <c r="AJ99" s="71">
        <v>7477157.0</v>
      </c>
      <c r="AK99" s="71">
        <v>4.550025581E9</v>
      </c>
      <c r="AL99" s="71">
        <v>5.3982933E7</v>
      </c>
      <c r="AM99" s="71">
        <v>2.35250784E8</v>
      </c>
      <c r="AN99" s="72">
        <v>5303964.0</v>
      </c>
      <c r="AO99" s="72">
        <v>9134764.0</v>
      </c>
      <c r="AP99" s="72">
        <v>6613321.0</v>
      </c>
      <c r="AQ99" s="72">
        <v>7477157.0</v>
      </c>
      <c r="AR99" s="72">
        <v>4.550025581E9</v>
      </c>
      <c r="AS99" s="72">
        <v>5.4046933E7</v>
      </c>
      <c r="AT99" s="72">
        <v>2.35250784E8</v>
      </c>
      <c r="AU99" s="70">
        <v>5303964.0</v>
      </c>
      <c r="AV99" s="70">
        <v>9241914.0</v>
      </c>
      <c r="AW99" s="70">
        <v>6868782.0</v>
      </c>
      <c r="AX99" s="70">
        <v>7583606.0</v>
      </c>
      <c r="AY99" s="70">
        <v>4.670025581E9</v>
      </c>
      <c r="AZ99" s="70">
        <v>5.3903561E7</v>
      </c>
      <c r="BA99" s="70">
        <v>2.41431504E8</v>
      </c>
    </row>
    <row r="100" ht="20.25" customHeight="1">
      <c r="A100" s="68">
        <v>1.0047682E8</v>
      </c>
      <c r="B100" s="68" t="s">
        <v>176</v>
      </c>
      <c r="C100" s="69">
        <v>4.9330532E7</v>
      </c>
      <c r="D100" s="69">
        <v>9.742934E7</v>
      </c>
      <c r="E100" s="70">
        <v>103212.0</v>
      </c>
      <c r="F100" s="70">
        <v>3542905.0</v>
      </c>
      <c r="G100" s="70">
        <v>3138250.0</v>
      </c>
      <c r="H100" s="70">
        <v>9618029.0</v>
      </c>
      <c r="I100" s="70">
        <v>4.2912250878E10</v>
      </c>
      <c r="J100" s="70">
        <v>5.0298006E7</v>
      </c>
      <c r="K100" s="70">
        <v>9.840376E7</v>
      </c>
      <c r="L100" s="71">
        <v>103212.0</v>
      </c>
      <c r="M100" s="71">
        <v>3542905.0</v>
      </c>
      <c r="N100" s="71">
        <v>3140229.0</v>
      </c>
      <c r="O100" s="71">
        <v>9618029.0</v>
      </c>
      <c r="P100" s="71">
        <v>4.3490023804E10</v>
      </c>
      <c r="Q100" s="71">
        <v>5.020197E7</v>
      </c>
      <c r="R100" s="71">
        <v>9.844334E7</v>
      </c>
      <c r="S100" s="72">
        <v>103212.0</v>
      </c>
      <c r="T100" s="72">
        <v>3542905.0</v>
      </c>
      <c r="U100" s="72">
        <v>3140229.0</v>
      </c>
      <c r="V100" s="72">
        <v>9618029.0</v>
      </c>
      <c r="W100" s="72">
        <v>4.3490023804E10</v>
      </c>
      <c r="X100" s="72">
        <v>5.036597E7</v>
      </c>
      <c r="Y100" s="72">
        <v>9.844334E7</v>
      </c>
      <c r="Z100" s="70">
        <v>103212.0</v>
      </c>
      <c r="AA100" s="70">
        <v>3542905.0</v>
      </c>
      <c r="AB100" s="70">
        <v>3140229.0</v>
      </c>
      <c r="AC100" s="70">
        <v>9618029.0</v>
      </c>
      <c r="AD100" s="70">
        <v>4.3490023804E10</v>
      </c>
      <c r="AE100" s="70">
        <v>5.047797E7</v>
      </c>
      <c r="AF100" s="70">
        <v>9.844334E7</v>
      </c>
      <c r="AG100" s="71">
        <v>103212.0</v>
      </c>
      <c r="AH100" s="71">
        <v>3554763.0</v>
      </c>
      <c r="AI100" s="71">
        <v>3332345.0</v>
      </c>
      <c r="AJ100" s="71">
        <v>1.0245919E7</v>
      </c>
      <c r="AK100" s="71">
        <v>4.3490023804E10</v>
      </c>
      <c r="AL100" s="71">
        <v>4.8490394E7</v>
      </c>
      <c r="AM100" s="71">
        <v>1.0240424E8</v>
      </c>
      <c r="AN100" s="72">
        <v>103212.0</v>
      </c>
      <c r="AO100" s="72">
        <v>3554763.0</v>
      </c>
      <c r="AP100" s="72">
        <v>3332345.0</v>
      </c>
      <c r="AQ100" s="72">
        <v>1.0245919E7</v>
      </c>
      <c r="AR100" s="72">
        <v>4.3490023804E10</v>
      </c>
      <c r="AS100" s="72">
        <v>4.876791E7</v>
      </c>
      <c r="AT100" s="72">
        <v>1.0240424E8</v>
      </c>
      <c r="AU100" s="70">
        <v>103221.0</v>
      </c>
      <c r="AV100" s="70">
        <v>4411680.0</v>
      </c>
      <c r="AW100" s="70">
        <v>3805305.0</v>
      </c>
      <c r="AX100" s="70">
        <v>1.1170739E7</v>
      </c>
      <c r="AY100" s="70">
        <v>4.569894928E10</v>
      </c>
      <c r="AZ100" s="70">
        <v>4.5387954E7</v>
      </c>
      <c r="BA100" s="70">
        <v>1.20432632E8</v>
      </c>
    </row>
    <row r="101" ht="20.25" customHeight="1">
      <c r="A101" s="68">
        <v>1.56007436E8</v>
      </c>
      <c r="B101" s="68" t="s">
        <v>177</v>
      </c>
      <c r="C101" s="69">
        <v>4.9302425E7</v>
      </c>
      <c r="D101" s="69">
        <v>1.48580212E8</v>
      </c>
      <c r="E101" s="70">
        <v>432166.0</v>
      </c>
      <c r="F101" s="70">
        <v>4936588.0</v>
      </c>
      <c r="G101" s="70">
        <v>4924349.0</v>
      </c>
      <c r="H101" s="70">
        <v>9047473.0</v>
      </c>
      <c r="I101" s="70">
        <v>1.357531292E9</v>
      </c>
      <c r="J101" s="70">
        <v>5.3384564E7</v>
      </c>
      <c r="K101" s="70">
        <v>1.49343241E8</v>
      </c>
      <c r="L101" s="71">
        <v>432174.0</v>
      </c>
      <c r="M101" s="71">
        <v>4983875.0</v>
      </c>
      <c r="N101" s="71">
        <v>5276550.0</v>
      </c>
      <c r="O101" s="71">
        <v>1.1314409E7</v>
      </c>
      <c r="P101" s="71">
        <v>1.357531292E9</v>
      </c>
      <c r="Q101" s="71">
        <v>4.6329279E7</v>
      </c>
      <c r="R101" s="71">
        <v>1.56860132E8</v>
      </c>
      <c r="S101" s="72">
        <v>432174.0</v>
      </c>
      <c r="T101" s="72">
        <v>4983875.0</v>
      </c>
      <c r="U101" s="72">
        <v>5276550.0</v>
      </c>
      <c r="V101" s="72">
        <v>1.1314409E7</v>
      </c>
      <c r="W101" s="72">
        <v>1.357531292E9</v>
      </c>
      <c r="X101" s="72">
        <v>4.7153775E7</v>
      </c>
      <c r="Y101" s="72">
        <v>1.56860132E8</v>
      </c>
      <c r="Z101" s="70">
        <v>432174.0</v>
      </c>
      <c r="AA101" s="70">
        <v>4983875.0</v>
      </c>
      <c r="AB101" s="70">
        <v>5280395.0</v>
      </c>
      <c r="AC101" s="70">
        <v>1.1314409E7</v>
      </c>
      <c r="AD101" s="70">
        <v>1.357531292E9</v>
      </c>
      <c r="AE101" s="70">
        <v>4.7758537E7</v>
      </c>
      <c r="AF101" s="70">
        <v>1.56937032E8</v>
      </c>
      <c r="AG101" s="71">
        <v>432186.0</v>
      </c>
      <c r="AH101" s="71">
        <v>5061347.0</v>
      </c>
      <c r="AI101" s="71">
        <v>5527156.0</v>
      </c>
      <c r="AJ101" s="71">
        <v>1.1350358E7</v>
      </c>
      <c r="AK101" s="71">
        <v>1.357531292E9</v>
      </c>
      <c r="AL101" s="71">
        <v>4.8005057E7</v>
      </c>
      <c r="AM101" s="71">
        <v>1.62646975E8</v>
      </c>
      <c r="AN101" s="72">
        <v>432186.0</v>
      </c>
      <c r="AO101" s="72">
        <v>5061347.0</v>
      </c>
      <c r="AP101" s="72">
        <v>5549729.0</v>
      </c>
      <c r="AQ101" s="72">
        <v>1.1350358E7</v>
      </c>
      <c r="AR101" s="72">
        <v>1.357531292E9</v>
      </c>
      <c r="AS101" s="72">
        <v>4.8769149E7</v>
      </c>
      <c r="AT101" s="72">
        <v>1.63098435E8</v>
      </c>
      <c r="AU101" s="70">
        <v>432186.0</v>
      </c>
      <c r="AV101" s="70">
        <v>5075177.0</v>
      </c>
      <c r="AW101" s="70">
        <v>5619834.0</v>
      </c>
      <c r="AX101" s="70">
        <v>1.1355509E7</v>
      </c>
      <c r="AY101" s="70">
        <v>1.357531292E9</v>
      </c>
      <c r="AZ101" s="70">
        <v>4.8848699E7</v>
      </c>
      <c r="BA101" s="70">
        <v>1.64639347E8</v>
      </c>
    </row>
    <row r="102" ht="20.25" customHeight="1">
      <c r="A102" s="68">
        <v>1.66234202E8</v>
      </c>
      <c r="B102" s="68" t="s">
        <v>178</v>
      </c>
      <c r="C102" s="69">
        <v>4.8505899E7</v>
      </c>
      <c r="D102" s="69">
        <v>2.81505217E8</v>
      </c>
      <c r="E102" s="70">
        <v>1968646.0</v>
      </c>
      <c r="F102" s="70">
        <v>1.370718E7</v>
      </c>
      <c r="G102" s="70">
        <v>5993859.0</v>
      </c>
      <c r="H102" s="70">
        <v>4381426.0</v>
      </c>
      <c r="I102" s="70">
        <v>1.48881707E9</v>
      </c>
      <c r="J102" s="70">
        <v>4.9063679E7</v>
      </c>
      <c r="K102" s="70">
        <v>2.81505217E8</v>
      </c>
      <c r="L102" s="71">
        <v>1992214.0</v>
      </c>
      <c r="M102" s="71">
        <v>1.3715314E7</v>
      </c>
      <c r="N102" s="71">
        <v>6461817.0</v>
      </c>
      <c r="O102" s="71">
        <v>4602423.0</v>
      </c>
      <c r="P102" s="71">
        <v>1.48881707E9</v>
      </c>
      <c r="Q102" s="71">
        <v>4.7002547E7</v>
      </c>
      <c r="R102" s="71">
        <v>2.90951834E8</v>
      </c>
      <c r="S102" s="72">
        <v>1992214.0</v>
      </c>
      <c r="T102" s="72">
        <v>1.3715314E7</v>
      </c>
      <c r="U102" s="72">
        <v>6461817.0</v>
      </c>
      <c r="V102" s="72">
        <v>4602423.0</v>
      </c>
      <c r="W102" s="72">
        <v>1.48881707E9</v>
      </c>
      <c r="X102" s="72">
        <v>4.877722E7</v>
      </c>
      <c r="Y102" s="72">
        <v>2.90951834E8</v>
      </c>
      <c r="Z102" s="70">
        <v>1992214.0</v>
      </c>
      <c r="AA102" s="70">
        <v>1.3715314E7</v>
      </c>
      <c r="AB102" s="70">
        <v>6461817.0</v>
      </c>
      <c r="AC102" s="70">
        <v>4602423.0</v>
      </c>
      <c r="AD102" s="70">
        <v>1.48881707E9</v>
      </c>
      <c r="AE102" s="70">
        <v>4.8810504E7</v>
      </c>
      <c r="AF102" s="70">
        <v>2.90951834E8</v>
      </c>
      <c r="AG102" s="71">
        <v>1992214.0</v>
      </c>
      <c r="AH102" s="71">
        <v>1.3792951E7</v>
      </c>
      <c r="AI102" s="71">
        <v>6463654.0</v>
      </c>
      <c r="AJ102" s="71">
        <v>4608552.0</v>
      </c>
      <c r="AK102" s="71">
        <v>1.48881707E9</v>
      </c>
      <c r="AL102" s="71">
        <v>4.900526E7</v>
      </c>
      <c r="AM102" s="71">
        <v>2.91764944E8</v>
      </c>
      <c r="AN102" s="72">
        <v>1992214.0</v>
      </c>
      <c r="AO102" s="72">
        <v>1.3792951E7</v>
      </c>
      <c r="AP102" s="72">
        <v>6463654.0</v>
      </c>
      <c r="AQ102" s="72">
        <v>4608552.0</v>
      </c>
      <c r="AR102" s="72">
        <v>1.48881707E9</v>
      </c>
      <c r="AS102" s="72">
        <v>4.911708E7</v>
      </c>
      <c r="AT102" s="72">
        <v>2.91764944E8</v>
      </c>
      <c r="AU102" s="70">
        <v>1992214.0</v>
      </c>
      <c r="AV102" s="70">
        <v>1.3803324E7</v>
      </c>
      <c r="AW102" s="70">
        <v>6532470.0</v>
      </c>
      <c r="AX102" s="70">
        <v>4637371.0</v>
      </c>
      <c r="AY102" s="70">
        <v>1.48881707E9</v>
      </c>
      <c r="AZ102" s="70">
        <v>4.7817288E7</v>
      </c>
      <c r="BA102" s="70">
        <v>2.93244994E8</v>
      </c>
    </row>
    <row r="103" ht="20.25" customHeight="1">
      <c r="A103" s="68">
        <v>1.68025153E8</v>
      </c>
      <c r="B103" s="68" t="s">
        <v>179</v>
      </c>
      <c r="C103" s="69">
        <v>4.8471602E7</v>
      </c>
      <c r="D103" s="69">
        <v>2.8188141E7</v>
      </c>
      <c r="E103" s="70">
        <v>260005.0</v>
      </c>
      <c r="F103" s="70">
        <v>748668.0</v>
      </c>
      <c r="G103" s="70">
        <v>1032023.0</v>
      </c>
      <c r="H103" s="70">
        <v>1667579.0</v>
      </c>
      <c r="I103" s="70">
        <v>2.779142711E9</v>
      </c>
      <c r="J103" s="70">
        <v>4.8812928E7</v>
      </c>
      <c r="K103" s="70">
        <v>2.8188141E7</v>
      </c>
      <c r="L103" s="71">
        <v>260005.0</v>
      </c>
      <c r="M103" s="71">
        <v>748668.0</v>
      </c>
      <c r="N103" s="71">
        <v>1032023.0</v>
      </c>
      <c r="O103" s="71">
        <v>1667579.0</v>
      </c>
      <c r="P103" s="71">
        <v>2.779142711E9</v>
      </c>
      <c r="Q103" s="71">
        <v>4.892164E7</v>
      </c>
      <c r="R103" s="71">
        <v>2.8188141E7</v>
      </c>
      <c r="S103" s="72">
        <v>260005.0</v>
      </c>
      <c r="T103" s="72">
        <v>748668.0</v>
      </c>
      <c r="U103" s="72">
        <v>1032023.0</v>
      </c>
      <c r="V103" s="72">
        <v>1667579.0</v>
      </c>
      <c r="W103" s="72">
        <v>2.779142711E9</v>
      </c>
      <c r="X103" s="72">
        <v>4.892164E7</v>
      </c>
      <c r="Y103" s="72">
        <v>2.8188141E7</v>
      </c>
      <c r="Z103" s="70">
        <v>260005.0</v>
      </c>
      <c r="AA103" s="70">
        <v>748668.0</v>
      </c>
      <c r="AB103" s="70">
        <v>1032023.0</v>
      </c>
      <c r="AC103" s="70">
        <v>1667579.0</v>
      </c>
      <c r="AD103" s="70">
        <v>2.779142711E9</v>
      </c>
      <c r="AE103" s="70">
        <v>4.896349E7</v>
      </c>
      <c r="AF103" s="70">
        <v>2.8188141E7</v>
      </c>
      <c r="AG103" s="71">
        <v>260005.0</v>
      </c>
      <c r="AH103" s="71">
        <v>748668.0</v>
      </c>
      <c r="AI103" s="71">
        <v>1032023.0</v>
      </c>
      <c r="AJ103" s="71">
        <v>1667579.0</v>
      </c>
      <c r="AK103" s="71">
        <v>2.779142711E9</v>
      </c>
      <c r="AL103" s="71">
        <v>4.896349E7</v>
      </c>
      <c r="AM103" s="71">
        <v>2.8188141E7</v>
      </c>
      <c r="AN103" s="72">
        <v>260005.0</v>
      </c>
      <c r="AO103" s="72">
        <v>748668.0</v>
      </c>
      <c r="AP103" s="72">
        <v>1032023.0</v>
      </c>
      <c r="AQ103" s="72">
        <v>1667579.0</v>
      </c>
      <c r="AR103" s="72">
        <v>2.779142711E9</v>
      </c>
      <c r="AS103" s="72">
        <v>4.898919E7</v>
      </c>
      <c r="AT103" s="72">
        <v>2.8188141E7</v>
      </c>
      <c r="AU103" s="70">
        <v>260005.0</v>
      </c>
      <c r="AV103" s="70">
        <v>748668.0</v>
      </c>
      <c r="AW103" s="70">
        <v>1032023.0</v>
      </c>
      <c r="AX103" s="70">
        <v>1667579.0</v>
      </c>
      <c r="AY103" s="70">
        <v>2.779142711E9</v>
      </c>
      <c r="AZ103" s="70">
        <v>4.898919E7</v>
      </c>
      <c r="BA103" s="70">
        <v>2.8188141E7</v>
      </c>
    </row>
    <row r="104" ht="20.25" customHeight="1">
      <c r="A104" s="73">
        <v>1.69420296E8</v>
      </c>
      <c r="B104" s="73" t="s">
        <v>180</v>
      </c>
      <c r="C104" s="69">
        <v>4.845527E7</v>
      </c>
      <c r="D104" s="69">
        <v>1.5617538E8</v>
      </c>
      <c r="E104" s="70">
        <v>212701.0</v>
      </c>
      <c r="F104" s="70">
        <v>4420692.0</v>
      </c>
      <c r="G104" s="70">
        <v>5578564.0</v>
      </c>
      <c r="H104" s="70">
        <v>5880966.0</v>
      </c>
      <c r="I104" s="70">
        <v>2.23272131E8</v>
      </c>
      <c r="J104" s="70">
        <v>4.8971006E7</v>
      </c>
      <c r="K104" s="70">
        <v>1.5617538E8</v>
      </c>
      <c r="L104" s="71">
        <v>212763.0</v>
      </c>
      <c r="M104" s="71">
        <v>4573682.0</v>
      </c>
      <c r="N104" s="71">
        <v>6352278.0</v>
      </c>
      <c r="O104" s="71">
        <v>5961553.0</v>
      </c>
      <c r="P104" s="71">
        <v>2.23272131E8</v>
      </c>
      <c r="Q104" s="71">
        <v>4.7646786E7</v>
      </c>
      <c r="R104" s="71">
        <v>1.73179572E8</v>
      </c>
      <c r="S104" s="72">
        <v>212763.0</v>
      </c>
      <c r="T104" s="72">
        <v>4573682.0</v>
      </c>
      <c r="U104" s="72">
        <v>6352278.0</v>
      </c>
      <c r="V104" s="72">
        <v>5961553.0</v>
      </c>
      <c r="W104" s="72">
        <v>2.23272131E8</v>
      </c>
      <c r="X104" s="72">
        <v>4.9358094E7</v>
      </c>
      <c r="Y104" s="72">
        <v>1.73179572E8</v>
      </c>
      <c r="Z104" s="70">
        <v>212763.0</v>
      </c>
      <c r="AA104" s="70">
        <v>4573682.0</v>
      </c>
      <c r="AB104" s="70">
        <v>6352278.0</v>
      </c>
      <c r="AC104" s="70">
        <v>5961553.0</v>
      </c>
      <c r="AD104" s="70">
        <v>2.23272131E8</v>
      </c>
      <c r="AE104" s="70">
        <v>4.9358094E7</v>
      </c>
      <c r="AF104" s="70">
        <v>1.73179572E8</v>
      </c>
      <c r="AG104" s="71">
        <v>213155.0</v>
      </c>
      <c r="AH104" s="71">
        <v>4670582.0</v>
      </c>
      <c r="AI104" s="71">
        <v>6852540.0</v>
      </c>
      <c r="AJ104" s="71">
        <v>6003366.0</v>
      </c>
      <c r="AK104" s="71">
        <v>2.23272131E8</v>
      </c>
      <c r="AL104" s="71">
        <v>4.8885913E7</v>
      </c>
      <c r="AM104" s="71">
        <v>1.84153891E8</v>
      </c>
      <c r="AN104" s="72">
        <v>213155.0</v>
      </c>
      <c r="AO104" s="72">
        <v>4670582.0</v>
      </c>
      <c r="AP104" s="72">
        <v>6888285.0</v>
      </c>
      <c r="AQ104" s="72">
        <v>6003366.0</v>
      </c>
      <c r="AR104" s="72">
        <v>2.23272131E8</v>
      </c>
      <c r="AS104" s="72">
        <v>4.9788142E7</v>
      </c>
      <c r="AT104" s="72">
        <v>1.84868791E8</v>
      </c>
      <c r="AU104" s="70">
        <v>213155.0</v>
      </c>
      <c r="AV104" s="70">
        <v>4857028.0</v>
      </c>
      <c r="AW104" s="70">
        <v>7205750.0</v>
      </c>
      <c r="AX104" s="70">
        <v>6148103.0</v>
      </c>
      <c r="AY104" s="70">
        <v>4.23272131E8</v>
      </c>
      <c r="AZ104" s="70">
        <v>4.9346694E7</v>
      </c>
      <c r="BA104" s="70">
        <v>1.93082585E8</v>
      </c>
    </row>
    <row r="105" ht="20.25" customHeight="1">
      <c r="A105" s="73">
        <v>1.59857111E8</v>
      </c>
      <c r="B105" s="73" t="s">
        <v>181</v>
      </c>
      <c r="C105" s="69">
        <v>4.8430885E7</v>
      </c>
      <c r="D105" s="69">
        <v>4.61488335E8</v>
      </c>
      <c r="E105" s="70">
        <v>2.1498577E7</v>
      </c>
      <c r="F105" s="70">
        <v>3.5649558E7</v>
      </c>
      <c r="G105" s="70">
        <v>4682616.0</v>
      </c>
      <c r="H105" s="70">
        <v>3125000.0</v>
      </c>
      <c r="I105" s="70">
        <v>3.350520456E9</v>
      </c>
      <c r="J105" s="70">
        <v>4.9234899E7</v>
      </c>
      <c r="K105" s="70">
        <v>4.61488335E8</v>
      </c>
      <c r="L105" s="71">
        <v>2.1498577E7</v>
      </c>
      <c r="M105" s="71">
        <v>3.5649606E7</v>
      </c>
      <c r="N105" s="71">
        <v>4723804.0</v>
      </c>
      <c r="O105" s="71">
        <v>3125000.0</v>
      </c>
      <c r="P105" s="71">
        <v>3.350520456E9</v>
      </c>
      <c r="Q105" s="71">
        <v>4.927791E7</v>
      </c>
      <c r="R105" s="71">
        <v>4.62312575E8</v>
      </c>
      <c r="S105" s="72">
        <v>2.1498577E7</v>
      </c>
      <c r="T105" s="72">
        <v>3.5649606E7</v>
      </c>
      <c r="U105" s="72">
        <v>4723804.0</v>
      </c>
      <c r="V105" s="72">
        <v>3125000.0</v>
      </c>
      <c r="W105" s="72">
        <v>3.350520456E9</v>
      </c>
      <c r="X105" s="72">
        <v>5.0001513E7</v>
      </c>
      <c r="Y105" s="72">
        <v>4.62312575E8</v>
      </c>
      <c r="Z105" s="70">
        <v>2.1498954E7</v>
      </c>
      <c r="AA105" s="70">
        <v>3.5659282E7</v>
      </c>
      <c r="AB105" s="70">
        <v>4867677.0</v>
      </c>
      <c r="AC105" s="70">
        <v>3125000.0</v>
      </c>
      <c r="AD105" s="70">
        <v>3.350520456E9</v>
      </c>
      <c r="AE105" s="70">
        <v>4.7902971E7</v>
      </c>
      <c r="AF105" s="70">
        <v>4.6528687E8</v>
      </c>
      <c r="AG105" s="71">
        <v>2.1498954E7</v>
      </c>
      <c r="AH105" s="71">
        <v>3.5659456E7</v>
      </c>
      <c r="AI105" s="71">
        <v>4890949.0</v>
      </c>
      <c r="AJ105" s="71">
        <v>3125000.0</v>
      </c>
      <c r="AK105" s="71">
        <v>3.350520456E9</v>
      </c>
      <c r="AL105" s="71">
        <v>4.9925021E7</v>
      </c>
      <c r="AM105" s="71">
        <v>4.6575405E8</v>
      </c>
      <c r="AN105" s="72">
        <v>2.1498954E7</v>
      </c>
      <c r="AO105" s="72">
        <v>3.5659456E7</v>
      </c>
      <c r="AP105" s="72">
        <v>4890949.0</v>
      </c>
      <c r="AQ105" s="72">
        <v>3125000.0</v>
      </c>
      <c r="AR105" s="72">
        <v>3.350520456E9</v>
      </c>
      <c r="AS105" s="72">
        <v>4.9925021E7</v>
      </c>
      <c r="AT105" s="72">
        <v>4.6575405E8</v>
      </c>
      <c r="AU105" s="70">
        <v>2.1498954E7</v>
      </c>
      <c r="AV105" s="70">
        <v>3.5659456E7</v>
      </c>
      <c r="AW105" s="70">
        <v>4964351.0</v>
      </c>
      <c r="AX105" s="70">
        <v>3125000.0</v>
      </c>
      <c r="AY105" s="70">
        <v>3.350520456E9</v>
      </c>
      <c r="AZ105" s="70">
        <v>4.9106496E7</v>
      </c>
      <c r="BA105" s="70">
        <v>4.6722209E8</v>
      </c>
    </row>
    <row r="106" ht="20.25" customHeight="1">
      <c r="A106" s="73">
        <v>1.70028719E8</v>
      </c>
      <c r="B106" s="73" t="s">
        <v>182</v>
      </c>
      <c r="C106" s="69">
        <v>4.7304085E7</v>
      </c>
      <c r="D106" s="69">
        <v>1.12951945E8</v>
      </c>
      <c r="E106" s="70">
        <v>2239547.0</v>
      </c>
      <c r="F106" s="70">
        <v>4863608.0</v>
      </c>
      <c r="G106" s="70">
        <v>2788554.0</v>
      </c>
      <c r="H106" s="70">
        <v>2509868.0</v>
      </c>
      <c r="I106" s="70">
        <v>3.939143277E9</v>
      </c>
      <c r="J106" s="70">
        <v>4.7684709E7</v>
      </c>
      <c r="K106" s="70">
        <v>1.12951945E8</v>
      </c>
      <c r="L106" s="71">
        <v>2239547.0</v>
      </c>
      <c r="M106" s="71">
        <v>4864304.0</v>
      </c>
      <c r="N106" s="71">
        <v>2816899.0</v>
      </c>
      <c r="O106" s="71">
        <v>2509868.0</v>
      </c>
      <c r="P106" s="71">
        <v>3.979143277E9</v>
      </c>
      <c r="Q106" s="71">
        <v>4.6053497E7</v>
      </c>
      <c r="R106" s="71">
        <v>1.13525805E8</v>
      </c>
      <c r="S106" s="72">
        <v>2239547.0</v>
      </c>
      <c r="T106" s="72">
        <v>4864304.0</v>
      </c>
      <c r="U106" s="72">
        <v>2816899.0</v>
      </c>
      <c r="V106" s="72">
        <v>2509868.0</v>
      </c>
      <c r="W106" s="72">
        <v>3.989143277E9</v>
      </c>
      <c r="X106" s="72">
        <v>4.7963209E7</v>
      </c>
      <c r="Y106" s="72">
        <v>1.13525805E8</v>
      </c>
      <c r="Z106" s="70">
        <v>2239547.0</v>
      </c>
      <c r="AA106" s="70">
        <v>4866402.0</v>
      </c>
      <c r="AB106" s="70">
        <v>2860763.0</v>
      </c>
      <c r="AC106" s="70">
        <v>2509868.0</v>
      </c>
      <c r="AD106" s="70">
        <v>3.989143277E9</v>
      </c>
      <c r="AE106" s="70">
        <v>4.8019624E7</v>
      </c>
      <c r="AF106" s="70">
        <v>1.14424065E8</v>
      </c>
      <c r="AG106" s="71">
        <v>2239547.0</v>
      </c>
      <c r="AH106" s="71">
        <v>4870850.0</v>
      </c>
      <c r="AI106" s="71">
        <v>2926458.0</v>
      </c>
      <c r="AJ106" s="71">
        <v>2766638.0</v>
      </c>
      <c r="AK106" s="71">
        <v>3.989143277E9</v>
      </c>
      <c r="AL106" s="71">
        <v>4.5638165E7</v>
      </c>
      <c r="AM106" s="71">
        <v>1.15782445E8</v>
      </c>
      <c r="AN106" s="72">
        <v>2239547.0</v>
      </c>
      <c r="AO106" s="72">
        <v>4870850.0</v>
      </c>
      <c r="AP106" s="72">
        <v>2926458.0</v>
      </c>
      <c r="AQ106" s="72">
        <v>2766638.0</v>
      </c>
      <c r="AR106" s="72">
        <v>3.989143277E9</v>
      </c>
      <c r="AS106" s="72">
        <v>4.7486929E7</v>
      </c>
      <c r="AT106" s="72">
        <v>1.15782445E8</v>
      </c>
      <c r="AU106" s="70">
        <v>2239547.0</v>
      </c>
      <c r="AV106" s="70">
        <v>4885702.0</v>
      </c>
      <c r="AW106" s="70">
        <v>3003526.0</v>
      </c>
      <c r="AX106" s="70">
        <v>2785639.0</v>
      </c>
      <c r="AY106" s="70">
        <v>3.989143277E9</v>
      </c>
      <c r="AZ106" s="70">
        <v>4.6698411E7</v>
      </c>
      <c r="BA106" s="70">
        <v>1.17473707E8</v>
      </c>
    </row>
    <row r="107" ht="20.25" customHeight="1">
      <c r="A107" s="73">
        <v>1.6901814E8</v>
      </c>
      <c r="B107" s="73" t="s">
        <v>183</v>
      </c>
      <c r="C107" s="69">
        <v>4.6413477E7</v>
      </c>
      <c r="D107" s="69">
        <v>1.34982363E8</v>
      </c>
      <c r="E107" s="70">
        <v>420836.0</v>
      </c>
      <c r="F107" s="70">
        <v>5331491.0</v>
      </c>
      <c r="G107" s="70">
        <v>4037935.0</v>
      </c>
      <c r="H107" s="70">
        <v>3731779.0</v>
      </c>
      <c r="I107" s="70">
        <v>3.087268407E9</v>
      </c>
      <c r="J107" s="70">
        <v>4.7494406E7</v>
      </c>
      <c r="K107" s="70">
        <v>1.34982363E8</v>
      </c>
      <c r="L107" s="71">
        <v>420836.0</v>
      </c>
      <c r="M107" s="71">
        <v>5462223.0</v>
      </c>
      <c r="N107" s="71">
        <v>4086517.0</v>
      </c>
      <c r="O107" s="71">
        <v>3817474.0</v>
      </c>
      <c r="P107" s="71">
        <v>3.087268407E9</v>
      </c>
      <c r="Q107" s="71">
        <v>4.71131E7</v>
      </c>
      <c r="R107" s="71">
        <v>1.37265257E8</v>
      </c>
      <c r="S107" s="72">
        <v>420836.0</v>
      </c>
      <c r="T107" s="72">
        <v>5462223.0</v>
      </c>
      <c r="U107" s="72">
        <v>4086517.0</v>
      </c>
      <c r="V107" s="72">
        <v>3817474.0</v>
      </c>
      <c r="W107" s="72">
        <v>3.087268407E9</v>
      </c>
      <c r="X107" s="72">
        <v>4.7916969E7</v>
      </c>
      <c r="Y107" s="72">
        <v>1.37265257E8</v>
      </c>
      <c r="Z107" s="70">
        <v>420836.0</v>
      </c>
      <c r="AA107" s="70">
        <v>5462223.0</v>
      </c>
      <c r="AB107" s="70">
        <v>4086517.0</v>
      </c>
      <c r="AC107" s="70">
        <v>3817474.0</v>
      </c>
      <c r="AD107" s="70">
        <v>3.087268407E9</v>
      </c>
      <c r="AE107" s="70">
        <v>4.8165969E7</v>
      </c>
      <c r="AF107" s="70">
        <v>1.37265257E8</v>
      </c>
      <c r="AG107" s="71">
        <v>424985.0</v>
      </c>
      <c r="AH107" s="71">
        <v>5589724.0</v>
      </c>
      <c r="AI107" s="71">
        <v>4470459.0</v>
      </c>
      <c r="AJ107" s="71">
        <v>4182872.0</v>
      </c>
      <c r="AK107" s="71">
        <v>3.087268407E9</v>
      </c>
      <c r="AL107" s="71">
        <v>4.6292116E7</v>
      </c>
      <c r="AM107" s="71">
        <v>1.46223831E8</v>
      </c>
      <c r="AN107" s="72">
        <v>427013.0</v>
      </c>
      <c r="AO107" s="72">
        <v>5911544.0</v>
      </c>
      <c r="AP107" s="72">
        <v>4638334.0</v>
      </c>
      <c r="AQ107" s="72">
        <v>4463357.0</v>
      </c>
      <c r="AR107" s="72">
        <v>3.107268407E9</v>
      </c>
      <c r="AS107" s="72">
        <v>4.7360253E7</v>
      </c>
      <c r="AT107" s="72">
        <v>1.5282901E8</v>
      </c>
      <c r="AU107" s="70">
        <v>430096.0</v>
      </c>
      <c r="AV107" s="70">
        <v>6535314.0</v>
      </c>
      <c r="AW107" s="70">
        <v>5208981.0</v>
      </c>
      <c r="AX107" s="70">
        <v>5121209.0</v>
      </c>
      <c r="AY107" s="70">
        <v>3.107268407E9</v>
      </c>
      <c r="AZ107" s="70">
        <v>4.4908601E7</v>
      </c>
      <c r="BA107" s="70">
        <v>1.70501159E8</v>
      </c>
    </row>
    <row r="108" ht="20.25" customHeight="1">
      <c r="A108" s="73">
        <v>1.77187021E8</v>
      </c>
      <c r="B108" s="73" t="s">
        <v>184</v>
      </c>
      <c r="C108" s="69">
        <v>4.600568E7</v>
      </c>
      <c r="D108" s="69">
        <v>9.5562426E7</v>
      </c>
      <c r="E108" s="70">
        <v>465611.0</v>
      </c>
      <c r="F108" s="70">
        <v>2654389.0</v>
      </c>
      <c r="G108" s="70">
        <v>3429914.0</v>
      </c>
      <c r="H108" s="70">
        <v>6585804.0</v>
      </c>
      <c r="I108" s="70">
        <v>7.08430819E8</v>
      </c>
      <c r="J108" s="70">
        <v>4.6801093E7</v>
      </c>
      <c r="K108" s="70">
        <v>9.5562426E7</v>
      </c>
      <c r="L108" s="71">
        <v>465612.0</v>
      </c>
      <c r="M108" s="71">
        <v>2717479.0</v>
      </c>
      <c r="N108" s="71">
        <v>3875468.0</v>
      </c>
      <c r="O108" s="71">
        <v>6685524.0</v>
      </c>
      <c r="P108" s="71">
        <v>7.08430819E8</v>
      </c>
      <c r="Q108" s="71">
        <v>4.5498157E7</v>
      </c>
      <c r="R108" s="71">
        <v>1.05104406E8</v>
      </c>
      <c r="S108" s="72">
        <v>465612.0</v>
      </c>
      <c r="T108" s="72">
        <v>2717479.0</v>
      </c>
      <c r="U108" s="72">
        <v>3875468.0</v>
      </c>
      <c r="V108" s="72">
        <v>6685524.0</v>
      </c>
      <c r="W108" s="72">
        <v>7.08430819E8</v>
      </c>
      <c r="X108" s="72">
        <v>4.6622013E7</v>
      </c>
      <c r="Y108" s="72">
        <v>1.05104406E8</v>
      </c>
      <c r="Z108" s="70">
        <v>465612.0</v>
      </c>
      <c r="AA108" s="70">
        <v>2717479.0</v>
      </c>
      <c r="AB108" s="70">
        <v>3875468.0</v>
      </c>
      <c r="AC108" s="70">
        <v>6685524.0</v>
      </c>
      <c r="AD108" s="70">
        <v>7.08430819E8</v>
      </c>
      <c r="AE108" s="70">
        <v>4.6642013E7</v>
      </c>
      <c r="AF108" s="70">
        <v>1.05104406E8</v>
      </c>
      <c r="AG108" s="71">
        <v>465612.0</v>
      </c>
      <c r="AH108" s="71">
        <v>2723785.0</v>
      </c>
      <c r="AI108" s="71">
        <v>3985918.0</v>
      </c>
      <c r="AJ108" s="71">
        <v>6685524.0</v>
      </c>
      <c r="AK108" s="71">
        <v>7.08430819E8</v>
      </c>
      <c r="AL108" s="71">
        <v>4.6828369E7</v>
      </c>
      <c r="AM108" s="71">
        <v>1.07376466E8</v>
      </c>
      <c r="AN108" s="72">
        <v>465612.0</v>
      </c>
      <c r="AO108" s="72">
        <v>2723785.0</v>
      </c>
      <c r="AP108" s="72">
        <v>3991099.0</v>
      </c>
      <c r="AQ108" s="72">
        <v>6685524.0</v>
      </c>
      <c r="AR108" s="72">
        <v>7.08430819E8</v>
      </c>
      <c r="AS108" s="72">
        <v>4.9294607E7</v>
      </c>
      <c r="AT108" s="72">
        <v>1.07480086E8</v>
      </c>
      <c r="AU108" s="70">
        <v>465612.0</v>
      </c>
      <c r="AV108" s="70">
        <v>2727783.0</v>
      </c>
      <c r="AW108" s="70">
        <v>4256918.0</v>
      </c>
      <c r="AX108" s="70">
        <v>8020575.0</v>
      </c>
      <c r="AY108" s="70">
        <v>7.08430819E8</v>
      </c>
      <c r="AZ108" s="70">
        <v>4.4788617E7</v>
      </c>
      <c r="BA108" s="70">
        <v>1.12836446E8</v>
      </c>
    </row>
    <row r="109" ht="20.25" customHeight="1">
      <c r="A109" s="73">
        <v>1.45023737E8</v>
      </c>
      <c r="B109" s="73" t="s">
        <v>185</v>
      </c>
      <c r="C109" s="69">
        <v>4.5675846E7</v>
      </c>
      <c r="D109" s="69">
        <v>1.51987441E8</v>
      </c>
      <c r="E109" s="70">
        <v>1349296.0</v>
      </c>
      <c r="F109" s="70">
        <v>1.0377546E7</v>
      </c>
      <c r="G109" s="70">
        <v>2074755.0</v>
      </c>
      <c r="H109" s="70">
        <v>2299396.0</v>
      </c>
      <c r="I109" s="70">
        <v>6.96238399E8</v>
      </c>
      <c r="J109" s="70">
        <v>4.6565281E7</v>
      </c>
      <c r="K109" s="70">
        <v>1.51987441E8</v>
      </c>
      <c r="L109" s="71">
        <v>1349297.0</v>
      </c>
      <c r="M109" s="71">
        <v>1.0444082E7</v>
      </c>
      <c r="N109" s="71">
        <v>2189568.0</v>
      </c>
      <c r="O109" s="71">
        <v>2447417.0</v>
      </c>
      <c r="P109" s="71">
        <v>6.96238399E8</v>
      </c>
      <c r="Q109" s="71">
        <v>4.5478321E7</v>
      </c>
      <c r="R109" s="71">
        <v>1.54949093E8</v>
      </c>
      <c r="S109" s="72">
        <v>1349297.0</v>
      </c>
      <c r="T109" s="72">
        <v>1.0444082E7</v>
      </c>
      <c r="U109" s="72">
        <v>2189568.0</v>
      </c>
      <c r="V109" s="72">
        <v>2447417.0</v>
      </c>
      <c r="W109" s="72">
        <v>6.96238399E8</v>
      </c>
      <c r="X109" s="72">
        <v>4.6099147E7</v>
      </c>
      <c r="Y109" s="72">
        <v>1.54949093E8</v>
      </c>
      <c r="Z109" s="70">
        <v>1349297.0</v>
      </c>
      <c r="AA109" s="70">
        <v>1.0444082E7</v>
      </c>
      <c r="AB109" s="70">
        <v>2189568.0</v>
      </c>
      <c r="AC109" s="70">
        <v>2447417.0</v>
      </c>
      <c r="AD109" s="70">
        <v>6.96238399E8</v>
      </c>
      <c r="AE109" s="70">
        <v>4.6099147E7</v>
      </c>
      <c r="AF109" s="70">
        <v>1.54949093E8</v>
      </c>
      <c r="AG109" s="71">
        <v>1349297.0</v>
      </c>
      <c r="AH109" s="71">
        <v>1.0444082E7</v>
      </c>
      <c r="AI109" s="71">
        <v>2189568.0</v>
      </c>
      <c r="AJ109" s="71">
        <v>2447417.0</v>
      </c>
      <c r="AK109" s="71">
        <v>6.96238399E8</v>
      </c>
      <c r="AL109" s="71">
        <v>4.6099147E7</v>
      </c>
      <c r="AM109" s="71">
        <v>1.54949093E8</v>
      </c>
      <c r="AN109" s="72">
        <v>1349297.0</v>
      </c>
      <c r="AO109" s="72">
        <v>1.0444082E7</v>
      </c>
      <c r="AP109" s="72">
        <v>2189568.0</v>
      </c>
      <c r="AQ109" s="72">
        <v>2447417.0</v>
      </c>
      <c r="AR109" s="72">
        <v>6.96238399E8</v>
      </c>
      <c r="AS109" s="72">
        <v>4.6099147E7</v>
      </c>
      <c r="AT109" s="72">
        <v>1.54949093E8</v>
      </c>
      <c r="AU109" s="70">
        <v>1349297.0</v>
      </c>
      <c r="AV109" s="70">
        <v>1.0577493E7</v>
      </c>
      <c r="AW109" s="70">
        <v>2342033.0</v>
      </c>
      <c r="AX109" s="70">
        <v>4565465.0</v>
      </c>
      <c r="AY109" s="70">
        <v>6.96238399E8</v>
      </c>
      <c r="AZ109" s="70">
        <v>3.6105379E7</v>
      </c>
      <c r="BA109" s="70">
        <v>1.59332503E8</v>
      </c>
    </row>
    <row r="110" ht="20.25" customHeight="1">
      <c r="A110" s="73">
        <v>1.76044158E8</v>
      </c>
      <c r="B110" s="73" t="s">
        <v>186</v>
      </c>
      <c r="C110" s="69">
        <v>4.5412641E7</v>
      </c>
      <c r="D110" s="69">
        <v>7.1273563E7</v>
      </c>
      <c r="E110" s="70">
        <v>315686.0</v>
      </c>
      <c r="F110" s="70">
        <v>2198964.0</v>
      </c>
      <c r="G110" s="70">
        <v>2445105.0</v>
      </c>
      <c r="H110" s="70">
        <v>3361151.0</v>
      </c>
      <c r="I110" s="70">
        <v>4.244536539E9</v>
      </c>
      <c r="J110" s="70">
        <v>4.7424798E7</v>
      </c>
      <c r="K110" s="70">
        <v>7.1273563E7</v>
      </c>
      <c r="L110" s="71">
        <v>315692.0</v>
      </c>
      <c r="M110" s="71">
        <v>2290632.0</v>
      </c>
      <c r="N110" s="71">
        <v>2829715.0</v>
      </c>
      <c r="O110" s="71">
        <v>3644629.0</v>
      </c>
      <c r="P110" s="71">
        <v>4.244536539E9</v>
      </c>
      <c r="Q110" s="71">
        <v>4.6485986E7</v>
      </c>
      <c r="R110" s="71">
        <v>7.9882444E7</v>
      </c>
      <c r="S110" s="72">
        <v>315692.0</v>
      </c>
      <c r="T110" s="72">
        <v>2290632.0</v>
      </c>
      <c r="U110" s="72">
        <v>2829715.0</v>
      </c>
      <c r="V110" s="72">
        <v>3644629.0</v>
      </c>
      <c r="W110" s="72">
        <v>4.244536539E9</v>
      </c>
      <c r="X110" s="72">
        <v>4.6627086E7</v>
      </c>
      <c r="Y110" s="72">
        <v>7.9882444E7</v>
      </c>
      <c r="Z110" s="70">
        <v>315692.0</v>
      </c>
      <c r="AA110" s="70">
        <v>2290775.0</v>
      </c>
      <c r="AB110" s="70">
        <v>2857018.0</v>
      </c>
      <c r="AC110" s="70">
        <v>3644629.0</v>
      </c>
      <c r="AD110" s="70">
        <v>4.244536539E9</v>
      </c>
      <c r="AE110" s="70">
        <v>4.6686086E7</v>
      </c>
      <c r="AF110" s="70">
        <v>8.0429934E7</v>
      </c>
      <c r="AG110" s="71">
        <v>341136.0</v>
      </c>
      <c r="AH110" s="71">
        <v>2465766.0</v>
      </c>
      <c r="AI110" s="71">
        <v>4321341.0</v>
      </c>
      <c r="AJ110" s="71">
        <v>4392268.0</v>
      </c>
      <c r="AK110" s="71">
        <v>4.244536539E9</v>
      </c>
      <c r="AL110" s="71">
        <v>4.4477345E7</v>
      </c>
      <c r="AM110" s="71">
        <v>1.11482893E8</v>
      </c>
      <c r="AN110" s="72">
        <v>341136.0</v>
      </c>
      <c r="AO110" s="72">
        <v>2465867.0</v>
      </c>
      <c r="AP110" s="72">
        <v>4399162.0</v>
      </c>
      <c r="AQ110" s="72">
        <v>4392268.0</v>
      </c>
      <c r="AR110" s="72">
        <v>4.244536539E9</v>
      </c>
      <c r="AS110" s="72">
        <v>4.5549777E7</v>
      </c>
      <c r="AT110" s="72">
        <v>1.13040323E8</v>
      </c>
      <c r="AU110" s="70">
        <v>341163.0</v>
      </c>
      <c r="AV110" s="70">
        <v>2945478.0</v>
      </c>
      <c r="AW110" s="70">
        <v>5065195.0</v>
      </c>
      <c r="AX110" s="70">
        <v>5233878.0</v>
      </c>
      <c r="AY110" s="70">
        <v>4.244536539E9</v>
      </c>
      <c r="AZ110" s="70">
        <v>4.26676E7</v>
      </c>
      <c r="BA110" s="70">
        <v>1.3115959E8</v>
      </c>
    </row>
    <row r="111" ht="20.25" customHeight="1">
      <c r="A111" s="73">
        <v>1.72008118E8</v>
      </c>
      <c r="B111" s="73" t="s">
        <v>187</v>
      </c>
      <c r="C111" s="69">
        <v>4.5014509E7</v>
      </c>
      <c r="D111" s="69">
        <v>3.7403711E7</v>
      </c>
      <c r="E111" s="70">
        <v>57057.0</v>
      </c>
      <c r="F111" s="70">
        <v>1153831.0</v>
      </c>
      <c r="G111" s="70">
        <v>1274367.0</v>
      </c>
      <c r="H111" s="70">
        <v>4591447.0</v>
      </c>
      <c r="I111" s="70">
        <v>1.80113412E8</v>
      </c>
      <c r="J111" s="70">
        <v>4.6338619E7</v>
      </c>
      <c r="K111" s="70">
        <v>3.7403711E7</v>
      </c>
      <c r="L111" s="71">
        <v>57057.0</v>
      </c>
      <c r="M111" s="71">
        <v>1153831.0</v>
      </c>
      <c r="N111" s="71">
        <v>1274367.0</v>
      </c>
      <c r="O111" s="71">
        <v>4591447.0</v>
      </c>
      <c r="P111" s="71">
        <v>1.80113412E8</v>
      </c>
      <c r="Q111" s="71">
        <v>4.6483519E7</v>
      </c>
      <c r="R111" s="71">
        <v>3.7403711E7</v>
      </c>
      <c r="S111" s="72">
        <v>57057.0</v>
      </c>
      <c r="T111" s="72">
        <v>1153831.0</v>
      </c>
      <c r="U111" s="72">
        <v>1274367.0</v>
      </c>
      <c r="V111" s="72">
        <v>4591447.0</v>
      </c>
      <c r="W111" s="72">
        <v>1.80113412E8</v>
      </c>
      <c r="X111" s="72">
        <v>4.6714719E7</v>
      </c>
      <c r="Y111" s="72">
        <v>3.7403711E7</v>
      </c>
      <c r="Z111" s="70">
        <v>57057.0</v>
      </c>
      <c r="AA111" s="70">
        <v>1153831.0</v>
      </c>
      <c r="AB111" s="70">
        <v>1274367.0</v>
      </c>
      <c r="AC111" s="70">
        <v>4591447.0</v>
      </c>
      <c r="AD111" s="70">
        <v>1.80113412E8</v>
      </c>
      <c r="AE111" s="70">
        <v>4.6815919E7</v>
      </c>
      <c r="AF111" s="70">
        <v>3.7403711E7</v>
      </c>
      <c r="AG111" s="71">
        <v>60319.0</v>
      </c>
      <c r="AH111" s="71">
        <v>1176751.0</v>
      </c>
      <c r="AI111" s="71">
        <v>1513516.0</v>
      </c>
      <c r="AJ111" s="71">
        <v>4884908.0</v>
      </c>
      <c r="AK111" s="71">
        <v>1.80113412E8</v>
      </c>
      <c r="AL111" s="71">
        <v>4.4833261E7</v>
      </c>
      <c r="AM111" s="71">
        <v>4.2416543E7</v>
      </c>
      <c r="AN111" s="72">
        <v>60319.0</v>
      </c>
      <c r="AO111" s="72">
        <v>1190891.0</v>
      </c>
      <c r="AP111" s="72">
        <v>1590220.0</v>
      </c>
      <c r="AQ111" s="72">
        <v>4917285.0</v>
      </c>
      <c r="AR111" s="72">
        <v>1.80113412E8</v>
      </c>
      <c r="AS111" s="72">
        <v>4.9262336E7</v>
      </c>
      <c r="AT111" s="72">
        <v>4.4092023E7</v>
      </c>
      <c r="AU111" s="70">
        <v>60319.0</v>
      </c>
      <c r="AV111" s="70">
        <v>1291930.0</v>
      </c>
      <c r="AW111" s="70">
        <v>1714650.0</v>
      </c>
      <c r="AX111" s="70">
        <v>5352271.0</v>
      </c>
      <c r="AY111" s="70">
        <v>1.80113412E8</v>
      </c>
      <c r="AZ111" s="70">
        <v>4.4636427E7</v>
      </c>
      <c r="BA111" s="70">
        <v>4.7591113E7</v>
      </c>
    </row>
    <row r="112" ht="20.25" customHeight="1">
      <c r="A112" s="73">
        <v>1.69953509E8</v>
      </c>
      <c r="B112" s="73" t="s">
        <v>188</v>
      </c>
      <c r="C112" s="69">
        <v>4.4829642E7</v>
      </c>
      <c r="D112" s="69">
        <v>2.19002745E8</v>
      </c>
      <c r="E112" s="70">
        <v>6.6242332E7</v>
      </c>
      <c r="F112" s="70">
        <v>7187505.0</v>
      </c>
      <c r="G112" s="70">
        <v>6348677.0</v>
      </c>
      <c r="H112" s="70">
        <v>5531831.0</v>
      </c>
      <c r="I112" s="70">
        <v>1.994309821E9</v>
      </c>
      <c r="J112" s="70">
        <v>4.831986E7</v>
      </c>
      <c r="K112" s="70">
        <v>2.23099364E8</v>
      </c>
      <c r="L112" s="71">
        <v>6.62997E7</v>
      </c>
      <c r="M112" s="71">
        <v>7384557.0</v>
      </c>
      <c r="N112" s="71">
        <v>6623854.0</v>
      </c>
      <c r="O112" s="71">
        <v>5726080.0</v>
      </c>
      <c r="P112" s="71">
        <v>1.994309821E9</v>
      </c>
      <c r="Q112" s="71">
        <v>4.7758219E7</v>
      </c>
      <c r="R112" s="71">
        <v>2.30591814E8</v>
      </c>
      <c r="S112" s="72">
        <v>6.62997E7</v>
      </c>
      <c r="T112" s="72">
        <v>7384557.0</v>
      </c>
      <c r="U112" s="72">
        <v>6623854.0</v>
      </c>
      <c r="V112" s="72">
        <v>5726080.0</v>
      </c>
      <c r="W112" s="72">
        <v>1.994309821E9</v>
      </c>
      <c r="X112" s="72">
        <v>4.8840788E7</v>
      </c>
      <c r="Y112" s="72">
        <v>2.30591814E8</v>
      </c>
      <c r="Z112" s="70">
        <v>6.62997E7</v>
      </c>
      <c r="AA112" s="70">
        <v>7384592.0</v>
      </c>
      <c r="AB112" s="70">
        <v>6703571.0</v>
      </c>
      <c r="AC112" s="70">
        <v>5726080.0</v>
      </c>
      <c r="AD112" s="70">
        <v>1.994309821E9</v>
      </c>
      <c r="AE112" s="70">
        <v>4.7526956E7</v>
      </c>
      <c r="AF112" s="70">
        <v>2.32186504E8</v>
      </c>
      <c r="AG112" s="71">
        <v>6.6331944E7</v>
      </c>
      <c r="AH112" s="71">
        <v>7631171.0</v>
      </c>
      <c r="AI112" s="71">
        <v>7217809.0</v>
      </c>
      <c r="AJ112" s="71">
        <v>6259747.0</v>
      </c>
      <c r="AK112" s="71">
        <v>1.994309821E9</v>
      </c>
      <c r="AL112" s="71">
        <v>4.7313049E7</v>
      </c>
      <c r="AM112" s="71">
        <v>2.44943502E8</v>
      </c>
      <c r="AN112" s="72">
        <v>6.6332756E7</v>
      </c>
      <c r="AO112" s="72">
        <v>7645540.0</v>
      </c>
      <c r="AP112" s="72">
        <v>7345554.0</v>
      </c>
      <c r="AQ112" s="72">
        <v>6272196.0</v>
      </c>
      <c r="AR112" s="72">
        <v>2.274309821E9</v>
      </c>
      <c r="AS112" s="72">
        <v>4.9568214E7</v>
      </c>
      <c r="AT112" s="72">
        <v>2.47642255E8</v>
      </c>
      <c r="AU112" s="70">
        <v>6.6332756E7</v>
      </c>
      <c r="AV112" s="70">
        <v>8157372.0</v>
      </c>
      <c r="AW112" s="70">
        <v>7906967.0</v>
      </c>
      <c r="AX112" s="70">
        <v>6805624.0</v>
      </c>
      <c r="AY112" s="70">
        <v>2.274309821E9</v>
      </c>
      <c r="AZ112" s="70">
        <v>4.7084625E7</v>
      </c>
      <c r="BA112" s="70">
        <v>2.64139451E8</v>
      </c>
    </row>
    <row r="113" ht="20.25" customHeight="1">
      <c r="A113" s="73">
        <v>1.4361245E8</v>
      </c>
      <c r="B113" s="73" t="s">
        <v>189</v>
      </c>
      <c r="C113" s="69">
        <v>4.2845006E7</v>
      </c>
      <c r="D113" s="69">
        <v>4.85592936E8</v>
      </c>
      <c r="E113" s="70">
        <v>4579744.0</v>
      </c>
      <c r="F113" s="70">
        <v>2.8397404E7</v>
      </c>
      <c r="G113" s="70">
        <v>9482628.0</v>
      </c>
      <c r="H113" s="70">
        <v>4373200.0</v>
      </c>
      <c r="I113" s="70">
        <v>7.147666033E9</v>
      </c>
      <c r="J113" s="70">
        <v>4.3692612E7</v>
      </c>
      <c r="K113" s="70">
        <v>4.85592936E8</v>
      </c>
      <c r="L113" s="71">
        <v>4579744.0</v>
      </c>
      <c r="M113" s="71">
        <v>2.8417506E7</v>
      </c>
      <c r="N113" s="71">
        <v>9875211.0</v>
      </c>
      <c r="O113" s="71">
        <v>4384868.0</v>
      </c>
      <c r="P113" s="71">
        <v>7.147666033E9</v>
      </c>
      <c r="Q113" s="71">
        <v>4.267031E7</v>
      </c>
      <c r="R113" s="71">
        <v>4.93645616E8</v>
      </c>
      <c r="S113" s="72">
        <v>4579744.0</v>
      </c>
      <c r="T113" s="72">
        <v>2.8417506E7</v>
      </c>
      <c r="U113" s="72">
        <v>9875211.0</v>
      </c>
      <c r="V113" s="72">
        <v>4384868.0</v>
      </c>
      <c r="W113" s="72">
        <v>7.147666033E9</v>
      </c>
      <c r="X113" s="72">
        <v>4.3889867E7</v>
      </c>
      <c r="Y113" s="72">
        <v>4.93645616E8</v>
      </c>
      <c r="Z113" s="70">
        <v>4579744.0</v>
      </c>
      <c r="AA113" s="70">
        <v>2.8417506E7</v>
      </c>
      <c r="AB113" s="70">
        <v>9875211.0</v>
      </c>
      <c r="AC113" s="70">
        <v>4384868.0</v>
      </c>
      <c r="AD113" s="70">
        <v>7.147666033E9</v>
      </c>
      <c r="AE113" s="70">
        <v>4.3995707E7</v>
      </c>
      <c r="AF113" s="70">
        <v>4.93645616E8</v>
      </c>
      <c r="AG113" s="71">
        <v>4579744.0</v>
      </c>
      <c r="AH113" s="71">
        <v>2.846395E7</v>
      </c>
      <c r="AI113" s="71">
        <v>1.0280596E7</v>
      </c>
      <c r="AJ113" s="71">
        <v>4531037.0</v>
      </c>
      <c r="AK113" s="71">
        <v>7.147666033E9</v>
      </c>
      <c r="AL113" s="71">
        <v>4.2365651E7</v>
      </c>
      <c r="AM113" s="71">
        <v>5.02217756E8</v>
      </c>
      <c r="AN113" s="72">
        <v>4579744.0</v>
      </c>
      <c r="AO113" s="72">
        <v>2.8474684E7</v>
      </c>
      <c r="AP113" s="72">
        <v>1.0523682E7</v>
      </c>
      <c r="AQ113" s="72">
        <v>4531037.0</v>
      </c>
      <c r="AR113" s="72">
        <v>7.147666033E9</v>
      </c>
      <c r="AS113" s="72">
        <v>4.2540256E7</v>
      </c>
      <c r="AT113" s="72">
        <v>5.07186816E8</v>
      </c>
      <c r="AU113" s="70">
        <v>4579765.0</v>
      </c>
      <c r="AV113" s="70">
        <v>2.8856326E7</v>
      </c>
      <c r="AW113" s="70">
        <v>1.2672659E7</v>
      </c>
      <c r="AX113" s="70">
        <v>4794956.0</v>
      </c>
      <c r="AY113" s="70">
        <v>7.147666033E9</v>
      </c>
      <c r="AZ113" s="70">
        <v>4.1172361E7</v>
      </c>
      <c r="BA113" s="70">
        <v>5.53982957E8</v>
      </c>
    </row>
    <row r="114" ht="20.25" customHeight="1">
      <c r="A114" s="73">
        <v>1.71697263E8</v>
      </c>
      <c r="B114" s="73" t="s">
        <v>190</v>
      </c>
      <c r="C114" s="69">
        <v>4.1671559E7</v>
      </c>
      <c r="D114" s="69">
        <v>3.54685334E8</v>
      </c>
      <c r="E114" s="70">
        <v>1.7135672E7</v>
      </c>
      <c r="F114" s="70">
        <v>1.6481145E7</v>
      </c>
      <c r="G114" s="70">
        <v>9256198.0</v>
      </c>
      <c r="H114" s="70">
        <v>8179333.0</v>
      </c>
      <c r="I114" s="70">
        <v>6.76969728E8</v>
      </c>
      <c r="J114" s="70">
        <v>4.5610451E7</v>
      </c>
      <c r="K114" s="70">
        <v>3.54685334E8</v>
      </c>
      <c r="L114" s="71">
        <v>1.7151277E7</v>
      </c>
      <c r="M114" s="71">
        <v>1.6767073E7</v>
      </c>
      <c r="N114" s="71">
        <v>9924028.0</v>
      </c>
      <c r="O114" s="71">
        <v>8416391.0</v>
      </c>
      <c r="P114" s="71">
        <v>6.76969728E8</v>
      </c>
      <c r="Q114" s="71">
        <v>4.488788E7</v>
      </c>
      <c r="R114" s="71">
        <v>3.70923377E8</v>
      </c>
      <c r="S114" s="72">
        <v>1.7151277E7</v>
      </c>
      <c r="T114" s="72">
        <v>1.6767073E7</v>
      </c>
      <c r="U114" s="72">
        <v>9924028.0</v>
      </c>
      <c r="V114" s="72">
        <v>8416391.0</v>
      </c>
      <c r="W114" s="72">
        <v>6.76969728E8</v>
      </c>
      <c r="X114" s="72">
        <v>4.5610525E7</v>
      </c>
      <c r="Y114" s="72">
        <v>3.70923377E8</v>
      </c>
      <c r="Z114" s="70">
        <v>1.7151277E7</v>
      </c>
      <c r="AA114" s="70">
        <v>1.6767073E7</v>
      </c>
      <c r="AB114" s="70">
        <v>9924028.0</v>
      </c>
      <c r="AC114" s="70">
        <v>8416391.0</v>
      </c>
      <c r="AD114" s="70">
        <v>6.76969728E8</v>
      </c>
      <c r="AE114" s="70">
        <v>4.5660713E7</v>
      </c>
      <c r="AF114" s="70">
        <v>3.70923377E8</v>
      </c>
      <c r="AG114" s="71">
        <v>1.7151314E7</v>
      </c>
      <c r="AH114" s="71">
        <v>1.7008735E7</v>
      </c>
      <c r="AI114" s="71">
        <v>1.0903068E7</v>
      </c>
      <c r="AJ114" s="71">
        <v>9406912.0</v>
      </c>
      <c r="AK114" s="71">
        <v>6.76969728E8</v>
      </c>
      <c r="AL114" s="71">
        <v>5.9963702E7</v>
      </c>
      <c r="AM114" s="71">
        <v>3.92921406E8</v>
      </c>
      <c r="AN114" s="72">
        <v>1.7153961E7</v>
      </c>
      <c r="AO114" s="72">
        <v>1.7071511E7</v>
      </c>
      <c r="AP114" s="72">
        <v>1.123789E7</v>
      </c>
      <c r="AQ114" s="72">
        <v>9491451.0</v>
      </c>
      <c r="AR114" s="72">
        <v>6.76969728E8</v>
      </c>
      <c r="AS114" s="72">
        <v>6.1028926E7</v>
      </c>
      <c r="AT114" s="72">
        <v>4.0024897E8</v>
      </c>
      <c r="AU114" s="70">
        <v>1.7155266E7</v>
      </c>
      <c r="AV114" s="70">
        <v>1.755173E7</v>
      </c>
      <c r="AW114" s="70">
        <v>1.1957304E7</v>
      </c>
      <c r="AX114" s="70">
        <v>1.0073827E7</v>
      </c>
      <c r="AY114" s="70">
        <v>6.76969728E8</v>
      </c>
      <c r="AZ114" s="70">
        <v>5.5468774E7</v>
      </c>
      <c r="BA114" s="70">
        <v>4.19441559E8</v>
      </c>
    </row>
    <row r="115" ht="20.25" customHeight="1">
      <c r="A115" s="73">
        <v>1.60258193E8</v>
      </c>
      <c r="B115" s="73" t="s">
        <v>191</v>
      </c>
      <c r="C115" s="69">
        <v>4.1418002E7</v>
      </c>
      <c r="D115" s="69">
        <v>4.3554939E7</v>
      </c>
      <c r="E115" s="70">
        <v>1459647.0</v>
      </c>
      <c r="F115" s="70">
        <v>2666256.0</v>
      </c>
      <c r="G115" s="70">
        <v>710955.0</v>
      </c>
      <c r="H115" s="70">
        <v>2440420.0</v>
      </c>
      <c r="I115" s="70">
        <v>1.242818482E9</v>
      </c>
      <c r="J115" s="70">
        <v>4.2483634E7</v>
      </c>
      <c r="K115" s="70">
        <v>4.3554939E7</v>
      </c>
      <c r="L115" s="71">
        <v>1459647.0</v>
      </c>
      <c r="M115" s="71">
        <v>2666256.0</v>
      </c>
      <c r="N115" s="71">
        <v>711945.0</v>
      </c>
      <c r="O115" s="71">
        <v>2440420.0</v>
      </c>
      <c r="P115" s="71">
        <v>1.242818482E9</v>
      </c>
      <c r="Q115" s="71">
        <v>4.2822452E7</v>
      </c>
      <c r="R115" s="71">
        <v>4.3574739E7</v>
      </c>
      <c r="S115" s="72">
        <v>1459647.0</v>
      </c>
      <c r="T115" s="72">
        <v>2666256.0</v>
      </c>
      <c r="U115" s="72">
        <v>711945.0</v>
      </c>
      <c r="V115" s="72">
        <v>2440420.0</v>
      </c>
      <c r="W115" s="72">
        <v>1.442818482E9</v>
      </c>
      <c r="X115" s="72">
        <v>4.3174243E7</v>
      </c>
      <c r="Y115" s="72">
        <v>4.3574739E7</v>
      </c>
      <c r="Z115" s="70">
        <v>1459647.0</v>
      </c>
      <c r="AA115" s="70">
        <v>2666256.0</v>
      </c>
      <c r="AB115" s="70">
        <v>711945.0</v>
      </c>
      <c r="AC115" s="70">
        <v>2440420.0</v>
      </c>
      <c r="AD115" s="70">
        <v>1.442818482E9</v>
      </c>
      <c r="AE115" s="70">
        <v>4.3236256E7</v>
      </c>
      <c r="AF115" s="70">
        <v>4.3574739E7</v>
      </c>
      <c r="AG115" s="71">
        <v>1459647.0</v>
      </c>
      <c r="AH115" s="71">
        <v>2666256.0</v>
      </c>
      <c r="AI115" s="71">
        <v>711945.0</v>
      </c>
      <c r="AJ115" s="71">
        <v>2440420.0</v>
      </c>
      <c r="AK115" s="71">
        <v>1.442818482E9</v>
      </c>
      <c r="AL115" s="71">
        <v>4.343044E7</v>
      </c>
      <c r="AM115" s="71">
        <v>4.3574739E7</v>
      </c>
      <c r="AN115" s="72">
        <v>1459647.0</v>
      </c>
      <c r="AO115" s="72">
        <v>2666256.0</v>
      </c>
      <c r="AP115" s="72">
        <v>711945.0</v>
      </c>
      <c r="AQ115" s="72">
        <v>2440420.0</v>
      </c>
      <c r="AR115" s="72">
        <v>1.442818482E9</v>
      </c>
      <c r="AS115" s="72">
        <v>4.373551E7</v>
      </c>
      <c r="AT115" s="72">
        <v>4.3574739E7</v>
      </c>
      <c r="AU115" s="70">
        <v>1459647.0</v>
      </c>
      <c r="AV115" s="70">
        <v>2666256.0</v>
      </c>
      <c r="AW115" s="70">
        <v>711945.0</v>
      </c>
      <c r="AX115" s="70">
        <v>2440420.0</v>
      </c>
      <c r="AY115" s="70">
        <v>1.642818482E9</v>
      </c>
      <c r="AZ115" s="70">
        <v>4.3849765E7</v>
      </c>
      <c r="BA115" s="70">
        <v>4.3574739E7</v>
      </c>
    </row>
    <row r="116" ht="20.25" customHeight="1">
      <c r="A116" s="73">
        <v>1.71945722E8</v>
      </c>
      <c r="B116" s="73" t="s">
        <v>192</v>
      </c>
      <c r="C116" s="69">
        <v>4.1387487E7</v>
      </c>
      <c r="D116" s="69">
        <v>5.7660013E7</v>
      </c>
      <c r="E116" s="70">
        <v>107839.0</v>
      </c>
      <c r="F116" s="70">
        <v>3030969.0</v>
      </c>
      <c r="G116" s="70">
        <v>1522461.0</v>
      </c>
      <c r="H116" s="70">
        <v>4437053.0</v>
      </c>
      <c r="I116" s="70">
        <v>2.86825022E9</v>
      </c>
      <c r="J116" s="70">
        <v>4.4011092E7</v>
      </c>
      <c r="K116" s="70">
        <v>6.0955703E7</v>
      </c>
      <c r="L116" s="71">
        <v>107839.0</v>
      </c>
      <c r="M116" s="71">
        <v>3030969.0</v>
      </c>
      <c r="N116" s="71">
        <v>1522461.0</v>
      </c>
      <c r="O116" s="71">
        <v>4437053.0</v>
      </c>
      <c r="P116" s="71">
        <v>2.86825022E9</v>
      </c>
      <c r="Q116" s="71">
        <v>4.4075592E7</v>
      </c>
      <c r="R116" s="71">
        <v>6.0955703E7</v>
      </c>
      <c r="S116" s="72">
        <v>107839.0</v>
      </c>
      <c r="T116" s="72">
        <v>3030969.0</v>
      </c>
      <c r="U116" s="72">
        <v>1522461.0</v>
      </c>
      <c r="V116" s="72">
        <v>4437053.0</v>
      </c>
      <c r="W116" s="72">
        <v>2.86825022E9</v>
      </c>
      <c r="X116" s="72">
        <v>4.4255136E7</v>
      </c>
      <c r="Y116" s="72">
        <v>6.0955703E7</v>
      </c>
      <c r="Z116" s="70">
        <v>107839.0</v>
      </c>
      <c r="AA116" s="70">
        <v>3034971.0</v>
      </c>
      <c r="AB116" s="70">
        <v>1571615.0</v>
      </c>
      <c r="AC116" s="70">
        <v>4437053.0</v>
      </c>
      <c r="AD116" s="70">
        <v>2.86825022E9</v>
      </c>
      <c r="AE116" s="70">
        <v>4.3787076E7</v>
      </c>
      <c r="AF116" s="70">
        <v>6.1978803E7</v>
      </c>
      <c r="AG116" s="71">
        <v>107839.0</v>
      </c>
      <c r="AH116" s="71">
        <v>3036121.0</v>
      </c>
      <c r="AI116" s="71">
        <v>1683693.0</v>
      </c>
      <c r="AJ116" s="71">
        <v>4494436.0</v>
      </c>
      <c r="AK116" s="71">
        <v>3.67825022E9</v>
      </c>
      <c r="AL116" s="71">
        <v>4.4385865E7</v>
      </c>
      <c r="AM116" s="71">
        <v>6.4231863E7</v>
      </c>
      <c r="AN116" s="72">
        <v>107839.0</v>
      </c>
      <c r="AO116" s="72">
        <v>3066010.0</v>
      </c>
      <c r="AP116" s="72">
        <v>1733894.0</v>
      </c>
      <c r="AQ116" s="72">
        <v>4540620.0</v>
      </c>
      <c r="AR116" s="72">
        <v>3.75825022E9</v>
      </c>
      <c r="AS116" s="72">
        <v>4.5205716E7</v>
      </c>
      <c r="AT116" s="72">
        <v>6.5534983E7</v>
      </c>
      <c r="AU116" s="70">
        <v>107866.0</v>
      </c>
      <c r="AV116" s="70">
        <v>3122424.0</v>
      </c>
      <c r="AW116" s="70">
        <v>1861297.0</v>
      </c>
      <c r="AX116" s="70">
        <v>4591934.0</v>
      </c>
      <c r="AY116" s="70">
        <v>3.75825022E9</v>
      </c>
      <c r="AZ116" s="70">
        <v>4.5064006E7</v>
      </c>
      <c r="BA116" s="70">
        <v>6.8650463E7</v>
      </c>
    </row>
    <row r="117" ht="20.25" customHeight="1">
      <c r="A117" s="73">
        <v>1.68206434E8</v>
      </c>
      <c r="B117" s="73" t="s">
        <v>193</v>
      </c>
      <c r="C117" s="69">
        <v>4.1028088E7</v>
      </c>
      <c r="D117" s="69">
        <v>1.06376405E8</v>
      </c>
      <c r="E117" s="70">
        <v>853198.0</v>
      </c>
      <c r="F117" s="70">
        <v>4458979.0</v>
      </c>
      <c r="G117" s="70">
        <v>2831644.0</v>
      </c>
      <c r="H117" s="70">
        <v>6942759.0</v>
      </c>
      <c r="I117" s="70">
        <v>2.72430913E8</v>
      </c>
      <c r="J117" s="70">
        <v>4.2051284E7</v>
      </c>
      <c r="K117" s="70">
        <v>1.06376405E8</v>
      </c>
      <c r="L117" s="71">
        <v>853198.0</v>
      </c>
      <c r="M117" s="71">
        <v>4459154.0</v>
      </c>
      <c r="N117" s="71">
        <v>2856721.0</v>
      </c>
      <c r="O117" s="71">
        <v>6942759.0</v>
      </c>
      <c r="P117" s="71">
        <v>2.72430913E8</v>
      </c>
      <c r="Q117" s="71">
        <v>4.209098E7</v>
      </c>
      <c r="R117" s="71">
        <v>1.06879695E8</v>
      </c>
      <c r="S117" s="72">
        <v>853198.0</v>
      </c>
      <c r="T117" s="72">
        <v>4459154.0</v>
      </c>
      <c r="U117" s="72">
        <v>2856721.0</v>
      </c>
      <c r="V117" s="72">
        <v>6942759.0</v>
      </c>
      <c r="W117" s="72">
        <v>2.72430913E8</v>
      </c>
      <c r="X117" s="72">
        <v>4.2449348E7</v>
      </c>
      <c r="Y117" s="72">
        <v>1.06879695E8</v>
      </c>
      <c r="Z117" s="70">
        <v>853198.0</v>
      </c>
      <c r="AA117" s="70">
        <v>4459154.0</v>
      </c>
      <c r="AB117" s="70">
        <v>2856721.0</v>
      </c>
      <c r="AC117" s="70">
        <v>6942759.0</v>
      </c>
      <c r="AD117" s="70">
        <v>2.72430913E8</v>
      </c>
      <c r="AE117" s="70">
        <v>4.2493759E7</v>
      </c>
      <c r="AF117" s="70">
        <v>1.06879695E8</v>
      </c>
      <c r="AG117" s="71">
        <v>853198.0</v>
      </c>
      <c r="AH117" s="71">
        <v>4471796.0</v>
      </c>
      <c r="AI117" s="71">
        <v>3006096.0</v>
      </c>
      <c r="AJ117" s="71">
        <v>7274210.0</v>
      </c>
      <c r="AK117" s="71">
        <v>2.72430913E8</v>
      </c>
      <c r="AL117" s="71">
        <v>4.1554227E7</v>
      </c>
      <c r="AM117" s="71">
        <v>1.09993615E8</v>
      </c>
      <c r="AN117" s="72">
        <v>853541.0</v>
      </c>
      <c r="AO117" s="72">
        <v>4494073.0</v>
      </c>
      <c r="AP117" s="72">
        <v>3104565.0</v>
      </c>
      <c r="AQ117" s="72">
        <v>7499692.0</v>
      </c>
      <c r="AR117" s="72">
        <v>2.72430913E8</v>
      </c>
      <c r="AS117" s="72">
        <v>4.1010166E7</v>
      </c>
      <c r="AT117" s="72">
        <v>1.12186198E8</v>
      </c>
      <c r="AU117" s="70">
        <v>853561.0</v>
      </c>
      <c r="AV117" s="70">
        <v>4647645.0</v>
      </c>
      <c r="AW117" s="70">
        <v>3190436.0</v>
      </c>
      <c r="AX117" s="70">
        <v>7682001.0</v>
      </c>
      <c r="AY117" s="70">
        <v>2.72430913E8</v>
      </c>
      <c r="AZ117" s="70">
        <v>3.9567014E7</v>
      </c>
      <c r="BA117" s="70">
        <v>1.15439342E8</v>
      </c>
    </row>
    <row r="118" ht="20.25" customHeight="1">
      <c r="A118" s="73">
        <v>1.75650426E8</v>
      </c>
      <c r="B118" s="73" t="s">
        <v>194</v>
      </c>
      <c r="C118" s="69">
        <v>4.0881326E7</v>
      </c>
      <c r="D118" s="69">
        <v>1.93760314E8</v>
      </c>
      <c r="E118" s="70">
        <v>6316304.0</v>
      </c>
      <c r="F118" s="70">
        <v>8111805.0</v>
      </c>
      <c r="G118" s="70">
        <v>4833964.0</v>
      </c>
      <c r="H118" s="70">
        <v>6582237.0</v>
      </c>
      <c r="I118" s="70">
        <v>3.299085086E9</v>
      </c>
      <c r="J118" s="70">
        <v>4.2552752E7</v>
      </c>
      <c r="K118" s="70">
        <v>1.93760314E8</v>
      </c>
      <c r="L118" s="71">
        <v>6316304.0</v>
      </c>
      <c r="M118" s="71">
        <v>8168096.0</v>
      </c>
      <c r="N118" s="71">
        <v>4923434.0</v>
      </c>
      <c r="O118" s="71">
        <v>6762867.0</v>
      </c>
      <c r="P118" s="71">
        <v>3.299085086E9</v>
      </c>
      <c r="Q118" s="71">
        <v>4.1020056E7</v>
      </c>
      <c r="R118" s="71">
        <v>1.9611264E8</v>
      </c>
      <c r="S118" s="72">
        <v>6316304.0</v>
      </c>
      <c r="T118" s="72">
        <v>8168096.0</v>
      </c>
      <c r="U118" s="72">
        <v>4923434.0</v>
      </c>
      <c r="V118" s="72">
        <v>6762867.0</v>
      </c>
      <c r="W118" s="72">
        <v>3.299085086E9</v>
      </c>
      <c r="X118" s="72">
        <v>4.2009328E7</v>
      </c>
      <c r="Y118" s="72">
        <v>1.9611264E8</v>
      </c>
      <c r="Z118" s="70">
        <v>6316304.0</v>
      </c>
      <c r="AA118" s="70">
        <v>8168096.0</v>
      </c>
      <c r="AB118" s="70">
        <v>4936189.0</v>
      </c>
      <c r="AC118" s="70">
        <v>6762867.0</v>
      </c>
      <c r="AD118" s="70">
        <v>3.319085086E9</v>
      </c>
      <c r="AE118" s="70">
        <v>4.165872E7</v>
      </c>
      <c r="AF118" s="70">
        <v>1.9636774E8</v>
      </c>
      <c r="AG118" s="71">
        <v>6316304.0</v>
      </c>
      <c r="AH118" s="71">
        <v>8232955.0</v>
      </c>
      <c r="AI118" s="71">
        <v>5221047.0</v>
      </c>
      <c r="AJ118" s="71">
        <v>7058791.0</v>
      </c>
      <c r="AK118" s="71">
        <v>5.390128161E9</v>
      </c>
      <c r="AL118" s="71">
        <v>4.0897536E7</v>
      </c>
      <c r="AM118" s="71">
        <v>2.0271349E8</v>
      </c>
      <c r="AN118" s="72">
        <v>6316304.0</v>
      </c>
      <c r="AO118" s="72">
        <v>8442464.0</v>
      </c>
      <c r="AP118" s="72">
        <v>5348122.0</v>
      </c>
      <c r="AQ118" s="72">
        <v>7382636.0</v>
      </c>
      <c r="AR118" s="72">
        <v>6.300128161E9</v>
      </c>
      <c r="AS118" s="72">
        <v>4.0332652E7</v>
      </c>
      <c r="AT118" s="72">
        <v>2.07351814E8</v>
      </c>
      <c r="AU118" s="70">
        <v>6316310.0</v>
      </c>
      <c r="AV118" s="70">
        <v>8899148.0</v>
      </c>
      <c r="AW118" s="70">
        <v>5741460.0</v>
      </c>
      <c r="AX118" s="70">
        <v>7845079.0</v>
      </c>
      <c r="AY118" s="70">
        <v>6.933403944E9</v>
      </c>
      <c r="AZ118" s="70">
        <v>3.8591423E7</v>
      </c>
      <c r="BA118" s="70">
        <v>2.19785478E8</v>
      </c>
    </row>
    <row r="119" ht="20.25" customHeight="1">
      <c r="A119" s="73">
        <v>1.71922856E8</v>
      </c>
      <c r="B119" s="73" t="s">
        <v>195</v>
      </c>
      <c r="C119" s="69">
        <v>4.0860442E7</v>
      </c>
      <c r="D119" s="69">
        <v>6.8587648E7</v>
      </c>
      <c r="E119" s="70">
        <v>184041.0</v>
      </c>
      <c r="F119" s="70">
        <v>2665310.0</v>
      </c>
      <c r="G119" s="70">
        <v>1778374.0</v>
      </c>
      <c r="H119" s="70">
        <v>3429082.0</v>
      </c>
      <c r="I119" s="70">
        <v>5.66068641E8</v>
      </c>
      <c r="J119" s="70">
        <v>4.1486824E7</v>
      </c>
      <c r="K119" s="70">
        <v>6.8587648E7</v>
      </c>
      <c r="L119" s="71">
        <v>184044.0</v>
      </c>
      <c r="M119" s="71">
        <v>2680128.0</v>
      </c>
      <c r="N119" s="71">
        <v>1917374.0</v>
      </c>
      <c r="O119" s="71">
        <v>3619775.0</v>
      </c>
      <c r="P119" s="71">
        <v>5.66068641E8</v>
      </c>
      <c r="Q119" s="71">
        <v>4.0807752E7</v>
      </c>
      <c r="R119" s="71">
        <v>7.1515828E7</v>
      </c>
      <c r="S119" s="72">
        <v>184044.0</v>
      </c>
      <c r="T119" s="72">
        <v>2680128.0</v>
      </c>
      <c r="U119" s="72">
        <v>1917374.0</v>
      </c>
      <c r="V119" s="72">
        <v>3619775.0</v>
      </c>
      <c r="W119" s="72">
        <v>5.66068641E8</v>
      </c>
      <c r="X119" s="72">
        <v>4.1264999E7</v>
      </c>
      <c r="Y119" s="72">
        <v>7.1515828E7</v>
      </c>
      <c r="Z119" s="70">
        <v>184044.0</v>
      </c>
      <c r="AA119" s="70">
        <v>2680128.0</v>
      </c>
      <c r="AB119" s="70">
        <v>1917374.0</v>
      </c>
      <c r="AC119" s="70">
        <v>3619775.0</v>
      </c>
      <c r="AD119" s="70">
        <v>5.66068641E8</v>
      </c>
      <c r="AE119" s="70">
        <v>4.1298779E7</v>
      </c>
      <c r="AF119" s="70">
        <v>7.1515828E7</v>
      </c>
      <c r="AG119" s="71">
        <v>184044.0</v>
      </c>
      <c r="AH119" s="71">
        <v>2680128.0</v>
      </c>
      <c r="AI119" s="71">
        <v>1917374.0</v>
      </c>
      <c r="AJ119" s="71">
        <v>3619775.0</v>
      </c>
      <c r="AK119" s="71">
        <v>5.66068641E8</v>
      </c>
      <c r="AL119" s="71">
        <v>4.1691855E7</v>
      </c>
      <c r="AM119" s="71">
        <v>7.1515828E7</v>
      </c>
      <c r="AN119" s="72">
        <v>184044.0</v>
      </c>
      <c r="AO119" s="72">
        <v>2680128.0</v>
      </c>
      <c r="AP119" s="72">
        <v>1917374.0</v>
      </c>
      <c r="AQ119" s="72">
        <v>3619775.0</v>
      </c>
      <c r="AR119" s="72">
        <v>5.66068641E8</v>
      </c>
      <c r="AS119" s="72">
        <v>4.2203525E7</v>
      </c>
      <c r="AT119" s="72">
        <v>7.1515828E7</v>
      </c>
      <c r="AU119" s="70">
        <v>184046.0</v>
      </c>
      <c r="AV119" s="70">
        <v>2710905.0</v>
      </c>
      <c r="AW119" s="70">
        <v>1993277.0</v>
      </c>
      <c r="AX119" s="70">
        <v>3755193.0</v>
      </c>
      <c r="AY119" s="70">
        <v>5.66068641E8</v>
      </c>
      <c r="AZ119" s="70">
        <v>4.1906506E7</v>
      </c>
      <c r="BA119" s="70">
        <v>7.3341659E7</v>
      </c>
    </row>
    <row r="120" ht="20.25" customHeight="1">
      <c r="A120" s="73">
        <v>1.72029365E8</v>
      </c>
      <c r="B120" s="73" t="s">
        <v>196</v>
      </c>
      <c r="C120" s="69">
        <v>4.0744969E7</v>
      </c>
      <c r="D120" s="69">
        <v>1.22016779E8</v>
      </c>
      <c r="E120" s="70">
        <v>670127.0</v>
      </c>
      <c r="F120" s="70">
        <v>3625354.0</v>
      </c>
      <c r="G120" s="70">
        <v>4204304.0</v>
      </c>
      <c r="H120" s="70">
        <v>7851491.0</v>
      </c>
      <c r="I120" s="70">
        <v>1.169311746E9</v>
      </c>
      <c r="J120" s="70">
        <v>4.1497848E7</v>
      </c>
      <c r="K120" s="70">
        <v>1.22016779E8</v>
      </c>
      <c r="L120" s="71">
        <v>670128.0</v>
      </c>
      <c r="M120" s="71">
        <v>3794613.0</v>
      </c>
      <c r="N120" s="71">
        <v>4588637.0</v>
      </c>
      <c r="O120" s="71">
        <v>8193329.0</v>
      </c>
      <c r="P120" s="71">
        <v>1.169311746E9</v>
      </c>
      <c r="Q120" s="71">
        <v>4.0272496E7</v>
      </c>
      <c r="R120" s="71">
        <v>1.31399465E8</v>
      </c>
      <c r="S120" s="72">
        <v>670128.0</v>
      </c>
      <c r="T120" s="72">
        <v>3794613.0</v>
      </c>
      <c r="U120" s="72">
        <v>4588637.0</v>
      </c>
      <c r="V120" s="72">
        <v>8193329.0</v>
      </c>
      <c r="W120" s="72">
        <v>1.169311746E9</v>
      </c>
      <c r="X120" s="72">
        <v>4.0346496E7</v>
      </c>
      <c r="Y120" s="72">
        <v>1.31399465E8</v>
      </c>
      <c r="Z120" s="70">
        <v>670128.0</v>
      </c>
      <c r="AA120" s="70">
        <v>3794613.0</v>
      </c>
      <c r="AB120" s="70">
        <v>4588637.0</v>
      </c>
      <c r="AC120" s="70">
        <v>8193329.0</v>
      </c>
      <c r="AD120" s="70">
        <v>1.169311746E9</v>
      </c>
      <c r="AE120" s="70">
        <v>4.0421796E7</v>
      </c>
      <c r="AF120" s="70">
        <v>1.31399465E8</v>
      </c>
      <c r="AG120" s="71">
        <v>691139.0</v>
      </c>
      <c r="AH120" s="71">
        <v>4087513.0</v>
      </c>
      <c r="AI120" s="71">
        <v>5432110.0</v>
      </c>
      <c r="AJ120" s="71">
        <v>8442728.0</v>
      </c>
      <c r="AK120" s="71">
        <v>1.169311746E9</v>
      </c>
      <c r="AL120" s="71">
        <v>3.8339859E7</v>
      </c>
      <c r="AM120" s="71">
        <v>1.51256171E8</v>
      </c>
      <c r="AN120" s="72">
        <v>691640.0</v>
      </c>
      <c r="AO120" s="72">
        <v>4167652.0</v>
      </c>
      <c r="AP120" s="72">
        <v>5582834.0</v>
      </c>
      <c r="AQ120" s="72">
        <v>8515677.0</v>
      </c>
      <c r="AR120" s="72">
        <v>1.169311746E9</v>
      </c>
      <c r="AS120" s="72">
        <v>4.0495729E7</v>
      </c>
      <c r="AT120" s="72">
        <v>1.55072142E8</v>
      </c>
      <c r="AU120" s="70">
        <v>692642.0</v>
      </c>
      <c r="AV120" s="70">
        <v>4635038.0</v>
      </c>
      <c r="AW120" s="70">
        <v>6158889.0</v>
      </c>
      <c r="AX120" s="70">
        <v>9260755.0</v>
      </c>
      <c r="AY120" s="70">
        <v>1.169311746E9</v>
      </c>
      <c r="AZ120" s="70">
        <v>3.7413149E7</v>
      </c>
      <c r="BA120" s="70">
        <v>1.71300154E8</v>
      </c>
    </row>
    <row r="121" ht="20.25" customHeight="1">
      <c r="A121" s="73">
        <v>1.71830779E8</v>
      </c>
      <c r="B121" s="73" t="s">
        <v>197</v>
      </c>
      <c r="C121" s="69">
        <v>3.8483476E7</v>
      </c>
      <c r="D121" s="69">
        <v>1.89741265E8</v>
      </c>
      <c r="E121" s="70">
        <v>896608.0</v>
      </c>
      <c r="F121" s="70">
        <v>1.0646971E7</v>
      </c>
      <c r="G121" s="70">
        <v>4092152.0</v>
      </c>
      <c r="H121" s="70">
        <v>6012211.0</v>
      </c>
      <c r="I121" s="70">
        <v>5.681506E8</v>
      </c>
      <c r="J121" s="70">
        <v>4.0082487E7</v>
      </c>
      <c r="K121" s="70">
        <v>1.89741265E8</v>
      </c>
      <c r="L121" s="71">
        <v>896608.0</v>
      </c>
      <c r="M121" s="71">
        <v>1.0786997E7</v>
      </c>
      <c r="N121" s="71">
        <v>4400279.0</v>
      </c>
      <c r="O121" s="71">
        <v>6279274.0</v>
      </c>
      <c r="P121" s="71">
        <v>5.681506E8</v>
      </c>
      <c r="Q121" s="71">
        <v>3.9124393E7</v>
      </c>
      <c r="R121" s="71">
        <v>1.97306617E8</v>
      </c>
      <c r="S121" s="72">
        <v>896608.0</v>
      </c>
      <c r="T121" s="72">
        <v>1.0786997E7</v>
      </c>
      <c r="U121" s="72">
        <v>4400279.0</v>
      </c>
      <c r="V121" s="72">
        <v>6279274.0</v>
      </c>
      <c r="W121" s="72">
        <v>5.681506E8</v>
      </c>
      <c r="X121" s="72">
        <v>4.0181948E7</v>
      </c>
      <c r="Y121" s="72">
        <v>1.97306617E8</v>
      </c>
      <c r="Z121" s="70">
        <v>896608.0</v>
      </c>
      <c r="AA121" s="70">
        <v>1.0787406E7</v>
      </c>
      <c r="AB121" s="70">
        <v>4428480.0</v>
      </c>
      <c r="AC121" s="70">
        <v>6279274.0</v>
      </c>
      <c r="AD121" s="70">
        <v>5.681506E8</v>
      </c>
      <c r="AE121" s="70">
        <v>4.0189618E7</v>
      </c>
      <c r="AF121" s="70">
        <v>1.97874727E8</v>
      </c>
      <c r="AG121" s="71">
        <v>896611.0</v>
      </c>
      <c r="AH121" s="71">
        <v>1.0940515E7</v>
      </c>
      <c r="AI121" s="71">
        <v>5003532.0</v>
      </c>
      <c r="AJ121" s="71">
        <v>6721131.0</v>
      </c>
      <c r="AK121" s="71">
        <v>5.681506E8</v>
      </c>
      <c r="AL121" s="71">
        <v>3.9390959E7</v>
      </c>
      <c r="AM121" s="71">
        <v>2.10906858E8</v>
      </c>
      <c r="AN121" s="72">
        <v>896611.0</v>
      </c>
      <c r="AO121" s="72">
        <v>1.0940515E7</v>
      </c>
      <c r="AP121" s="72">
        <v>5003532.0</v>
      </c>
      <c r="AQ121" s="72">
        <v>6721131.0</v>
      </c>
      <c r="AR121" s="72">
        <v>5.681506E8</v>
      </c>
      <c r="AS121" s="72">
        <v>4.0121954E7</v>
      </c>
      <c r="AT121" s="72">
        <v>2.10906858E8</v>
      </c>
      <c r="AU121" s="70">
        <v>897212.0</v>
      </c>
      <c r="AV121" s="70">
        <v>1.1189916E7</v>
      </c>
      <c r="AW121" s="70">
        <v>5281233.0</v>
      </c>
      <c r="AX121" s="70">
        <v>6886230.0</v>
      </c>
      <c r="AY121" s="70">
        <v>5.681506E8</v>
      </c>
      <c r="AZ121" s="70">
        <v>4.0347579E7</v>
      </c>
      <c r="BA121" s="70">
        <v>2.1895536E8</v>
      </c>
    </row>
    <row r="122" ht="20.25" customHeight="1">
      <c r="A122" s="73">
        <v>1.81734011E8</v>
      </c>
      <c r="B122" s="73" t="s">
        <v>198</v>
      </c>
      <c r="C122" s="69">
        <v>3.0917143E7</v>
      </c>
      <c r="D122" s="69">
        <v>5.2815309E7</v>
      </c>
      <c r="E122" s="70">
        <v>220817.0</v>
      </c>
      <c r="F122" s="70">
        <v>1765364.0</v>
      </c>
      <c r="G122" s="70">
        <v>1567208.0</v>
      </c>
      <c r="H122" s="70">
        <v>2591884.0</v>
      </c>
      <c r="I122" s="70">
        <v>1.49070088E8</v>
      </c>
      <c r="J122" s="70">
        <v>3.1299848E7</v>
      </c>
      <c r="K122" s="70">
        <v>5.2815309E7</v>
      </c>
      <c r="L122" s="71">
        <v>226191.0</v>
      </c>
      <c r="M122" s="71">
        <v>1909785.0</v>
      </c>
      <c r="N122" s="71">
        <v>1696607.0</v>
      </c>
      <c r="O122" s="71">
        <v>2697940.0</v>
      </c>
      <c r="P122" s="71">
        <v>1.49070088E8</v>
      </c>
      <c r="Q122" s="71">
        <v>3.0578588E7</v>
      </c>
      <c r="R122" s="71">
        <v>5.6856158E7</v>
      </c>
      <c r="S122" s="72">
        <v>226191.0</v>
      </c>
      <c r="T122" s="72">
        <v>1909785.0</v>
      </c>
      <c r="U122" s="72">
        <v>1696607.0</v>
      </c>
      <c r="V122" s="72">
        <v>2697940.0</v>
      </c>
      <c r="W122" s="72">
        <v>1.49070088E8</v>
      </c>
      <c r="X122" s="72">
        <v>3.1031372E7</v>
      </c>
      <c r="Y122" s="72">
        <v>5.6856158E7</v>
      </c>
      <c r="Z122" s="70">
        <v>226191.0</v>
      </c>
      <c r="AA122" s="70">
        <v>1909947.0</v>
      </c>
      <c r="AB122" s="70">
        <v>1735614.0</v>
      </c>
      <c r="AC122" s="70">
        <v>2697940.0</v>
      </c>
      <c r="AD122" s="70">
        <v>1.49070088E8</v>
      </c>
      <c r="AE122" s="70">
        <v>3.0877176E7</v>
      </c>
      <c r="AF122" s="70">
        <v>5.7637918E7</v>
      </c>
      <c r="AG122" s="71">
        <v>228549.0</v>
      </c>
      <c r="AH122" s="71">
        <v>2037297.0</v>
      </c>
      <c r="AI122" s="71">
        <v>1922251.0</v>
      </c>
      <c r="AJ122" s="71">
        <v>2836025.0</v>
      </c>
      <c r="AK122" s="71">
        <v>1.49070088E8</v>
      </c>
      <c r="AL122" s="71">
        <v>3.1122535E7</v>
      </c>
      <c r="AM122" s="71">
        <v>6.2644919E7</v>
      </c>
      <c r="AN122" s="72">
        <v>228549.0</v>
      </c>
      <c r="AO122" s="72">
        <v>2066064.0</v>
      </c>
      <c r="AP122" s="72">
        <v>1938689.0</v>
      </c>
      <c r="AQ122" s="72">
        <v>2874658.0</v>
      </c>
      <c r="AR122" s="72">
        <v>1.49070088E8</v>
      </c>
      <c r="AS122" s="72">
        <v>3.1752132E7</v>
      </c>
      <c r="AT122" s="72">
        <v>6.3262253E7</v>
      </c>
      <c r="AU122" s="70">
        <v>236563.0</v>
      </c>
      <c r="AV122" s="70">
        <v>2817968.0</v>
      </c>
      <c r="AW122" s="70">
        <v>2628787.0</v>
      </c>
      <c r="AX122" s="70">
        <v>3526936.0</v>
      </c>
      <c r="AY122" s="70">
        <v>2.29070088E8</v>
      </c>
      <c r="AZ122" s="70">
        <v>2.9343046E7</v>
      </c>
      <c r="BA122" s="70">
        <v>8.4623892E7</v>
      </c>
    </row>
    <row r="123" ht="20.25" customHeight="1">
      <c r="A123" s="73">
        <v>1.1279231E8</v>
      </c>
      <c r="B123" s="73" t="s">
        <v>199</v>
      </c>
      <c r="C123" s="69">
        <v>2.8794925E7</v>
      </c>
      <c r="D123" s="69">
        <v>5.1841755E7</v>
      </c>
      <c r="E123" s="70">
        <v>979015.0</v>
      </c>
      <c r="F123" s="70">
        <v>1962237.0</v>
      </c>
      <c r="G123" s="70">
        <v>1451878.0</v>
      </c>
      <c r="H123" s="70">
        <v>4158383.0</v>
      </c>
      <c r="I123" s="70">
        <v>2.9335762438E10</v>
      </c>
      <c r="J123" s="70">
        <v>2.9167025E7</v>
      </c>
      <c r="K123" s="70">
        <v>5.1841755E7</v>
      </c>
      <c r="L123" s="71">
        <v>979015.0</v>
      </c>
      <c r="M123" s="71">
        <v>1962237.0</v>
      </c>
      <c r="N123" s="71">
        <v>1451878.0</v>
      </c>
      <c r="O123" s="71">
        <v>4158383.0</v>
      </c>
      <c r="P123" s="71">
        <v>3.4355762438E10</v>
      </c>
      <c r="Q123" s="71">
        <v>2.9258625E7</v>
      </c>
      <c r="R123" s="71">
        <v>5.1841755E7</v>
      </c>
      <c r="S123" s="72">
        <v>979015.0</v>
      </c>
      <c r="T123" s="72">
        <v>1962237.0</v>
      </c>
      <c r="U123" s="72">
        <v>1451878.0</v>
      </c>
      <c r="V123" s="72">
        <v>4158383.0</v>
      </c>
      <c r="W123" s="72">
        <v>3.4355762438E10</v>
      </c>
      <c r="X123" s="72">
        <v>2.9319825E7</v>
      </c>
      <c r="Y123" s="72">
        <v>5.1841755E7</v>
      </c>
      <c r="Z123" s="70">
        <v>979015.0</v>
      </c>
      <c r="AA123" s="70">
        <v>1962237.0</v>
      </c>
      <c r="AB123" s="70">
        <v>1451878.0</v>
      </c>
      <c r="AC123" s="70">
        <v>4158383.0</v>
      </c>
      <c r="AD123" s="70">
        <v>3.4355762438E10</v>
      </c>
      <c r="AE123" s="70">
        <v>2.9340225E7</v>
      </c>
      <c r="AF123" s="70">
        <v>5.1841755E7</v>
      </c>
      <c r="AG123" s="71">
        <v>979015.0</v>
      </c>
      <c r="AH123" s="71">
        <v>1964232.0</v>
      </c>
      <c r="AI123" s="71">
        <v>1470265.0</v>
      </c>
      <c r="AJ123" s="71">
        <v>4192120.0</v>
      </c>
      <c r="AK123" s="71">
        <v>3.4355762438E10</v>
      </c>
      <c r="AL123" s="71">
        <v>2.9311689E7</v>
      </c>
      <c r="AM123" s="71">
        <v>5.2229445E7</v>
      </c>
      <c r="AN123" s="72">
        <v>979015.0</v>
      </c>
      <c r="AO123" s="72">
        <v>2324271.0</v>
      </c>
      <c r="AP123" s="72">
        <v>1691726.0</v>
      </c>
      <c r="AQ123" s="72">
        <v>4657094.0</v>
      </c>
      <c r="AR123" s="72">
        <v>3.4355762438E10</v>
      </c>
      <c r="AS123" s="72">
        <v>2.753608E7</v>
      </c>
      <c r="AT123" s="72">
        <v>6.0264131E7</v>
      </c>
      <c r="AU123" s="70">
        <v>979015.0</v>
      </c>
      <c r="AV123" s="70">
        <v>2324271.0</v>
      </c>
      <c r="AW123" s="70">
        <v>1791954.0</v>
      </c>
      <c r="AX123" s="70">
        <v>6139427.0</v>
      </c>
      <c r="AY123" s="70">
        <v>3.4355762438E10</v>
      </c>
      <c r="AZ123" s="70">
        <v>2.2911888E7</v>
      </c>
      <c r="BA123" s="70">
        <v>6.2268691E7</v>
      </c>
    </row>
    <row r="124" ht="20.25" customHeight="1">
      <c r="A124" s="73">
        <v>7.9647211E7</v>
      </c>
      <c r="B124" s="73" t="s">
        <v>200</v>
      </c>
      <c r="C124" s="69">
        <v>2.8471738E7</v>
      </c>
      <c r="D124" s="69">
        <v>3.0786643E7</v>
      </c>
      <c r="E124" s="70">
        <v>1337.0</v>
      </c>
      <c r="F124" s="70">
        <v>914241.0</v>
      </c>
      <c r="G124" s="70">
        <v>1081874.0</v>
      </c>
      <c r="H124" s="70">
        <v>1578445.0</v>
      </c>
      <c r="I124" s="70">
        <v>1.0398320798E10</v>
      </c>
      <c r="J124" s="70">
        <v>2.8474572E7</v>
      </c>
      <c r="K124" s="70">
        <v>3.0818083E7</v>
      </c>
      <c r="L124" s="71">
        <v>1337.0</v>
      </c>
      <c r="M124" s="71">
        <v>967916.0</v>
      </c>
      <c r="N124" s="71">
        <v>1109148.0</v>
      </c>
      <c r="O124" s="71">
        <v>1675915.0</v>
      </c>
      <c r="P124" s="71">
        <v>1.0408320798E10</v>
      </c>
      <c r="Q124" s="71">
        <v>2.7417805E7</v>
      </c>
      <c r="R124" s="71">
        <v>3.1906045E7</v>
      </c>
      <c r="S124" s="72">
        <v>1337.0</v>
      </c>
      <c r="T124" s="72">
        <v>967916.0</v>
      </c>
      <c r="U124" s="72">
        <v>1120741.0</v>
      </c>
      <c r="V124" s="72">
        <v>1675915.0</v>
      </c>
      <c r="W124" s="72">
        <v>1.0408320798E10</v>
      </c>
      <c r="X124" s="72">
        <v>2.6160133E7</v>
      </c>
      <c r="Y124" s="72">
        <v>3.2137905E7</v>
      </c>
      <c r="Z124" s="70">
        <v>1337.0</v>
      </c>
      <c r="AA124" s="70">
        <v>967916.0</v>
      </c>
      <c r="AB124" s="70">
        <v>1120741.0</v>
      </c>
      <c r="AC124" s="70">
        <v>1675915.0</v>
      </c>
      <c r="AD124" s="70">
        <v>1.0408320798E10</v>
      </c>
      <c r="AE124" s="70">
        <v>2.6159009E7</v>
      </c>
      <c r="AF124" s="70">
        <v>3.2137905E7</v>
      </c>
      <c r="AG124" s="71">
        <v>3996.0</v>
      </c>
      <c r="AH124" s="71">
        <v>982594.0</v>
      </c>
      <c r="AI124" s="71">
        <v>1178431.0</v>
      </c>
      <c r="AJ124" s="71">
        <v>1713902.0</v>
      </c>
      <c r="AK124" s="71">
        <v>1.0458320798E10</v>
      </c>
      <c r="AL124" s="71">
        <v>2.7268741E7</v>
      </c>
      <c r="AM124" s="71">
        <v>3.3442911E7</v>
      </c>
      <c r="AN124" s="72">
        <v>3996.0</v>
      </c>
      <c r="AO124" s="72">
        <v>1045511.0</v>
      </c>
      <c r="AP124" s="72">
        <v>1221450.0</v>
      </c>
      <c r="AQ124" s="72">
        <v>1781808.0</v>
      </c>
      <c r="AR124" s="72">
        <v>1.0458320798E10</v>
      </c>
      <c r="AS124" s="72">
        <v>2.7890425E7</v>
      </c>
      <c r="AT124" s="72">
        <v>3.4932461E7</v>
      </c>
      <c r="AU124" s="70">
        <v>4479.0</v>
      </c>
      <c r="AV124" s="70">
        <v>1218274.0</v>
      </c>
      <c r="AW124" s="70">
        <v>1318207.0</v>
      </c>
      <c r="AX124" s="70">
        <v>1940975.0</v>
      </c>
      <c r="AY124" s="70">
        <v>1.0628320798E10</v>
      </c>
      <c r="AZ124" s="70">
        <v>2.7014215E7</v>
      </c>
      <c r="BA124" s="70">
        <v>3.8595397E7</v>
      </c>
    </row>
    <row r="125" ht="20.25" customHeight="1">
      <c r="A125" s="73">
        <v>6.1106312E7</v>
      </c>
      <c r="B125" s="73" t="s">
        <v>201</v>
      </c>
      <c r="C125" s="69">
        <v>2.5193235E7</v>
      </c>
      <c r="D125" s="69">
        <v>1.32811794E8</v>
      </c>
      <c r="E125" s="70">
        <v>1064273.0</v>
      </c>
      <c r="F125" s="70">
        <v>8326622.0</v>
      </c>
      <c r="G125" s="70">
        <v>1608118.0</v>
      </c>
      <c r="H125" s="70">
        <v>6457701.0</v>
      </c>
      <c r="I125" s="70">
        <v>1.6233438464E10</v>
      </c>
      <c r="J125" s="70">
        <v>2.5171495E7</v>
      </c>
      <c r="K125" s="70">
        <v>1.34119074E8</v>
      </c>
      <c r="L125" s="71">
        <v>1064273.0</v>
      </c>
      <c r="M125" s="71">
        <v>8326622.0</v>
      </c>
      <c r="N125" s="71">
        <v>1608118.0</v>
      </c>
      <c r="O125" s="71">
        <v>6457701.0</v>
      </c>
      <c r="P125" s="71">
        <v>1.6233438464E10</v>
      </c>
      <c r="Q125" s="71">
        <v>2.5178854E7</v>
      </c>
      <c r="R125" s="71">
        <v>1.34119074E8</v>
      </c>
      <c r="S125" s="72">
        <v>1064273.0</v>
      </c>
      <c r="T125" s="72">
        <v>8326622.0</v>
      </c>
      <c r="U125" s="72">
        <v>1608118.0</v>
      </c>
      <c r="V125" s="72">
        <v>6457701.0</v>
      </c>
      <c r="W125" s="72">
        <v>1.6233438464E10</v>
      </c>
      <c r="X125" s="72">
        <v>2.51774E7</v>
      </c>
      <c r="Y125" s="72">
        <v>1.34119074E8</v>
      </c>
      <c r="Z125" s="70">
        <v>1064273.0</v>
      </c>
      <c r="AA125" s="70">
        <v>8326622.0</v>
      </c>
      <c r="AB125" s="70">
        <v>1608118.0</v>
      </c>
      <c r="AC125" s="70">
        <v>6457701.0</v>
      </c>
      <c r="AD125" s="70">
        <v>1.6233438464E10</v>
      </c>
      <c r="AE125" s="70">
        <v>2.51774E7</v>
      </c>
      <c r="AF125" s="70">
        <v>1.34119074E8</v>
      </c>
      <c r="AG125" s="71">
        <v>1064273.0</v>
      </c>
      <c r="AH125" s="71">
        <v>8566764.0</v>
      </c>
      <c r="AI125" s="71">
        <v>1631477.0</v>
      </c>
      <c r="AJ125" s="71">
        <v>6457701.0</v>
      </c>
      <c r="AK125" s="71">
        <v>1.6233438464E10</v>
      </c>
      <c r="AL125" s="71">
        <v>2.508631E7</v>
      </c>
      <c r="AM125" s="71">
        <v>1.36987674E8</v>
      </c>
      <c r="AN125" s="72">
        <v>1064273.0</v>
      </c>
      <c r="AO125" s="72">
        <v>8566764.0</v>
      </c>
      <c r="AP125" s="72">
        <v>1631477.0</v>
      </c>
      <c r="AQ125" s="72">
        <v>6457701.0</v>
      </c>
      <c r="AR125" s="72">
        <v>1.6233438464E10</v>
      </c>
      <c r="AS125" s="72">
        <v>2.5245254E7</v>
      </c>
      <c r="AT125" s="72">
        <v>1.36987674E8</v>
      </c>
      <c r="AU125" s="70">
        <v>1064273.0</v>
      </c>
      <c r="AV125" s="70">
        <v>8566764.0</v>
      </c>
      <c r="AW125" s="70">
        <v>1631477.0</v>
      </c>
      <c r="AX125" s="70">
        <v>6457701.0</v>
      </c>
      <c r="AY125" s="70">
        <v>1.6233438464E10</v>
      </c>
      <c r="AZ125" s="70">
        <v>2.5245254E7</v>
      </c>
      <c r="BA125" s="70">
        <v>1.36987674E8</v>
      </c>
    </row>
    <row r="126" ht="20.25" customHeight="1">
      <c r="A126" s="73">
        <v>1.66394798E8</v>
      </c>
      <c r="B126" s="73" t="s">
        <v>202</v>
      </c>
      <c r="C126" s="69">
        <v>2.498901E7</v>
      </c>
      <c r="D126" s="69">
        <v>4.8334581E7</v>
      </c>
      <c r="E126" s="70">
        <v>567889.0</v>
      </c>
      <c r="F126" s="70">
        <v>3113738.0</v>
      </c>
      <c r="G126" s="70">
        <v>661991.0</v>
      </c>
      <c r="H126" s="70">
        <v>2377006.0</v>
      </c>
      <c r="I126" s="70">
        <v>1.5214260866E10</v>
      </c>
      <c r="J126" s="70">
        <v>2.499101E7</v>
      </c>
      <c r="K126" s="70">
        <v>4.8334581E7</v>
      </c>
      <c r="L126" s="71">
        <v>567889.0</v>
      </c>
      <c r="M126" s="71">
        <v>3113738.0</v>
      </c>
      <c r="N126" s="71">
        <v>661991.0</v>
      </c>
      <c r="O126" s="71">
        <v>2377006.0</v>
      </c>
      <c r="P126" s="71">
        <v>1.5214260866E10</v>
      </c>
      <c r="Q126" s="71">
        <v>2.501501E7</v>
      </c>
      <c r="R126" s="71">
        <v>4.8334581E7</v>
      </c>
      <c r="S126" s="72">
        <v>567889.0</v>
      </c>
      <c r="T126" s="72">
        <v>3113738.0</v>
      </c>
      <c r="U126" s="72">
        <v>661991.0</v>
      </c>
      <c r="V126" s="72">
        <v>2377006.0</v>
      </c>
      <c r="W126" s="72">
        <v>1.5214260866E10</v>
      </c>
      <c r="X126" s="72">
        <v>2.501501E7</v>
      </c>
      <c r="Y126" s="72">
        <v>4.8334581E7</v>
      </c>
      <c r="Z126" s="70">
        <v>567889.0</v>
      </c>
      <c r="AA126" s="70">
        <v>3113738.0</v>
      </c>
      <c r="AB126" s="70">
        <v>661991.0</v>
      </c>
      <c r="AC126" s="70">
        <v>2377006.0</v>
      </c>
      <c r="AD126" s="70">
        <v>1.5214260866E10</v>
      </c>
      <c r="AE126" s="70">
        <v>2.501501E7</v>
      </c>
      <c r="AF126" s="70">
        <v>4.8334581E7</v>
      </c>
      <c r="AG126" s="71">
        <v>567889.0</v>
      </c>
      <c r="AH126" s="71">
        <v>3113738.0</v>
      </c>
      <c r="AI126" s="71">
        <v>661991.0</v>
      </c>
      <c r="AJ126" s="71">
        <v>2377006.0</v>
      </c>
      <c r="AK126" s="71">
        <v>1.5584260865E10</v>
      </c>
      <c r="AL126" s="71">
        <v>2.501501E7</v>
      </c>
      <c r="AM126" s="71">
        <v>4.8334581E7</v>
      </c>
      <c r="AN126" s="72">
        <v>567889.0</v>
      </c>
      <c r="AO126" s="72">
        <v>3113738.0</v>
      </c>
      <c r="AP126" s="72">
        <v>686427.0</v>
      </c>
      <c r="AQ126" s="72">
        <v>2377006.0</v>
      </c>
      <c r="AR126" s="72">
        <v>1.563279624E10</v>
      </c>
      <c r="AS126" s="72">
        <v>2.373853E7</v>
      </c>
      <c r="AT126" s="72">
        <v>4.8823301E7</v>
      </c>
      <c r="AU126" s="70">
        <v>567889.0</v>
      </c>
      <c r="AV126" s="70">
        <v>3113738.0</v>
      </c>
      <c r="AW126" s="70">
        <v>686427.0</v>
      </c>
      <c r="AX126" s="70">
        <v>2377006.0</v>
      </c>
      <c r="AY126" s="70">
        <v>1.563279624E10</v>
      </c>
      <c r="AZ126" s="70">
        <v>2.509501E7</v>
      </c>
      <c r="BA126" s="70">
        <v>4.8823301E7</v>
      </c>
    </row>
    <row r="127" ht="20.25" customHeight="1">
      <c r="A127" s="73">
        <v>7521367.0</v>
      </c>
      <c r="B127" s="73" t="s">
        <v>203</v>
      </c>
      <c r="C127" s="69">
        <v>2.1093725E7</v>
      </c>
      <c r="D127" s="69">
        <v>5.1860944E7</v>
      </c>
      <c r="E127" s="70">
        <v>196972.0</v>
      </c>
      <c r="F127" s="70">
        <v>2373606.0</v>
      </c>
      <c r="G127" s="70">
        <v>1559002.0</v>
      </c>
      <c r="H127" s="70">
        <v>2342583.0</v>
      </c>
      <c r="I127" s="70">
        <v>6.985159384E9</v>
      </c>
      <c r="J127" s="70">
        <v>2.1109865E7</v>
      </c>
      <c r="K127" s="70">
        <v>5.505315E7</v>
      </c>
      <c r="L127" s="71">
        <v>196972.0</v>
      </c>
      <c r="M127" s="71">
        <v>2373606.0</v>
      </c>
      <c r="N127" s="71">
        <v>1559002.0</v>
      </c>
      <c r="O127" s="71">
        <v>2342583.0</v>
      </c>
      <c r="P127" s="71">
        <v>6.985159384E9</v>
      </c>
      <c r="Q127" s="71">
        <v>2.1164265E7</v>
      </c>
      <c r="R127" s="71">
        <v>5.505315E7</v>
      </c>
      <c r="S127" s="72">
        <v>196972.0</v>
      </c>
      <c r="T127" s="72">
        <v>2373606.0</v>
      </c>
      <c r="U127" s="72">
        <v>1574999.0</v>
      </c>
      <c r="V127" s="72">
        <v>2343231.0</v>
      </c>
      <c r="W127" s="72">
        <v>6.985159384E9</v>
      </c>
      <c r="X127" s="72">
        <v>1.9205409E7</v>
      </c>
      <c r="Y127" s="72">
        <v>5.537309E7</v>
      </c>
      <c r="Z127" s="70">
        <v>196972.0</v>
      </c>
      <c r="AA127" s="70">
        <v>2373606.0</v>
      </c>
      <c r="AB127" s="70">
        <v>1574999.0</v>
      </c>
      <c r="AC127" s="70">
        <v>2343231.0</v>
      </c>
      <c r="AD127" s="70">
        <v>7.085159383E9</v>
      </c>
      <c r="AE127" s="70">
        <v>1.9205409E7</v>
      </c>
      <c r="AF127" s="70">
        <v>5.537309E7</v>
      </c>
      <c r="AG127" s="71">
        <v>196972.0</v>
      </c>
      <c r="AH127" s="71">
        <v>2373606.0</v>
      </c>
      <c r="AI127" s="71">
        <v>1581213.0</v>
      </c>
      <c r="AJ127" s="71">
        <v>2343231.0</v>
      </c>
      <c r="AK127" s="71">
        <v>7.085159383E9</v>
      </c>
      <c r="AL127" s="71">
        <v>1.9967329E7</v>
      </c>
      <c r="AM127" s="71">
        <v>5.549737E7</v>
      </c>
      <c r="AN127" s="72">
        <v>197902.0</v>
      </c>
      <c r="AO127" s="72">
        <v>2387039.0</v>
      </c>
      <c r="AP127" s="72">
        <v>1618461.0</v>
      </c>
      <c r="AQ127" s="72">
        <v>2365451.0</v>
      </c>
      <c r="AR127" s="72">
        <v>7.085159383E9</v>
      </c>
      <c r="AS127" s="72">
        <v>2.0382429E7</v>
      </c>
      <c r="AT127" s="72">
        <v>5.637685E7</v>
      </c>
      <c r="AU127" s="70">
        <v>197902.0</v>
      </c>
      <c r="AV127" s="70">
        <v>2458366.0</v>
      </c>
      <c r="AW127" s="70">
        <v>1621125.0</v>
      </c>
      <c r="AX127" s="70">
        <v>2406092.0</v>
      </c>
      <c r="AY127" s="70">
        <v>7.085159383E9</v>
      </c>
      <c r="AZ127" s="70">
        <v>2.0399893E7</v>
      </c>
      <c r="BA127" s="70">
        <v>5.71434E7</v>
      </c>
    </row>
    <row r="128" ht="20.25" customHeight="1">
      <c r="A128" s="73">
        <v>6.7692991E7</v>
      </c>
      <c r="B128" s="73" t="s">
        <v>204</v>
      </c>
      <c r="C128" s="69">
        <v>1.6446679E7</v>
      </c>
      <c r="D128" s="69">
        <v>5.4749617E7</v>
      </c>
      <c r="E128" s="70">
        <v>254236.0</v>
      </c>
      <c r="F128" s="70">
        <v>2627590.0</v>
      </c>
      <c r="G128" s="70">
        <v>1340108.0</v>
      </c>
      <c r="H128" s="70">
        <v>2761342.0</v>
      </c>
      <c r="I128" s="70">
        <v>5.897427786E9</v>
      </c>
      <c r="J128" s="70">
        <v>1.6641079E7</v>
      </c>
      <c r="K128" s="70">
        <v>5.4749617E7</v>
      </c>
      <c r="L128" s="71">
        <v>254236.0</v>
      </c>
      <c r="M128" s="71">
        <v>2653898.0</v>
      </c>
      <c r="N128" s="71">
        <v>1340108.0</v>
      </c>
      <c r="O128" s="71">
        <v>2761342.0</v>
      </c>
      <c r="P128" s="71">
        <v>5.897427786E9</v>
      </c>
      <c r="Q128" s="71">
        <v>1.6668279E7</v>
      </c>
      <c r="R128" s="71">
        <v>5.5012697E7</v>
      </c>
      <c r="S128" s="72">
        <v>254236.0</v>
      </c>
      <c r="T128" s="72">
        <v>2653898.0</v>
      </c>
      <c r="U128" s="72">
        <v>1348191.0</v>
      </c>
      <c r="V128" s="72">
        <v>2761342.0</v>
      </c>
      <c r="W128" s="72">
        <v>5.897427786E9</v>
      </c>
      <c r="X128" s="72">
        <v>1.6668279E7</v>
      </c>
      <c r="Y128" s="72">
        <v>5.5174357E7</v>
      </c>
      <c r="Z128" s="70">
        <v>254236.0</v>
      </c>
      <c r="AA128" s="70">
        <v>2653898.0</v>
      </c>
      <c r="AB128" s="70">
        <v>1348191.0</v>
      </c>
      <c r="AC128" s="70">
        <v>2761342.0</v>
      </c>
      <c r="AD128" s="70">
        <v>5.997427785E9</v>
      </c>
      <c r="AE128" s="70">
        <v>1.6668279E7</v>
      </c>
      <c r="AF128" s="70">
        <v>5.5174357E7</v>
      </c>
      <c r="AG128" s="71">
        <v>254236.0</v>
      </c>
      <c r="AH128" s="71">
        <v>2653898.0</v>
      </c>
      <c r="AI128" s="71">
        <v>1348191.0</v>
      </c>
      <c r="AJ128" s="71">
        <v>2761342.0</v>
      </c>
      <c r="AK128" s="71">
        <v>5.997427785E9</v>
      </c>
      <c r="AL128" s="71">
        <v>1.6668279E7</v>
      </c>
      <c r="AM128" s="71">
        <v>5.5174357E7</v>
      </c>
      <c r="AN128" s="72">
        <v>254236.0</v>
      </c>
      <c r="AO128" s="72">
        <v>2653898.0</v>
      </c>
      <c r="AP128" s="72">
        <v>1348191.0</v>
      </c>
      <c r="AQ128" s="72">
        <v>2761342.0</v>
      </c>
      <c r="AR128" s="72">
        <v>5.997427785E9</v>
      </c>
      <c r="AS128" s="72">
        <v>1.6668279E7</v>
      </c>
      <c r="AT128" s="72">
        <v>5.5174357E7</v>
      </c>
      <c r="AU128" s="70">
        <v>254236.0</v>
      </c>
      <c r="AV128" s="70">
        <v>2653898.0</v>
      </c>
      <c r="AW128" s="70">
        <v>1348191.0</v>
      </c>
      <c r="AX128" s="70">
        <v>2761342.0</v>
      </c>
      <c r="AY128" s="70">
        <v>5.997427785E9</v>
      </c>
      <c r="AZ128" s="70">
        <v>1.6668279E7</v>
      </c>
      <c r="BA128" s="70">
        <v>5.5174357E7</v>
      </c>
    </row>
    <row r="129" ht="20.25" customHeight="1">
      <c r="A129" s="73">
        <v>1.44088316E8</v>
      </c>
      <c r="B129" s="73" t="s">
        <v>205</v>
      </c>
      <c r="C129" s="72">
        <v>4.8464584E7</v>
      </c>
      <c r="D129" s="72">
        <v>4.2555014E7</v>
      </c>
      <c r="E129" s="70">
        <v>456983.0</v>
      </c>
      <c r="F129" s="70">
        <v>939021.0</v>
      </c>
      <c r="G129" s="70">
        <v>1357682.0</v>
      </c>
      <c r="H129" s="70">
        <v>4390339.0</v>
      </c>
      <c r="I129" s="70">
        <v>1.45E9</v>
      </c>
      <c r="J129" s="70">
        <v>4.8478584E7</v>
      </c>
      <c r="K129" s="70">
        <v>4.2555014E7</v>
      </c>
      <c r="L129" s="71">
        <v>456983.0</v>
      </c>
      <c r="M129" s="71">
        <v>939021.0</v>
      </c>
      <c r="N129" s="71">
        <v>1357682.0</v>
      </c>
      <c r="O129" s="71">
        <v>4390339.0</v>
      </c>
      <c r="P129" s="71">
        <v>1.45E9</v>
      </c>
      <c r="Q129" s="71">
        <v>4.8569844E7</v>
      </c>
      <c r="R129" s="71">
        <v>4.2555014E7</v>
      </c>
      <c r="S129" s="72">
        <v>456983.0</v>
      </c>
      <c r="T129" s="72">
        <v>939021.0</v>
      </c>
      <c r="U129" s="72">
        <v>1357682.0</v>
      </c>
      <c r="V129" s="72">
        <v>4390339.0</v>
      </c>
      <c r="W129" s="72">
        <v>1.45E9</v>
      </c>
      <c r="X129" s="72">
        <v>4.8569844E7</v>
      </c>
      <c r="Y129" s="72">
        <v>4.2555014E7</v>
      </c>
      <c r="Z129" s="70">
        <v>456983.0</v>
      </c>
      <c r="AA129" s="70">
        <v>939021.0</v>
      </c>
      <c r="AB129" s="70">
        <v>1357682.0</v>
      </c>
      <c r="AC129" s="70">
        <v>4390339.0</v>
      </c>
      <c r="AD129" s="70">
        <v>1.45E9</v>
      </c>
      <c r="AE129" s="70">
        <v>4.8569844E7</v>
      </c>
      <c r="AF129" s="70">
        <v>4.2555014E7</v>
      </c>
      <c r="AG129" s="71">
        <v>456983.0</v>
      </c>
      <c r="AH129" s="71">
        <v>939021.0</v>
      </c>
      <c r="AI129" s="71">
        <v>1357682.0</v>
      </c>
      <c r="AJ129" s="71">
        <v>4390339.0</v>
      </c>
      <c r="AK129" s="71">
        <v>1.45E9</v>
      </c>
      <c r="AL129" s="71">
        <v>4.9086601E7</v>
      </c>
      <c r="AM129" s="71">
        <v>4.2555014E7</v>
      </c>
      <c r="AN129" s="72">
        <v>456983.0</v>
      </c>
      <c r="AO129" s="72">
        <v>939021.0</v>
      </c>
      <c r="AP129" s="72">
        <v>1357682.0</v>
      </c>
      <c r="AQ129" s="72">
        <v>4390339.0</v>
      </c>
      <c r="AR129" s="72">
        <v>1.45E9</v>
      </c>
      <c r="AS129" s="72">
        <v>4.9238856E7</v>
      </c>
      <c r="AT129" s="72">
        <v>4.2555014E7</v>
      </c>
      <c r="AU129" s="70">
        <v>456983.0</v>
      </c>
      <c r="AV129" s="70">
        <v>939021.0</v>
      </c>
      <c r="AW129" s="70">
        <v>1357682.0</v>
      </c>
      <c r="AX129" s="70">
        <v>4390339.0</v>
      </c>
      <c r="AY129" s="70">
        <v>1.45E9</v>
      </c>
      <c r="AZ129" s="70">
        <v>4.9238856E7</v>
      </c>
      <c r="BA129" s="70">
        <v>4.2555014E7</v>
      </c>
    </row>
    <row r="130" ht="20.25" customHeight="1">
      <c r="A130" s="73">
        <v>6.2125268E7</v>
      </c>
      <c r="B130" s="73" t="s">
        <v>206</v>
      </c>
      <c r="C130" s="72">
        <v>3.9010304E7</v>
      </c>
      <c r="D130" s="72">
        <v>1.7848178E7</v>
      </c>
      <c r="E130" s="70">
        <v>0.0</v>
      </c>
      <c r="F130" s="70">
        <v>0.0</v>
      </c>
      <c r="G130" s="70">
        <v>0.0</v>
      </c>
      <c r="H130" s="70">
        <v>0.0</v>
      </c>
      <c r="I130" s="70">
        <v>0.0</v>
      </c>
      <c r="J130" s="70">
        <v>0.0</v>
      </c>
      <c r="K130" s="70">
        <v>0.0</v>
      </c>
      <c r="L130" s="71">
        <v>0.0</v>
      </c>
      <c r="M130" s="71">
        <v>0.0</v>
      </c>
      <c r="N130" s="71">
        <v>0.0</v>
      </c>
      <c r="O130" s="71">
        <v>0.0</v>
      </c>
      <c r="P130" s="71">
        <v>0.0</v>
      </c>
      <c r="Q130" s="71">
        <v>0.0</v>
      </c>
      <c r="R130" s="71">
        <v>0.0</v>
      </c>
      <c r="S130" s="72">
        <v>0.0</v>
      </c>
      <c r="T130" s="72">
        <v>0.0</v>
      </c>
      <c r="U130" s="72">
        <v>0.0</v>
      </c>
      <c r="V130" s="72">
        <v>0.0</v>
      </c>
      <c r="W130" s="72">
        <v>0.0</v>
      </c>
      <c r="X130" s="72">
        <v>0.0</v>
      </c>
      <c r="Y130" s="72">
        <v>0.0</v>
      </c>
      <c r="Z130" s="70">
        <v>0.0</v>
      </c>
      <c r="AA130" s="70">
        <v>0.0</v>
      </c>
      <c r="AB130" s="70">
        <v>0.0</v>
      </c>
      <c r="AC130" s="70">
        <v>0.0</v>
      </c>
      <c r="AD130" s="70">
        <v>0.0</v>
      </c>
      <c r="AE130" s="70">
        <v>0.0</v>
      </c>
      <c r="AF130" s="70">
        <v>0.0</v>
      </c>
      <c r="AG130" s="71">
        <v>0.0</v>
      </c>
      <c r="AH130" s="71">
        <v>0.0</v>
      </c>
      <c r="AI130" s="71">
        <v>0.0</v>
      </c>
      <c r="AJ130" s="71">
        <v>0.0</v>
      </c>
      <c r="AK130" s="71">
        <v>0.0</v>
      </c>
      <c r="AL130" s="71">
        <v>0.0</v>
      </c>
      <c r="AM130" s="71">
        <v>0.0</v>
      </c>
      <c r="AN130" s="72">
        <v>0.0</v>
      </c>
      <c r="AO130" s="72">
        <v>0.0</v>
      </c>
      <c r="AP130" s="72">
        <v>0.0</v>
      </c>
      <c r="AQ130" s="72">
        <v>0.0</v>
      </c>
      <c r="AR130" s="72">
        <v>0.0</v>
      </c>
      <c r="AS130" s="72">
        <v>0.0</v>
      </c>
      <c r="AT130" s="72">
        <v>0.0</v>
      </c>
      <c r="AU130" s="70">
        <v>0.0</v>
      </c>
      <c r="AV130" s="70">
        <v>0.0</v>
      </c>
      <c r="AW130" s="70">
        <v>0.0</v>
      </c>
      <c r="AX130" s="70">
        <v>0.0</v>
      </c>
      <c r="AY130" s="70">
        <v>0.0</v>
      </c>
      <c r="AZ130" s="70">
        <v>0.0</v>
      </c>
      <c r="BA130" s="70">
        <v>0.0</v>
      </c>
    </row>
    <row r="131" ht="20.25" customHeight="1">
      <c r="A131" s="73">
        <v>6.1881204E7</v>
      </c>
      <c r="B131" s="73" t="s">
        <v>207</v>
      </c>
      <c r="C131" s="72">
        <v>3.0483694E7</v>
      </c>
      <c r="D131" s="72">
        <v>6.3055979E7</v>
      </c>
      <c r="E131" s="70">
        <v>729778.0</v>
      </c>
      <c r="F131" s="70">
        <v>1791230.0</v>
      </c>
      <c r="G131" s="70">
        <v>2197294.0</v>
      </c>
      <c r="H131" s="70">
        <v>1.0290878E7</v>
      </c>
      <c r="I131" s="70">
        <v>1.8860385883E10</v>
      </c>
      <c r="J131" s="70">
        <v>3.0601794E7</v>
      </c>
      <c r="K131" s="70">
        <v>6.3055979E7</v>
      </c>
      <c r="L131" s="71">
        <v>729778.0</v>
      </c>
      <c r="M131" s="71">
        <v>1791230.0</v>
      </c>
      <c r="N131" s="71">
        <v>2197294.0</v>
      </c>
      <c r="O131" s="71">
        <v>1.0290878E7</v>
      </c>
      <c r="P131" s="71">
        <v>1.8860385883E10</v>
      </c>
      <c r="Q131" s="71">
        <v>3.0615394E7</v>
      </c>
      <c r="R131" s="71">
        <v>6.3055979E7</v>
      </c>
      <c r="S131" s="72">
        <v>729778.0</v>
      </c>
      <c r="T131" s="72">
        <v>1791230.0</v>
      </c>
      <c r="U131" s="72">
        <v>2197294.0</v>
      </c>
      <c r="V131" s="72">
        <v>1.0290878E7</v>
      </c>
      <c r="W131" s="72">
        <v>1.9643872484E10</v>
      </c>
      <c r="X131" s="72">
        <v>3.0640794E7</v>
      </c>
      <c r="Y131" s="72">
        <v>6.3055979E7</v>
      </c>
      <c r="Z131" s="70">
        <v>729778.0</v>
      </c>
      <c r="AA131" s="70">
        <v>1791230.0</v>
      </c>
      <c r="AB131" s="70">
        <v>2197294.0</v>
      </c>
      <c r="AC131" s="70">
        <v>1.0290878E7</v>
      </c>
      <c r="AD131" s="70">
        <v>1.9643872484E10</v>
      </c>
      <c r="AE131" s="70">
        <v>3.0655194E7</v>
      </c>
      <c r="AF131" s="70">
        <v>6.3055979E7</v>
      </c>
      <c r="AG131" s="71">
        <v>729778.0</v>
      </c>
      <c r="AH131" s="71">
        <v>1791230.0</v>
      </c>
      <c r="AI131" s="71">
        <v>2197294.0</v>
      </c>
      <c r="AJ131" s="71">
        <v>1.0290878E7</v>
      </c>
      <c r="AK131" s="71">
        <v>2.0083637095E10</v>
      </c>
      <c r="AL131" s="71">
        <v>3.0694494E7</v>
      </c>
      <c r="AM131" s="71">
        <v>6.3055979E7</v>
      </c>
      <c r="AN131" s="72">
        <v>729778.0</v>
      </c>
      <c r="AO131" s="72">
        <v>1791230.0</v>
      </c>
      <c r="AP131" s="72">
        <v>2197294.0</v>
      </c>
      <c r="AQ131" s="72">
        <v>1.0290878E7</v>
      </c>
      <c r="AR131" s="72">
        <v>2.0083637095E10</v>
      </c>
      <c r="AS131" s="72">
        <v>3.0719994E7</v>
      </c>
      <c r="AT131" s="72">
        <v>6.3055979E7</v>
      </c>
      <c r="AU131" s="70">
        <v>729778.0</v>
      </c>
      <c r="AV131" s="70">
        <v>1791230.0</v>
      </c>
      <c r="AW131" s="70">
        <v>2197294.0</v>
      </c>
      <c r="AX131" s="70">
        <v>1.0290878E7</v>
      </c>
      <c r="AY131" s="70">
        <v>2.0083637095E10</v>
      </c>
      <c r="AZ131" s="70">
        <v>3.0740394E7</v>
      </c>
      <c r="BA131" s="70">
        <v>6.3055979E7</v>
      </c>
    </row>
    <row r="132" ht="20.25" customHeight="1">
      <c r="A132" s="73">
        <v>6.3513788E7</v>
      </c>
      <c r="B132" s="73" t="s">
        <v>208</v>
      </c>
      <c r="C132" s="72">
        <v>2.824057E7</v>
      </c>
      <c r="D132" s="72">
        <v>3.5067748E7</v>
      </c>
      <c r="E132" s="70">
        <v>22581.0</v>
      </c>
      <c r="F132" s="70">
        <v>1179501.0</v>
      </c>
      <c r="G132" s="70">
        <v>1151796.0</v>
      </c>
      <c r="H132" s="70">
        <v>8961628.0</v>
      </c>
      <c r="I132" s="70">
        <v>1.854703805E10</v>
      </c>
      <c r="J132" s="70">
        <v>2.828147E7</v>
      </c>
      <c r="K132" s="70">
        <v>3.5067748E7</v>
      </c>
      <c r="L132" s="71">
        <v>22581.0</v>
      </c>
      <c r="M132" s="71">
        <v>1179501.0</v>
      </c>
      <c r="N132" s="71">
        <v>1151796.0</v>
      </c>
      <c r="O132" s="71">
        <v>8961628.0</v>
      </c>
      <c r="P132" s="71">
        <v>1.854703805E10</v>
      </c>
      <c r="Q132" s="71">
        <v>2.828147E7</v>
      </c>
      <c r="R132" s="71">
        <v>3.5067748E7</v>
      </c>
      <c r="S132" s="72">
        <v>22581.0</v>
      </c>
      <c r="T132" s="72">
        <v>1179501.0</v>
      </c>
      <c r="U132" s="72">
        <v>1151796.0</v>
      </c>
      <c r="V132" s="72">
        <v>8961628.0</v>
      </c>
      <c r="W132" s="72">
        <v>1.9346324055E10</v>
      </c>
      <c r="X132" s="72">
        <v>2.829017E7</v>
      </c>
      <c r="Y132" s="72">
        <v>3.5067748E7</v>
      </c>
      <c r="Z132" s="70">
        <v>22581.0</v>
      </c>
      <c r="AA132" s="70">
        <v>1179501.0</v>
      </c>
      <c r="AB132" s="70">
        <v>1151796.0</v>
      </c>
      <c r="AC132" s="70">
        <v>8961628.0</v>
      </c>
      <c r="AD132" s="70">
        <v>1.9346324055E10</v>
      </c>
      <c r="AE132" s="70">
        <v>2.829017E7</v>
      </c>
      <c r="AF132" s="70">
        <v>3.5067748E7</v>
      </c>
      <c r="AG132" s="71">
        <v>22581.0</v>
      </c>
      <c r="AH132" s="71">
        <v>1179501.0</v>
      </c>
      <c r="AI132" s="71">
        <v>1151796.0</v>
      </c>
      <c r="AJ132" s="71">
        <v>8961628.0</v>
      </c>
      <c r="AK132" s="71">
        <v>1.9831032386E10</v>
      </c>
      <c r="AL132" s="71">
        <v>2.829017E7</v>
      </c>
      <c r="AM132" s="71">
        <v>3.5067748E7</v>
      </c>
      <c r="AN132" s="72">
        <v>22581.0</v>
      </c>
      <c r="AO132" s="72">
        <v>1179501.0</v>
      </c>
      <c r="AP132" s="72">
        <v>1151796.0</v>
      </c>
      <c r="AQ132" s="72">
        <v>8961628.0</v>
      </c>
      <c r="AR132" s="72">
        <v>1.9831032386E10</v>
      </c>
      <c r="AS132" s="72">
        <v>2.829017E7</v>
      </c>
      <c r="AT132" s="72">
        <v>3.5067748E7</v>
      </c>
      <c r="AU132" s="70">
        <v>22581.0</v>
      </c>
      <c r="AV132" s="70">
        <v>1179501.0</v>
      </c>
      <c r="AW132" s="70">
        <v>1151796.0</v>
      </c>
      <c r="AX132" s="70">
        <v>8961628.0</v>
      </c>
      <c r="AY132" s="70">
        <v>1.9831032386E10</v>
      </c>
      <c r="AZ132" s="70">
        <v>2.829017E7</v>
      </c>
      <c r="BA132" s="70">
        <v>3.5067748E7</v>
      </c>
    </row>
    <row r="133" ht="20.25" customHeight="1">
      <c r="A133" s="73">
        <v>7.7474302E7</v>
      </c>
      <c r="B133" s="73" t="s">
        <v>209</v>
      </c>
      <c r="C133" s="72">
        <v>2.7168784E7</v>
      </c>
      <c r="D133" s="72">
        <v>3.8220683E7</v>
      </c>
      <c r="E133" s="70">
        <v>164935.0</v>
      </c>
      <c r="F133" s="70">
        <v>925311.0</v>
      </c>
      <c r="G133" s="70">
        <v>1410586.0</v>
      </c>
      <c r="H133" s="70">
        <v>4747649.0</v>
      </c>
      <c r="I133" s="70">
        <v>1.5904120679E10</v>
      </c>
      <c r="J133" s="70">
        <v>2.7200184E7</v>
      </c>
      <c r="K133" s="70">
        <v>3.8220683E7</v>
      </c>
      <c r="L133" s="71">
        <v>164935.0</v>
      </c>
      <c r="M133" s="71">
        <v>925311.0</v>
      </c>
      <c r="N133" s="71">
        <v>1410586.0</v>
      </c>
      <c r="O133" s="71">
        <v>4747649.0</v>
      </c>
      <c r="P133" s="71">
        <v>1.5904120679E10</v>
      </c>
      <c r="Q133" s="71">
        <v>2.7200184E7</v>
      </c>
      <c r="R133" s="71">
        <v>3.8220683E7</v>
      </c>
      <c r="S133" s="72">
        <v>164935.0</v>
      </c>
      <c r="T133" s="72">
        <v>925311.0</v>
      </c>
      <c r="U133" s="72">
        <v>1410586.0</v>
      </c>
      <c r="V133" s="72">
        <v>4747649.0</v>
      </c>
      <c r="W133" s="72">
        <v>1.665979105E10</v>
      </c>
      <c r="X133" s="72">
        <v>2.7200184E7</v>
      </c>
      <c r="Y133" s="72">
        <v>3.8220683E7</v>
      </c>
      <c r="Z133" s="70">
        <v>164935.0</v>
      </c>
      <c r="AA133" s="70">
        <v>925311.0</v>
      </c>
      <c r="AB133" s="70">
        <v>1410586.0</v>
      </c>
      <c r="AC133" s="70">
        <v>4747649.0</v>
      </c>
      <c r="AD133" s="70">
        <v>1.665979105E10</v>
      </c>
      <c r="AE133" s="70">
        <v>2.7203584E7</v>
      </c>
      <c r="AF133" s="70">
        <v>3.8220683E7</v>
      </c>
      <c r="AG133" s="71">
        <v>164935.0</v>
      </c>
      <c r="AH133" s="71">
        <v>925311.0</v>
      </c>
      <c r="AI133" s="71">
        <v>1410586.0</v>
      </c>
      <c r="AJ133" s="71">
        <v>4747649.0</v>
      </c>
      <c r="AK133" s="71">
        <v>1.7098971925E10</v>
      </c>
      <c r="AL133" s="71">
        <v>2.7203584E7</v>
      </c>
      <c r="AM133" s="71">
        <v>3.8220683E7</v>
      </c>
      <c r="AN133" s="72">
        <v>164935.0</v>
      </c>
      <c r="AO133" s="72">
        <v>925311.0</v>
      </c>
      <c r="AP133" s="72">
        <v>1410586.0</v>
      </c>
      <c r="AQ133" s="72">
        <v>4747649.0</v>
      </c>
      <c r="AR133" s="72">
        <v>1.7098971925E10</v>
      </c>
      <c r="AS133" s="72">
        <v>2.7208884E7</v>
      </c>
      <c r="AT133" s="72">
        <v>3.8220683E7</v>
      </c>
      <c r="AU133" s="70">
        <v>164935.0</v>
      </c>
      <c r="AV133" s="70">
        <v>925311.0</v>
      </c>
      <c r="AW133" s="70">
        <v>1410586.0</v>
      </c>
      <c r="AX133" s="70">
        <v>4747649.0</v>
      </c>
      <c r="AY133" s="70">
        <v>1.7098971925E10</v>
      </c>
      <c r="AZ133" s="70">
        <v>2.7208884E7</v>
      </c>
      <c r="BA133" s="70">
        <v>3.8220683E7</v>
      </c>
    </row>
    <row r="134" ht="20.25" customHeight="1">
      <c r="A134" s="73">
        <v>1.38821863E8</v>
      </c>
      <c r="B134" s="73" t="s">
        <v>210</v>
      </c>
      <c r="C134" s="72">
        <v>2.7004291E7</v>
      </c>
      <c r="D134" s="72">
        <v>2.5263796E7</v>
      </c>
      <c r="E134" s="70">
        <v>397842.0</v>
      </c>
      <c r="F134" s="70">
        <v>2006020.0</v>
      </c>
      <c r="G134" s="70">
        <v>109825.0</v>
      </c>
      <c r="H134" s="70">
        <v>1656998.0</v>
      </c>
      <c r="I134" s="70">
        <v>6.36064786E8</v>
      </c>
      <c r="J134" s="70">
        <v>2.7230795E7</v>
      </c>
      <c r="K134" s="70">
        <v>2.5263796E7</v>
      </c>
      <c r="L134" s="71">
        <v>397842.0</v>
      </c>
      <c r="M134" s="71">
        <v>2006020.0</v>
      </c>
      <c r="N134" s="71">
        <v>109825.0</v>
      </c>
      <c r="O134" s="71">
        <v>1656998.0</v>
      </c>
      <c r="P134" s="71">
        <v>6.36064786E8</v>
      </c>
      <c r="Q134" s="71">
        <v>2.8216308E7</v>
      </c>
      <c r="R134" s="71">
        <v>2.5263796E7</v>
      </c>
      <c r="S134" s="72">
        <v>397842.0</v>
      </c>
      <c r="T134" s="72">
        <v>2006020.0</v>
      </c>
      <c r="U134" s="72">
        <v>109825.0</v>
      </c>
      <c r="V134" s="72">
        <v>1656998.0</v>
      </c>
      <c r="W134" s="72">
        <v>6.36064786E8</v>
      </c>
      <c r="X134" s="72">
        <v>2.8690913E7</v>
      </c>
      <c r="Y134" s="72">
        <v>2.5263796E7</v>
      </c>
      <c r="Z134" s="70">
        <v>397842.0</v>
      </c>
      <c r="AA134" s="70">
        <v>2006020.0</v>
      </c>
      <c r="AB134" s="70">
        <v>109825.0</v>
      </c>
      <c r="AC134" s="70">
        <v>1656998.0</v>
      </c>
      <c r="AD134" s="70">
        <v>6.36064786E8</v>
      </c>
      <c r="AE134" s="70">
        <v>2.8838993E7</v>
      </c>
      <c r="AF134" s="70">
        <v>2.5263796E7</v>
      </c>
      <c r="AG134" s="71">
        <v>397842.0</v>
      </c>
      <c r="AH134" s="71">
        <v>2006020.0</v>
      </c>
      <c r="AI134" s="71">
        <v>109825.0</v>
      </c>
      <c r="AJ134" s="71">
        <v>1656998.0</v>
      </c>
      <c r="AK134" s="71">
        <v>6.36064786E8</v>
      </c>
      <c r="AL134" s="71">
        <v>2.8906883E7</v>
      </c>
      <c r="AM134" s="71">
        <v>2.5263796E7</v>
      </c>
      <c r="AN134" s="72">
        <v>397842.0</v>
      </c>
      <c r="AO134" s="72">
        <v>2006020.0</v>
      </c>
      <c r="AP134" s="72">
        <v>109825.0</v>
      </c>
      <c r="AQ134" s="72">
        <v>1656998.0</v>
      </c>
      <c r="AR134" s="72">
        <v>6.36064786E8</v>
      </c>
      <c r="AS134" s="72">
        <v>2.9143138E7</v>
      </c>
      <c r="AT134" s="72">
        <v>2.5263796E7</v>
      </c>
      <c r="AU134" s="70">
        <v>397842.0</v>
      </c>
      <c r="AV134" s="70">
        <v>2006020.0</v>
      </c>
      <c r="AW134" s="70">
        <v>109825.0</v>
      </c>
      <c r="AX134" s="70">
        <v>1656998.0</v>
      </c>
      <c r="AY134" s="70">
        <v>6.36064786E8</v>
      </c>
      <c r="AZ134" s="70">
        <v>2.9199138E7</v>
      </c>
      <c r="BA134" s="70">
        <v>2.5263796E7</v>
      </c>
    </row>
    <row r="135" ht="20.25" customHeight="1">
      <c r="A135" s="73">
        <v>1.46036286E8</v>
      </c>
      <c r="B135" s="73" t="s">
        <v>211</v>
      </c>
      <c r="C135" s="72">
        <v>2.6570013E7</v>
      </c>
      <c r="D135" s="72">
        <v>4.1952764E7</v>
      </c>
      <c r="E135" s="70">
        <v>591932.0</v>
      </c>
      <c r="F135" s="70">
        <v>2761806.0</v>
      </c>
      <c r="G135" s="70">
        <v>521469.0</v>
      </c>
      <c r="H135" s="70">
        <v>4816318.0</v>
      </c>
      <c r="I135" s="70">
        <v>1.1736223974E10</v>
      </c>
      <c r="J135" s="70">
        <v>2.6817013E7</v>
      </c>
      <c r="K135" s="70">
        <v>4.1952764E7</v>
      </c>
      <c r="L135" s="71">
        <v>591932.0</v>
      </c>
      <c r="M135" s="71">
        <v>2761806.0</v>
      </c>
      <c r="N135" s="71">
        <v>521469.0</v>
      </c>
      <c r="O135" s="71">
        <v>4816318.0</v>
      </c>
      <c r="P135" s="71">
        <v>1.1736223974E10</v>
      </c>
      <c r="Q135" s="71">
        <v>2.6871413E7</v>
      </c>
      <c r="R135" s="71">
        <v>4.1952764E7</v>
      </c>
      <c r="S135" s="72">
        <v>591932.0</v>
      </c>
      <c r="T135" s="72">
        <v>2761806.0</v>
      </c>
      <c r="U135" s="72">
        <v>521469.0</v>
      </c>
      <c r="V135" s="72">
        <v>4816318.0</v>
      </c>
      <c r="W135" s="72">
        <v>1.1736223974E10</v>
      </c>
      <c r="X135" s="72">
        <v>2.6945813E7</v>
      </c>
      <c r="Y135" s="72">
        <v>4.1952764E7</v>
      </c>
      <c r="Z135" s="70">
        <v>591932.0</v>
      </c>
      <c r="AA135" s="70">
        <v>2761806.0</v>
      </c>
      <c r="AB135" s="70">
        <v>521469.0</v>
      </c>
      <c r="AC135" s="70">
        <v>4816318.0</v>
      </c>
      <c r="AD135" s="70">
        <v>1.1736223974E10</v>
      </c>
      <c r="AE135" s="70">
        <v>2.6965813E7</v>
      </c>
      <c r="AF135" s="70">
        <v>4.1952764E7</v>
      </c>
      <c r="AG135" s="71">
        <v>591932.0</v>
      </c>
      <c r="AH135" s="71">
        <v>2761806.0</v>
      </c>
      <c r="AI135" s="71">
        <v>521469.0</v>
      </c>
      <c r="AJ135" s="71">
        <v>4816318.0</v>
      </c>
      <c r="AK135" s="71">
        <v>1.1736223974E10</v>
      </c>
      <c r="AL135" s="71">
        <v>2.7045813E7</v>
      </c>
      <c r="AM135" s="71">
        <v>4.1952764E7</v>
      </c>
      <c r="AN135" s="72">
        <v>591932.0</v>
      </c>
      <c r="AO135" s="72">
        <v>2761806.0</v>
      </c>
      <c r="AP135" s="72">
        <v>521469.0</v>
      </c>
      <c r="AQ135" s="72">
        <v>4816318.0</v>
      </c>
      <c r="AR135" s="72">
        <v>1.1736223974E10</v>
      </c>
      <c r="AS135" s="72">
        <v>2.7124413E7</v>
      </c>
      <c r="AT135" s="72">
        <v>4.1952764E7</v>
      </c>
      <c r="AU135" s="70">
        <v>591938.0</v>
      </c>
      <c r="AV135" s="70">
        <v>2771473.0</v>
      </c>
      <c r="AW135" s="70">
        <v>524455.0</v>
      </c>
      <c r="AX135" s="70">
        <v>4833560.0</v>
      </c>
      <c r="AY135" s="70">
        <v>1.1736223974E10</v>
      </c>
      <c r="AZ135" s="70">
        <v>2.7105345E7</v>
      </c>
      <c r="BA135" s="70">
        <v>4.2109155E7</v>
      </c>
    </row>
    <row r="136" ht="20.25" customHeight="1">
      <c r="A136" s="73">
        <v>1.7395388E8</v>
      </c>
      <c r="B136" s="73" t="s">
        <v>212</v>
      </c>
      <c r="C136" s="72">
        <v>2.6167002E7</v>
      </c>
      <c r="D136" s="72">
        <v>1648460.0</v>
      </c>
      <c r="E136" s="70">
        <v>0.0</v>
      </c>
      <c r="F136" s="70">
        <v>106204.0</v>
      </c>
      <c r="G136" s="70">
        <v>28128.0</v>
      </c>
      <c r="H136" s="70">
        <v>1653283.0</v>
      </c>
      <c r="I136" s="70">
        <v>3.346021861E9</v>
      </c>
      <c r="J136" s="70">
        <v>2.6790692E7</v>
      </c>
      <c r="K136" s="70">
        <v>1648460.0</v>
      </c>
      <c r="L136" s="71">
        <v>0.0</v>
      </c>
      <c r="M136" s="71">
        <v>106204.0</v>
      </c>
      <c r="N136" s="71">
        <v>28128.0</v>
      </c>
      <c r="O136" s="71">
        <v>1653283.0</v>
      </c>
      <c r="P136" s="71">
        <v>3.346021861E9</v>
      </c>
      <c r="Q136" s="71">
        <v>2.6790692E7</v>
      </c>
      <c r="R136" s="71">
        <v>1648460.0</v>
      </c>
      <c r="S136" s="72">
        <v>0.0</v>
      </c>
      <c r="T136" s="72">
        <v>106204.0</v>
      </c>
      <c r="U136" s="72">
        <v>28128.0</v>
      </c>
      <c r="V136" s="72">
        <v>1653283.0</v>
      </c>
      <c r="W136" s="72">
        <v>3.346021861E9</v>
      </c>
      <c r="X136" s="72">
        <v>2.6841512E7</v>
      </c>
      <c r="Y136" s="72">
        <v>1648460.0</v>
      </c>
      <c r="Z136" s="70">
        <v>0.0</v>
      </c>
      <c r="AA136" s="70">
        <v>106204.0</v>
      </c>
      <c r="AB136" s="70">
        <v>28128.0</v>
      </c>
      <c r="AC136" s="70">
        <v>1653283.0</v>
      </c>
      <c r="AD136" s="70">
        <v>3.346021861E9</v>
      </c>
      <c r="AE136" s="70">
        <v>2.6841512E7</v>
      </c>
      <c r="AF136" s="70">
        <v>1648460.0</v>
      </c>
      <c r="AG136" s="71">
        <v>0.0</v>
      </c>
      <c r="AH136" s="71">
        <v>106204.0</v>
      </c>
      <c r="AI136" s="71">
        <v>28128.0</v>
      </c>
      <c r="AJ136" s="71">
        <v>1653283.0</v>
      </c>
      <c r="AK136" s="71">
        <v>3.346021861E9</v>
      </c>
      <c r="AL136" s="71">
        <v>2.6889176E7</v>
      </c>
      <c r="AM136" s="71">
        <v>1648460.0</v>
      </c>
      <c r="AN136" s="72">
        <v>0.0</v>
      </c>
      <c r="AO136" s="72">
        <v>106204.0</v>
      </c>
      <c r="AP136" s="72">
        <v>28128.0</v>
      </c>
      <c r="AQ136" s="72">
        <v>1653283.0</v>
      </c>
      <c r="AR136" s="72">
        <v>3.346021861E9</v>
      </c>
      <c r="AS136" s="72">
        <v>2.7009176E7</v>
      </c>
      <c r="AT136" s="72">
        <v>1648460.0</v>
      </c>
      <c r="AU136" s="70">
        <v>0.0</v>
      </c>
      <c r="AV136" s="70">
        <v>106204.0</v>
      </c>
      <c r="AW136" s="70">
        <v>28128.0</v>
      </c>
      <c r="AX136" s="70">
        <v>1653283.0</v>
      </c>
      <c r="AY136" s="70">
        <v>3.346021861E9</v>
      </c>
      <c r="AZ136" s="70">
        <v>2.7054676E7</v>
      </c>
      <c r="BA136" s="70">
        <v>1648460.0</v>
      </c>
    </row>
    <row r="137" ht="20.25" customHeight="1">
      <c r="A137" s="73">
        <v>7.7531879E7</v>
      </c>
      <c r="B137" s="73" t="s">
        <v>213</v>
      </c>
      <c r="C137" s="72">
        <v>2.351376E7</v>
      </c>
      <c r="D137" s="72">
        <v>4537895.0</v>
      </c>
      <c r="E137" s="70">
        <v>36.0</v>
      </c>
      <c r="F137" s="70">
        <v>104025.0</v>
      </c>
      <c r="G137" s="70">
        <v>174604.0</v>
      </c>
      <c r="H137" s="70">
        <v>76522.0</v>
      </c>
      <c r="I137" s="70">
        <v>1.0691935775E10</v>
      </c>
      <c r="J137" s="70">
        <v>2.351376E7</v>
      </c>
      <c r="K137" s="70">
        <v>4537895.0</v>
      </c>
      <c r="L137" s="71">
        <v>36.0</v>
      </c>
      <c r="M137" s="71">
        <v>104025.0</v>
      </c>
      <c r="N137" s="71">
        <v>174604.0</v>
      </c>
      <c r="O137" s="71">
        <v>76522.0</v>
      </c>
      <c r="P137" s="71">
        <v>1.0691935775E10</v>
      </c>
      <c r="Q137" s="71">
        <v>2.351376E7</v>
      </c>
      <c r="R137" s="71">
        <v>4537895.0</v>
      </c>
      <c r="S137" s="72">
        <v>36.0</v>
      </c>
      <c r="T137" s="72">
        <v>104025.0</v>
      </c>
      <c r="U137" s="72">
        <v>174604.0</v>
      </c>
      <c r="V137" s="72">
        <v>76522.0</v>
      </c>
      <c r="W137" s="72">
        <v>1.1235078215E10</v>
      </c>
      <c r="X137" s="72">
        <v>2.351376E7</v>
      </c>
      <c r="Y137" s="72">
        <v>4537895.0</v>
      </c>
      <c r="Z137" s="70">
        <v>36.0</v>
      </c>
      <c r="AA137" s="70">
        <v>104025.0</v>
      </c>
      <c r="AB137" s="70">
        <v>174604.0</v>
      </c>
      <c r="AC137" s="70">
        <v>76522.0</v>
      </c>
      <c r="AD137" s="70">
        <v>1.1235078215E10</v>
      </c>
      <c r="AE137" s="70">
        <v>2.351376E7</v>
      </c>
      <c r="AF137" s="70">
        <v>4537895.0</v>
      </c>
      <c r="AG137" s="71">
        <v>36.0</v>
      </c>
      <c r="AH137" s="71">
        <v>104025.0</v>
      </c>
      <c r="AI137" s="71">
        <v>174604.0</v>
      </c>
      <c r="AJ137" s="71">
        <v>76522.0</v>
      </c>
      <c r="AK137" s="71">
        <v>1.1235078215E10</v>
      </c>
      <c r="AL137" s="71">
        <v>2.351376E7</v>
      </c>
      <c r="AM137" s="71">
        <v>4537895.0</v>
      </c>
      <c r="AN137" s="72">
        <v>36.0</v>
      </c>
      <c r="AO137" s="72">
        <v>104025.0</v>
      </c>
      <c r="AP137" s="72">
        <v>174604.0</v>
      </c>
      <c r="AQ137" s="72">
        <v>76522.0</v>
      </c>
      <c r="AR137" s="72">
        <v>1.1235078215E10</v>
      </c>
      <c r="AS137" s="72">
        <v>2.353366E7</v>
      </c>
      <c r="AT137" s="72">
        <v>4537895.0</v>
      </c>
      <c r="AU137" s="70">
        <v>36.0</v>
      </c>
      <c r="AV137" s="70">
        <v>104025.0</v>
      </c>
      <c r="AW137" s="70">
        <v>174604.0</v>
      </c>
      <c r="AX137" s="70">
        <v>76522.0</v>
      </c>
      <c r="AY137" s="70">
        <v>1.1235078215E10</v>
      </c>
      <c r="AZ137" s="70">
        <v>2.353366E7</v>
      </c>
      <c r="BA137" s="70">
        <v>4537895.0</v>
      </c>
    </row>
    <row r="138" ht="20.25" customHeight="1">
      <c r="A138" s="73">
        <v>1.24153706E8</v>
      </c>
      <c r="B138" s="73" t="s">
        <v>214</v>
      </c>
      <c r="C138" s="72">
        <v>2.1576774E7</v>
      </c>
      <c r="D138" s="72">
        <v>5867482.0</v>
      </c>
      <c r="E138" s="70">
        <v>57790.0</v>
      </c>
      <c r="F138" s="70">
        <v>470573.0</v>
      </c>
      <c r="G138" s="70">
        <v>52787.0</v>
      </c>
      <c r="H138" s="70">
        <v>1692075.0</v>
      </c>
      <c r="I138" s="70">
        <v>5.642037005E9</v>
      </c>
      <c r="J138" s="70">
        <v>2.1597174E7</v>
      </c>
      <c r="K138" s="70">
        <v>5867482.0</v>
      </c>
      <c r="L138" s="71">
        <v>57790.0</v>
      </c>
      <c r="M138" s="71">
        <v>470573.0</v>
      </c>
      <c r="N138" s="71">
        <v>52787.0</v>
      </c>
      <c r="O138" s="71">
        <v>1692075.0</v>
      </c>
      <c r="P138" s="71">
        <v>5.642037005E9</v>
      </c>
      <c r="Q138" s="71">
        <v>2.1597174E7</v>
      </c>
      <c r="R138" s="71">
        <v>5867482.0</v>
      </c>
      <c r="S138" s="72">
        <v>57790.0</v>
      </c>
      <c r="T138" s="72">
        <v>470573.0</v>
      </c>
      <c r="U138" s="72">
        <v>52787.0</v>
      </c>
      <c r="V138" s="72">
        <v>1692075.0</v>
      </c>
      <c r="W138" s="72">
        <v>5.642037005E9</v>
      </c>
      <c r="X138" s="72">
        <v>2.1623974E7</v>
      </c>
      <c r="Y138" s="72">
        <v>5867482.0</v>
      </c>
      <c r="Z138" s="70">
        <v>57790.0</v>
      </c>
      <c r="AA138" s="70">
        <v>470573.0</v>
      </c>
      <c r="AB138" s="70">
        <v>52787.0</v>
      </c>
      <c r="AC138" s="70">
        <v>1692075.0</v>
      </c>
      <c r="AD138" s="70">
        <v>5.642037005E9</v>
      </c>
      <c r="AE138" s="70">
        <v>2.1623974E7</v>
      </c>
      <c r="AF138" s="70">
        <v>5867482.0</v>
      </c>
      <c r="AG138" s="71">
        <v>330724.0</v>
      </c>
      <c r="AH138" s="71">
        <v>470573.0</v>
      </c>
      <c r="AI138" s="71">
        <v>52787.0</v>
      </c>
      <c r="AJ138" s="71">
        <v>1692075.0</v>
      </c>
      <c r="AK138" s="71">
        <v>5.642037005E9</v>
      </c>
      <c r="AL138" s="71">
        <v>2.1686874E7</v>
      </c>
      <c r="AM138" s="71">
        <v>5922068.0</v>
      </c>
      <c r="AN138" s="72">
        <v>330724.0</v>
      </c>
      <c r="AO138" s="72">
        <v>470573.0</v>
      </c>
      <c r="AP138" s="72">
        <v>52787.0</v>
      </c>
      <c r="AQ138" s="72">
        <v>1692075.0</v>
      </c>
      <c r="AR138" s="72">
        <v>5.642037005E9</v>
      </c>
      <c r="AS138" s="72">
        <v>2.1732274E7</v>
      </c>
      <c r="AT138" s="72">
        <v>5922068.0</v>
      </c>
      <c r="AU138" s="70">
        <v>330724.0</v>
      </c>
      <c r="AV138" s="70">
        <v>470573.0</v>
      </c>
      <c r="AW138" s="70">
        <v>52787.0</v>
      </c>
      <c r="AX138" s="70">
        <v>1692075.0</v>
      </c>
      <c r="AY138" s="70">
        <v>5.642037005E9</v>
      </c>
      <c r="AZ138" s="70">
        <v>2.1732274E7</v>
      </c>
      <c r="BA138" s="70">
        <v>5922068.0</v>
      </c>
    </row>
    <row r="139" ht="20.25" customHeight="1">
      <c r="A139" s="73">
        <v>1.06264973E8</v>
      </c>
      <c r="B139" s="73" t="s">
        <v>215</v>
      </c>
      <c r="C139" s="72">
        <v>1.4664073E7</v>
      </c>
      <c r="D139" s="72">
        <v>8880223.0</v>
      </c>
      <c r="E139" s="70">
        <v>240809.0</v>
      </c>
      <c r="F139" s="70">
        <v>689374.0</v>
      </c>
      <c r="G139" s="70">
        <v>25642.0</v>
      </c>
      <c r="H139" s="70">
        <v>1336041.0</v>
      </c>
      <c r="I139" s="70">
        <v>2.637422044E9</v>
      </c>
      <c r="J139" s="70">
        <v>1.4689673E7</v>
      </c>
      <c r="K139" s="70">
        <v>8880223.0</v>
      </c>
      <c r="L139" s="71">
        <v>240809.0</v>
      </c>
      <c r="M139" s="71">
        <v>689374.0</v>
      </c>
      <c r="N139" s="71">
        <v>25642.0</v>
      </c>
      <c r="O139" s="71">
        <v>1336041.0</v>
      </c>
      <c r="P139" s="71">
        <v>2.637422044E9</v>
      </c>
      <c r="Q139" s="71">
        <v>1.4689673E7</v>
      </c>
      <c r="R139" s="71">
        <v>8880223.0</v>
      </c>
      <c r="S139" s="72">
        <v>240809.0</v>
      </c>
      <c r="T139" s="72">
        <v>689374.0</v>
      </c>
      <c r="U139" s="72">
        <v>25642.0</v>
      </c>
      <c r="V139" s="72">
        <v>1336041.0</v>
      </c>
      <c r="W139" s="72">
        <v>2.637422044E9</v>
      </c>
      <c r="X139" s="72">
        <v>1.4688094E7</v>
      </c>
      <c r="Y139" s="72">
        <v>8880223.0</v>
      </c>
      <c r="Z139" s="70">
        <v>240809.0</v>
      </c>
      <c r="AA139" s="70">
        <v>689374.0</v>
      </c>
      <c r="AB139" s="70">
        <v>25642.0</v>
      </c>
      <c r="AC139" s="70">
        <v>1336041.0</v>
      </c>
      <c r="AD139" s="70">
        <v>2.637422044E9</v>
      </c>
      <c r="AE139" s="70">
        <v>1.4688094E7</v>
      </c>
      <c r="AF139" s="70">
        <v>8880223.0</v>
      </c>
      <c r="AG139" s="71">
        <v>240809.0</v>
      </c>
      <c r="AH139" s="71">
        <v>689374.0</v>
      </c>
      <c r="AI139" s="71">
        <v>25642.0</v>
      </c>
      <c r="AJ139" s="71">
        <v>1336041.0</v>
      </c>
      <c r="AK139" s="71">
        <v>2.637422044E9</v>
      </c>
      <c r="AL139" s="71">
        <v>1.4688094E7</v>
      </c>
      <c r="AM139" s="71">
        <v>8880223.0</v>
      </c>
      <c r="AN139" s="72">
        <v>0.0</v>
      </c>
      <c r="AO139" s="72">
        <v>0.0</v>
      </c>
      <c r="AP139" s="72">
        <v>0.0</v>
      </c>
      <c r="AQ139" s="72">
        <v>0.0</v>
      </c>
      <c r="AR139" s="72">
        <v>0.0</v>
      </c>
      <c r="AS139" s="72">
        <v>0.0</v>
      </c>
      <c r="AT139" s="72">
        <v>0.0</v>
      </c>
      <c r="AU139" s="70">
        <v>0.0</v>
      </c>
      <c r="AV139" s="70">
        <v>0.0</v>
      </c>
      <c r="AW139" s="70">
        <v>0.0</v>
      </c>
      <c r="AX139" s="70">
        <v>0.0</v>
      </c>
      <c r="AY139" s="70">
        <v>0.0</v>
      </c>
      <c r="AZ139" s="70">
        <v>0.0</v>
      </c>
      <c r="BA139" s="70">
        <v>0.0</v>
      </c>
    </row>
    <row r="140" ht="20.25" customHeight="1">
      <c r="A140" s="73">
        <v>1.5809248E8</v>
      </c>
      <c r="B140" s="73" t="s">
        <v>216</v>
      </c>
      <c r="C140" s="72">
        <v>2.0988315E7</v>
      </c>
      <c r="D140" s="72">
        <v>3.9410148E7</v>
      </c>
      <c r="E140" s="70">
        <v>0.0</v>
      </c>
      <c r="F140" s="70">
        <v>0.0</v>
      </c>
      <c r="G140" s="70">
        <v>0.0</v>
      </c>
      <c r="H140" s="70">
        <v>0.0</v>
      </c>
      <c r="I140" s="70">
        <v>0.0</v>
      </c>
      <c r="J140" s="70">
        <v>0.0</v>
      </c>
      <c r="K140" s="70">
        <v>0.0</v>
      </c>
      <c r="L140" s="71">
        <v>0.0</v>
      </c>
      <c r="M140" s="71">
        <v>0.0</v>
      </c>
      <c r="N140" s="71">
        <v>0.0</v>
      </c>
      <c r="O140" s="71">
        <v>0.0</v>
      </c>
      <c r="P140" s="71">
        <v>0.0</v>
      </c>
      <c r="Q140" s="71">
        <v>0.0</v>
      </c>
      <c r="R140" s="71">
        <v>0.0</v>
      </c>
      <c r="S140" s="72">
        <v>0.0</v>
      </c>
      <c r="T140" s="72">
        <v>0.0</v>
      </c>
      <c r="U140" s="72">
        <v>0.0</v>
      </c>
      <c r="V140" s="72">
        <v>0.0</v>
      </c>
      <c r="W140" s="72">
        <v>0.0</v>
      </c>
      <c r="X140" s="72">
        <v>0.0</v>
      </c>
      <c r="Y140" s="72">
        <v>0.0</v>
      </c>
      <c r="Z140" s="70">
        <v>0.0</v>
      </c>
      <c r="AA140" s="70">
        <v>0.0</v>
      </c>
      <c r="AB140" s="70">
        <v>0.0</v>
      </c>
      <c r="AC140" s="70">
        <v>0.0</v>
      </c>
      <c r="AD140" s="70">
        <v>0.0</v>
      </c>
      <c r="AE140" s="70">
        <v>0.0</v>
      </c>
      <c r="AF140" s="70">
        <v>0.0</v>
      </c>
      <c r="AG140" s="71">
        <v>0.0</v>
      </c>
      <c r="AH140" s="71">
        <v>0.0</v>
      </c>
      <c r="AI140" s="71">
        <v>0.0</v>
      </c>
      <c r="AJ140" s="71">
        <v>0.0</v>
      </c>
      <c r="AK140" s="71">
        <v>0.0</v>
      </c>
      <c r="AL140" s="71">
        <v>0.0</v>
      </c>
      <c r="AM140" s="71">
        <v>0.0</v>
      </c>
      <c r="AN140" s="72">
        <v>0.0</v>
      </c>
      <c r="AO140" s="72">
        <v>0.0</v>
      </c>
      <c r="AP140" s="72">
        <v>0.0</v>
      </c>
      <c r="AQ140" s="72">
        <v>0.0</v>
      </c>
      <c r="AR140" s="72">
        <v>0.0</v>
      </c>
      <c r="AS140" s="72">
        <v>0.0</v>
      </c>
      <c r="AT140" s="72">
        <v>0.0</v>
      </c>
      <c r="AU140" s="70">
        <v>0.0</v>
      </c>
      <c r="AV140" s="70">
        <v>0.0</v>
      </c>
      <c r="AW140" s="70">
        <v>0.0</v>
      </c>
      <c r="AX140" s="70">
        <v>0.0</v>
      </c>
      <c r="AY140" s="70">
        <v>0.0</v>
      </c>
      <c r="AZ140" s="70">
        <v>0.0</v>
      </c>
      <c r="BA140" s="70">
        <v>0.0</v>
      </c>
    </row>
    <row r="141" ht="20.25" customHeight="1">
      <c r="A141" s="73">
        <v>1.4586076E8</v>
      </c>
      <c r="B141" s="73" t="s">
        <v>217</v>
      </c>
      <c r="C141" s="72">
        <v>2.0262144E7</v>
      </c>
      <c r="D141" s="72">
        <v>2503746.0</v>
      </c>
      <c r="E141" s="70">
        <v>196473.0</v>
      </c>
      <c r="F141" s="70">
        <v>204412.0</v>
      </c>
      <c r="G141" s="70">
        <v>0.0</v>
      </c>
      <c r="H141" s="70">
        <v>641516.0</v>
      </c>
      <c r="I141" s="70">
        <v>7.106242499E9</v>
      </c>
      <c r="J141" s="70">
        <v>2.0578915E7</v>
      </c>
      <c r="K141" s="70">
        <v>2503746.0</v>
      </c>
      <c r="L141" s="71">
        <v>196473.0</v>
      </c>
      <c r="M141" s="71">
        <v>204412.0</v>
      </c>
      <c r="N141" s="71">
        <v>0.0</v>
      </c>
      <c r="O141" s="71">
        <v>641516.0</v>
      </c>
      <c r="P141" s="71">
        <v>7.106242499E9</v>
      </c>
      <c r="Q141" s="71">
        <v>2.0605625E7</v>
      </c>
      <c r="R141" s="71">
        <v>2503746.0</v>
      </c>
      <c r="S141" s="72">
        <v>196473.0</v>
      </c>
      <c r="T141" s="72">
        <v>204412.0</v>
      </c>
      <c r="U141" s="72">
        <v>0.0</v>
      </c>
      <c r="V141" s="72">
        <v>641516.0</v>
      </c>
      <c r="W141" s="72">
        <v>7.106242499E9</v>
      </c>
      <c r="X141" s="72">
        <v>2.0603484E7</v>
      </c>
      <c r="Y141" s="72">
        <v>2503746.0</v>
      </c>
      <c r="Z141" s="70">
        <v>196473.0</v>
      </c>
      <c r="AA141" s="70">
        <v>204412.0</v>
      </c>
      <c r="AB141" s="70">
        <v>0.0</v>
      </c>
      <c r="AC141" s="70">
        <v>641516.0</v>
      </c>
      <c r="AD141" s="70">
        <v>7.106242499E9</v>
      </c>
      <c r="AE141" s="70">
        <v>2.0603484E7</v>
      </c>
      <c r="AF141" s="70">
        <v>2503746.0</v>
      </c>
      <c r="AG141" s="71">
        <v>196473.0</v>
      </c>
      <c r="AH141" s="71">
        <v>204412.0</v>
      </c>
      <c r="AI141" s="71">
        <v>0.0</v>
      </c>
      <c r="AJ141" s="71">
        <v>641516.0</v>
      </c>
      <c r="AK141" s="71">
        <v>7.106242499E9</v>
      </c>
      <c r="AL141" s="71">
        <v>2.0634985E7</v>
      </c>
      <c r="AM141" s="71">
        <v>2503746.0</v>
      </c>
      <c r="AN141" s="72">
        <v>196473.0</v>
      </c>
      <c r="AO141" s="72">
        <v>204412.0</v>
      </c>
      <c r="AP141" s="72">
        <v>0.0</v>
      </c>
      <c r="AQ141" s="72">
        <v>641516.0</v>
      </c>
      <c r="AR141" s="72">
        <v>7.106242499E9</v>
      </c>
      <c r="AS141" s="72">
        <v>2.0696185E7</v>
      </c>
      <c r="AT141" s="72">
        <v>2503746.0</v>
      </c>
      <c r="AU141" s="70">
        <v>196473.0</v>
      </c>
      <c r="AV141" s="70">
        <v>204412.0</v>
      </c>
      <c r="AW141" s="70">
        <v>0.0</v>
      </c>
      <c r="AX141" s="70">
        <v>641516.0</v>
      </c>
      <c r="AY141" s="70">
        <v>7.106242499E9</v>
      </c>
      <c r="AZ141" s="70">
        <v>2.0716585E7</v>
      </c>
      <c r="BA141" s="70">
        <v>2503746.0</v>
      </c>
    </row>
    <row r="142" ht="20.25" customHeight="1">
      <c r="A142" s="73">
        <v>1.07309959E8</v>
      </c>
      <c r="B142" s="73" t="s">
        <v>218</v>
      </c>
      <c r="C142" s="72">
        <v>1.9283854E7</v>
      </c>
      <c r="D142" s="72">
        <v>880638.0</v>
      </c>
      <c r="E142" s="70">
        <v>24063.0</v>
      </c>
      <c r="F142" s="70">
        <v>19253.0</v>
      </c>
      <c r="G142" s="70">
        <v>0.0</v>
      </c>
      <c r="H142" s="70">
        <v>633209.0</v>
      </c>
      <c r="I142" s="70">
        <v>1.692E9</v>
      </c>
      <c r="J142" s="70">
        <v>1.9733109E7</v>
      </c>
      <c r="K142" s="70">
        <v>880638.0</v>
      </c>
      <c r="L142" s="71">
        <v>24063.0</v>
      </c>
      <c r="M142" s="71">
        <v>19253.0</v>
      </c>
      <c r="N142" s="71">
        <v>0.0</v>
      </c>
      <c r="O142" s="71">
        <v>633209.0</v>
      </c>
      <c r="P142" s="71">
        <v>1.692E9</v>
      </c>
      <c r="Q142" s="71">
        <v>1.9764105E7</v>
      </c>
      <c r="R142" s="71">
        <v>880638.0</v>
      </c>
      <c r="S142" s="72">
        <v>24063.0</v>
      </c>
      <c r="T142" s="72">
        <v>19253.0</v>
      </c>
      <c r="U142" s="72">
        <v>0.0</v>
      </c>
      <c r="V142" s="72">
        <v>633209.0</v>
      </c>
      <c r="W142" s="72">
        <v>1.692E9</v>
      </c>
      <c r="X142" s="72">
        <v>1.9760954E7</v>
      </c>
      <c r="Y142" s="72">
        <v>880638.0</v>
      </c>
      <c r="Z142" s="70">
        <v>24063.0</v>
      </c>
      <c r="AA142" s="70">
        <v>19253.0</v>
      </c>
      <c r="AB142" s="70">
        <v>0.0</v>
      </c>
      <c r="AC142" s="70">
        <v>633209.0</v>
      </c>
      <c r="AD142" s="70">
        <v>1.692E9</v>
      </c>
      <c r="AE142" s="70">
        <v>1.9760954E7</v>
      </c>
      <c r="AF142" s="70">
        <v>880638.0</v>
      </c>
      <c r="AG142" s="71">
        <v>24063.0</v>
      </c>
      <c r="AH142" s="71">
        <v>19253.0</v>
      </c>
      <c r="AI142" s="71">
        <v>0.0</v>
      </c>
      <c r="AJ142" s="71">
        <v>633209.0</v>
      </c>
      <c r="AK142" s="71">
        <v>1.692E9</v>
      </c>
      <c r="AL142" s="71">
        <v>2.0036365E7</v>
      </c>
      <c r="AM142" s="71">
        <v>880638.0</v>
      </c>
      <c r="AN142" s="72">
        <v>24063.0</v>
      </c>
      <c r="AO142" s="72">
        <v>19253.0</v>
      </c>
      <c r="AP142" s="72">
        <v>0.0</v>
      </c>
      <c r="AQ142" s="72">
        <v>633209.0</v>
      </c>
      <c r="AR142" s="72">
        <v>1.692E9</v>
      </c>
      <c r="AS142" s="72">
        <v>2.0096365E7</v>
      </c>
      <c r="AT142" s="72">
        <v>880638.0</v>
      </c>
      <c r="AU142" s="70">
        <v>24063.0</v>
      </c>
      <c r="AV142" s="70">
        <v>19253.0</v>
      </c>
      <c r="AW142" s="70">
        <v>0.0</v>
      </c>
      <c r="AX142" s="70">
        <v>633209.0</v>
      </c>
      <c r="AY142" s="70">
        <v>1.692E9</v>
      </c>
      <c r="AZ142" s="70">
        <v>2.0116365E7</v>
      </c>
      <c r="BA142" s="70">
        <v>880638.0</v>
      </c>
    </row>
    <row r="143" ht="20.25" customHeight="1">
      <c r="A143" s="73">
        <v>1.37982827E8</v>
      </c>
      <c r="B143" s="73" t="s">
        <v>219</v>
      </c>
      <c r="C143" s="72">
        <v>1.9126788E7</v>
      </c>
      <c r="D143" s="72">
        <v>1033440.0</v>
      </c>
      <c r="E143" s="70">
        <v>928101.0</v>
      </c>
      <c r="F143" s="70">
        <v>2888.0</v>
      </c>
      <c r="G143" s="70">
        <v>37966.0</v>
      </c>
      <c r="H143" s="70">
        <v>1686588.0</v>
      </c>
      <c r="I143" s="70">
        <v>2.1164177048E10</v>
      </c>
      <c r="J143" s="70">
        <v>1.9190788E7</v>
      </c>
      <c r="K143" s="70">
        <v>1033440.0</v>
      </c>
      <c r="L143" s="71">
        <v>928101.0</v>
      </c>
      <c r="M143" s="71">
        <v>2888.0</v>
      </c>
      <c r="N143" s="71">
        <v>37966.0</v>
      </c>
      <c r="O143" s="71">
        <v>1686588.0</v>
      </c>
      <c r="P143" s="71">
        <v>2.2150871927E10</v>
      </c>
      <c r="Q143" s="71">
        <v>1.9190788E7</v>
      </c>
      <c r="R143" s="71">
        <v>1033440.0</v>
      </c>
      <c r="S143" s="72">
        <v>928101.0</v>
      </c>
      <c r="T143" s="72">
        <v>2888.0</v>
      </c>
      <c r="U143" s="72">
        <v>37966.0</v>
      </c>
      <c r="V143" s="72">
        <v>1686588.0</v>
      </c>
      <c r="W143" s="72">
        <v>2.2150871927E10</v>
      </c>
      <c r="X143" s="72">
        <v>1.9273888E7</v>
      </c>
      <c r="Y143" s="72">
        <v>1033440.0</v>
      </c>
      <c r="Z143" s="70">
        <v>928101.0</v>
      </c>
      <c r="AA143" s="70">
        <v>2888.0</v>
      </c>
      <c r="AB143" s="70">
        <v>37966.0</v>
      </c>
      <c r="AC143" s="70">
        <v>1686588.0</v>
      </c>
      <c r="AD143" s="70">
        <v>2.2150871927E10</v>
      </c>
      <c r="AE143" s="70">
        <v>1.9273888E7</v>
      </c>
      <c r="AF143" s="70">
        <v>1033440.0</v>
      </c>
      <c r="AG143" s="71">
        <v>928101.0</v>
      </c>
      <c r="AH143" s="71">
        <v>2888.0</v>
      </c>
      <c r="AI143" s="71">
        <v>37966.0</v>
      </c>
      <c r="AJ143" s="71">
        <v>1686588.0</v>
      </c>
      <c r="AK143" s="71">
        <v>2.2750871927E10</v>
      </c>
      <c r="AL143" s="71">
        <v>1.9410988E7</v>
      </c>
      <c r="AM143" s="71">
        <v>1033440.0</v>
      </c>
      <c r="AN143" s="72">
        <v>928101.0</v>
      </c>
      <c r="AO143" s="72">
        <v>2888.0</v>
      </c>
      <c r="AP143" s="72">
        <v>37966.0</v>
      </c>
      <c r="AQ143" s="72">
        <v>1686588.0</v>
      </c>
      <c r="AR143" s="72">
        <v>2.3894156934E10</v>
      </c>
      <c r="AS143" s="72">
        <v>1.9505588E7</v>
      </c>
      <c r="AT143" s="72">
        <v>1033440.0</v>
      </c>
      <c r="AU143" s="70">
        <v>928101.0</v>
      </c>
      <c r="AV143" s="70">
        <v>2888.0</v>
      </c>
      <c r="AW143" s="70">
        <v>37966.0</v>
      </c>
      <c r="AX143" s="70">
        <v>1686588.0</v>
      </c>
      <c r="AY143" s="70">
        <v>2.3894156934E10</v>
      </c>
      <c r="AZ143" s="70">
        <v>1.9556788E7</v>
      </c>
      <c r="BA143" s="70">
        <v>1033440.0</v>
      </c>
    </row>
    <row r="144" ht="20.25" customHeight="1">
      <c r="A144" s="73">
        <v>1.46678079E8</v>
      </c>
      <c r="B144" s="73" t="s">
        <v>220</v>
      </c>
      <c r="C144" s="72">
        <v>1.6831629E7</v>
      </c>
      <c r="D144" s="72">
        <v>2.3326006E7</v>
      </c>
      <c r="E144" s="70">
        <v>1252441.0</v>
      </c>
      <c r="F144" s="70">
        <v>1215131.0</v>
      </c>
      <c r="G144" s="70">
        <v>32770.0</v>
      </c>
      <c r="H144" s="70">
        <v>3376263.0</v>
      </c>
      <c r="I144" s="70">
        <v>1.76777944E8</v>
      </c>
      <c r="J144" s="70">
        <v>1.745074E7</v>
      </c>
      <c r="K144" s="70">
        <v>2.3326006E7</v>
      </c>
      <c r="L144" s="71">
        <v>1252441.0</v>
      </c>
      <c r="M144" s="71">
        <v>1215131.0</v>
      </c>
      <c r="N144" s="71">
        <v>32770.0</v>
      </c>
      <c r="O144" s="71">
        <v>3376263.0</v>
      </c>
      <c r="P144" s="71">
        <v>1.76777944E8</v>
      </c>
      <c r="Q144" s="71">
        <v>1.747234E7</v>
      </c>
      <c r="R144" s="71">
        <v>2.3326006E7</v>
      </c>
      <c r="S144" s="72">
        <v>1252441.0</v>
      </c>
      <c r="T144" s="72">
        <v>1215131.0</v>
      </c>
      <c r="U144" s="72">
        <v>32770.0</v>
      </c>
      <c r="V144" s="72">
        <v>3376263.0</v>
      </c>
      <c r="W144" s="72">
        <v>1.76777944E8</v>
      </c>
      <c r="X144" s="72">
        <v>1.7561836E7</v>
      </c>
      <c r="Y144" s="72">
        <v>2.3326006E7</v>
      </c>
      <c r="Z144" s="70">
        <v>1306122.0</v>
      </c>
      <c r="AA144" s="70">
        <v>1324166.0</v>
      </c>
      <c r="AB144" s="70">
        <v>32770.0</v>
      </c>
      <c r="AC144" s="70">
        <v>3419866.0</v>
      </c>
      <c r="AD144" s="70">
        <v>1.76777944E8</v>
      </c>
      <c r="AE144" s="70">
        <v>1.7458151E7</v>
      </c>
      <c r="AF144" s="70">
        <v>2.4428232E7</v>
      </c>
      <c r="AG144" s="71">
        <v>1306122.0</v>
      </c>
      <c r="AH144" s="71">
        <v>1326845.0</v>
      </c>
      <c r="AI144" s="71">
        <v>47404.0</v>
      </c>
      <c r="AJ144" s="71">
        <v>3440996.0</v>
      </c>
      <c r="AK144" s="71">
        <v>1.76777944E8</v>
      </c>
      <c r="AL144" s="71">
        <v>1.7454565E7</v>
      </c>
      <c r="AM144" s="71">
        <v>2.4747702E7</v>
      </c>
      <c r="AN144" s="72">
        <v>1306122.0</v>
      </c>
      <c r="AO144" s="72">
        <v>1326845.0</v>
      </c>
      <c r="AP144" s="72">
        <v>47404.0</v>
      </c>
      <c r="AQ144" s="72">
        <v>3440996.0</v>
      </c>
      <c r="AR144" s="72">
        <v>1.76777944E8</v>
      </c>
      <c r="AS144" s="72">
        <v>1.7668995E7</v>
      </c>
      <c r="AT144" s="72">
        <v>2.4747702E7</v>
      </c>
      <c r="AU144" s="70">
        <v>1306122.0</v>
      </c>
      <c r="AV144" s="70">
        <v>1326845.0</v>
      </c>
      <c r="AW144" s="70">
        <v>47404.0</v>
      </c>
      <c r="AX144" s="70">
        <v>3440996.0</v>
      </c>
      <c r="AY144" s="70">
        <v>1.76777944E8</v>
      </c>
      <c r="AZ144" s="70">
        <v>1.7765495E7</v>
      </c>
      <c r="BA144" s="70">
        <v>2.4747702E7</v>
      </c>
    </row>
    <row r="145" ht="20.25" customHeight="1">
      <c r="A145" s="73">
        <v>9.3652844E7</v>
      </c>
      <c r="B145" s="73" t="s">
        <v>221</v>
      </c>
      <c r="C145" s="72">
        <v>1.6540056E7</v>
      </c>
      <c r="D145" s="72">
        <v>155776.0</v>
      </c>
      <c r="E145" s="70">
        <v>9910.0</v>
      </c>
      <c r="F145" s="70">
        <v>3171.0</v>
      </c>
      <c r="G145" s="70">
        <v>4808.0</v>
      </c>
      <c r="H145" s="70">
        <v>1024.0</v>
      </c>
      <c r="I145" s="70">
        <v>4.93765001E9</v>
      </c>
      <c r="J145" s="70">
        <v>1.6540056E7</v>
      </c>
      <c r="K145" s="70">
        <v>155776.0</v>
      </c>
      <c r="L145" s="71">
        <v>9910.0</v>
      </c>
      <c r="M145" s="71">
        <v>3171.0</v>
      </c>
      <c r="N145" s="71">
        <v>4808.0</v>
      </c>
      <c r="O145" s="71">
        <v>1024.0</v>
      </c>
      <c r="P145" s="71">
        <v>4.93765001E9</v>
      </c>
      <c r="Q145" s="71">
        <v>1.6540056E7</v>
      </c>
      <c r="R145" s="71">
        <v>155776.0</v>
      </c>
      <c r="S145" s="72">
        <v>9910.0</v>
      </c>
      <c r="T145" s="72">
        <v>3171.0</v>
      </c>
      <c r="U145" s="72">
        <v>4808.0</v>
      </c>
      <c r="V145" s="72">
        <v>1024.0</v>
      </c>
      <c r="W145" s="72">
        <v>5.567250887E9</v>
      </c>
      <c r="X145" s="72">
        <v>1.6538358E7</v>
      </c>
      <c r="Y145" s="72">
        <v>155776.0</v>
      </c>
      <c r="Z145" s="70">
        <v>9910.0</v>
      </c>
      <c r="AA145" s="70">
        <v>3171.0</v>
      </c>
      <c r="AB145" s="70">
        <v>4808.0</v>
      </c>
      <c r="AC145" s="70">
        <v>1024.0</v>
      </c>
      <c r="AD145" s="70">
        <v>5.567250887E9</v>
      </c>
      <c r="AE145" s="70">
        <v>1.6538358E7</v>
      </c>
      <c r="AF145" s="70">
        <v>155776.0</v>
      </c>
      <c r="AG145" s="71">
        <v>9910.0</v>
      </c>
      <c r="AH145" s="71">
        <v>3171.0</v>
      </c>
      <c r="AI145" s="71">
        <v>4808.0</v>
      </c>
      <c r="AJ145" s="71">
        <v>1024.0</v>
      </c>
      <c r="AK145" s="71">
        <v>5.567250887E9</v>
      </c>
      <c r="AL145" s="71">
        <v>1.6540056E7</v>
      </c>
      <c r="AM145" s="71">
        <v>155776.0</v>
      </c>
      <c r="AN145" s="72">
        <v>9910.0</v>
      </c>
      <c r="AO145" s="72">
        <v>3171.0</v>
      </c>
      <c r="AP145" s="72">
        <v>4808.0</v>
      </c>
      <c r="AQ145" s="72">
        <v>1024.0</v>
      </c>
      <c r="AR145" s="72">
        <v>5.567250887E9</v>
      </c>
      <c r="AS145" s="72">
        <v>1.6556356E7</v>
      </c>
      <c r="AT145" s="72">
        <v>155776.0</v>
      </c>
      <c r="AU145" s="70">
        <v>9910.0</v>
      </c>
      <c r="AV145" s="70">
        <v>3171.0</v>
      </c>
      <c r="AW145" s="70">
        <v>4808.0</v>
      </c>
      <c r="AX145" s="70">
        <v>1024.0</v>
      </c>
      <c r="AY145" s="70">
        <v>5.567250887E9</v>
      </c>
      <c r="AZ145" s="70">
        <v>1.6556356E7</v>
      </c>
      <c r="BA145" s="70">
        <v>155776.0</v>
      </c>
    </row>
    <row r="146" ht="20.25" customHeight="1">
      <c r="A146" s="73">
        <v>6.9470044E7</v>
      </c>
      <c r="B146" s="73" t="s">
        <v>222</v>
      </c>
      <c r="C146" s="72">
        <v>1.6382709E7</v>
      </c>
      <c r="D146" s="72">
        <v>5574354.0</v>
      </c>
      <c r="E146" s="70">
        <v>227923.0</v>
      </c>
      <c r="F146" s="70">
        <v>219997.0</v>
      </c>
      <c r="G146" s="70">
        <v>82155.0</v>
      </c>
      <c r="H146" s="70">
        <v>2720243.0</v>
      </c>
      <c r="I146" s="70">
        <v>6.476304962E9</v>
      </c>
      <c r="J146" s="70">
        <v>1.6578621E7</v>
      </c>
      <c r="K146" s="70">
        <v>5574354.0</v>
      </c>
      <c r="L146" s="71">
        <v>227923.0</v>
      </c>
      <c r="M146" s="71">
        <v>219997.0</v>
      </c>
      <c r="N146" s="71">
        <v>82155.0</v>
      </c>
      <c r="O146" s="71">
        <v>2720243.0</v>
      </c>
      <c r="P146" s="71">
        <v>6.476304962E9</v>
      </c>
      <c r="Q146" s="71">
        <v>1.6578621E7</v>
      </c>
      <c r="R146" s="71">
        <v>5574354.0</v>
      </c>
      <c r="S146" s="72">
        <v>227923.0</v>
      </c>
      <c r="T146" s="72">
        <v>219997.0</v>
      </c>
      <c r="U146" s="72">
        <v>82155.0</v>
      </c>
      <c r="V146" s="72">
        <v>2720243.0</v>
      </c>
      <c r="W146" s="72">
        <v>6.476304962E9</v>
      </c>
      <c r="X146" s="72">
        <v>1.6576087E7</v>
      </c>
      <c r="Y146" s="72">
        <v>5574354.0</v>
      </c>
      <c r="Z146" s="70">
        <v>227923.0</v>
      </c>
      <c r="AA146" s="70">
        <v>219997.0</v>
      </c>
      <c r="AB146" s="70">
        <v>82155.0</v>
      </c>
      <c r="AC146" s="70">
        <v>2720243.0</v>
      </c>
      <c r="AD146" s="70">
        <v>6.476304962E9</v>
      </c>
      <c r="AE146" s="70">
        <v>1.6576087E7</v>
      </c>
      <c r="AF146" s="70">
        <v>5574354.0</v>
      </c>
      <c r="AG146" s="71">
        <v>227923.0</v>
      </c>
      <c r="AH146" s="71">
        <v>219997.0</v>
      </c>
      <c r="AI146" s="71">
        <v>82155.0</v>
      </c>
      <c r="AJ146" s="71">
        <v>2720243.0</v>
      </c>
      <c r="AK146" s="71">
        <v>6.476304962E9</v>
      </c>
      <c r="AL146" s="71">
        <v>1.6576087E7</v>
      </c>
      <c r="AM146" s="71">
        <v>5574354.0</v>
      </c>
      <c r="AN146" s="72">
        <v>0.0</v>
      </c>
      <c r="AO146" s="72">
        <v>0.0</v>
      </c>
      <c r="AP146" s="72">
        <v>0.0</v>
      </c>
      <c r="AQ146" s="72">
        <v>0.0</v>
      </c>
      <c r="AR146" s="72">
        <v>0.0</v>
      </c>
      <c r="AS146" s="72">
        <v>0.0</v>
      </c>
      <c r="AT146" s="72">
        <v>0.0</v>
      </c>
      <c r="AU146" s="70">
        <v>0.0</v>
      </c>
      <c r="AV146" s="70">
        <v>0.0</v>
      </c>
      <c r="AW146" s="70">
        <v>0.0</v>
      </c>
      <c r="AX146" s="70">
        <v>0.0</v>
      </c>
      <c r="AY146" s="70">
        <v>0.0</v>
      </c>
      <c r="AZ146" s="70">
        <v>0.0</v>
      </c>
      <c r="BA146" s="70">
        <v>0.0</v>
      </c>
    </row>
    <row r="147" ht="20.25" customHeight="1">
      <c r="A147" s="73">
        <v>1.75281453E8</v>
      </c>
      <c r="B147" s="73" t="s">
        <v>223</v>
      </c>
      <c r="C147" s="72">
        <v>1.5358682E7</v>
      </c>
      <c r="D147" s="72">
        <v>1.200256E7</v>
      </c>
      <c r="E147" s="70">
        <v>633100.0</v>
      </c>
      <c r="F147" s="70">
        <v>323471.0</v>
      </c>
      <c r="G147" s="70">
        <v>246075.0</v>
      </c>
      <c r="H147" s="70">
        <v>1043466.0</v>
      </c>
      <c r="I147" s="70">
        <v>2.785644157E9</v>
      </c>
      <c r="J147" s="70">
        <v>1.5483482E7</v>
      </c>
      <c r="K147" s="70">
        <v>1.200256E7</v>
      </c>
      <c r="L147" s="71">
        <v>633100.0</v>
      </c>
      <c r="M147" s="71">
        <v>323471.0</v>
      </c>
      <c r="N147" s="71">
        <v>246075.0</v>
      </c>
      <c r="O147" s="71">
        <v>1043466.0</v>
      </c>
      <c r="P147" s="71">
        <v>2.785644157E9</v>
      </c>
      <c r="Q147" s="71">
        <v>1.5483482E7</v>
      </c>
      <c r="R147" s="71">
        <v>1.200256E7</v>
      </c>
      <c r="S147" s="72">
        <v>633100.0</v>
      </c>
      <c r="T147" s="72">
        <v>323471.0</v>
      </c>
      <c r="U147" s="72">
        <v>246075.0</v>
      </c>
      <c r="V147" s="72">
        <v>1043466.0</v>
      </c>
      <c r="W147" s="72">
        <v>2.785644157E9</v>
      </c>
      <c r="X147" s="72">
        <v>1.5501875E7</v>
      </c>
      <c r="Y147" s="72">
        <v>1.200256E7</v>
      </c>
      <c r="Z147" s="70">
        <v>633100.0</v>
      </c>
      <c r="AA147" s="70">
        <v>323471.0</v>
      </c>
      <c r="AB147" s="70">
        <v>246075.0</v>
      </c>
      <c r="AC147" s="70">
        <v>1043466.0</v>
      </c>
      <c r="AD147" s="70">
        <v>2.785644157E9</v>
      </c>
      <c r="AE147" s="70">
        <v>1.5501875E7</v>
      </c>
      <c r="AF147" s="70">
        <v>1.200256E7</v>
      </c>
      <c r="AG147" s="71">
        <v>633100.0</v>
      </c>
      <c r="AH147" s="71">
        <v>323471.0</v>
      </c>
      <c r="AI147" s="71">
        <v>246075.0</v>
      </c>
      <c r="AJ147" s="71">
        <v>1043466.0</v>
      </c>
      <c r="AK147" s="71">
        <v>2.785644157E9</v>
      </c>
      <c r="AL147" s="71">
        <v>1.5522675E7</v>
      </c>
      <c r="AM147" s="71">
        <v>1.200256E7</v>
      </c>
      <c r="AN147" s="72">
        <v>633100.0</v>
      </c>
      <c r="AO147" s="72">
        <v>323471.0</v>
      </c>
      <c r="AP147" s="72">
        <v>246075.0</v>
      </c>
      <c r="AQ147" s="72">
        <v>1043466.0</v>
      </c>
      <c r="AR147" s="72">
        <v>3.141644157E9</v>
      </c>
      <c r="AS147" s="72">
        <v>1.5545882E7</v>
      </c>
      <c r="AT147" s="72">
        <v>1.200256E7</v>
      </c>
      <c r="AU147" s="70">
        <v>633100.0</v>
      </c>
      <c r="AV147" s="70">
        <v>323471.0</v>
      </c>
      <c r="AW147" s="70">
        <v>246075.0</v>
      </c>
      <c r="AX147" s="70">
        <v>1043466.0</v>
      </c>
      <c r="AY147" s="70">
        <v>3.141644157E9</v>
      </c>
      <c r="AZ147" s="70">
        <v>1.5545882E7</v>
      </c>
      <c r="BA147" s="70">
        <v>1.200256E7</v>
      </c>
    </row>
    <row r="148" ht="20.25" customHeight="1">
      <c r="A148" s="73">
        <v>1.05661574E8</v>
      </c>
      <c r="B148" s="73" t="s">
        <v>224</v>
      </c>
      <c r="C148" s="72">
        <v>1.4924427E7</v>
      </c>
      <c r="D148" s="72">
        <v>3.0199245E7</v>
      </c>
      <c r="E148" s="70">
        <v>539006.0</v>
      </c>
      <c r="F148" s="70">
        <v>2070947.0</v>
      </c>
      <c r="G148" s="70">
        <v>324308.0</v>
      </c>
      <c r="H148" s="70">
        <v>2028234.0</v>
      </c>
      <c r="I148" s="70">
        <v>8.605176133E9</v>
      </c>
      <c r="J148" s="70">
        <v>1.4933027E7</v>
      </c>
      <c r="K148" s="70">
        <v>3.0199245E7</v>
      </c>
      <c r="L148" s="71">
        <v>539006.0</v>
      </c>
      <c r="M148" s="71">
        <v>2070947.0</v>
      </c>
      <c r="N148" s="71">
        <v>324308.0</v>
      </c>
      <c r="O148" s="71">
        <v>2028234.0</v>
      </c>
      <c r="P148" s="71">
        <v>8.605176133E9</v>
      </c>
      <c r="Q148" s="71">
        <v>1.4933027E7</v>
      </c>
      <c r="R148" s="71">
        <v>3.0199245E7</v>
      </c>
      <c r="S148" s="72">
        <v>539006.0</v>
      </c>
      <c r="T148" s="72">
        <v>2070947.0</v>
      </c>
      <c r="U148" s="72">
        <v>324308.0</v>
      </c>
      <c r="V148" s="72">
        <v>2028234.0</v>
      </c>
      <c r="W148" s="72">
        <v>8.605176133E9</v>
      </c>
      <c r="X148" s="72">
        <v>1.4931483E7</v>
      </c>
      <c r="Y148" s="72">
        <v>3.0199245E7</v>
      </c>
      <c r="Z148" s="70">
        <v>539006.0</v>
      </c>
      <c r="AA148" s="70">
        <v>2070947.0</v>
      </c>
      <c r="AB148" s="70">
        <v>324308.0</v>
      </c>
      <c r="AC148" s="70">
        <v>2028234.0</v>
      </c>
      <c r="AD148" s="70">
        <v>8.605176133E9</v>
      </c>
      <c r="AE148" s="70">
        <v>1.4931483E7</v>
      </c>
      <c r="AF148" s="70">
        <v>3.0199245E7</v>
      </c>
      <c r="AG148" s="71">
        <v>539006.0</v>
      </c>
      <c r="AH148" s="71">
        <v>2070947.0</v>
      </c>
      <c r="AI148" s="71">
        <v>324308.0</v>
      </c>
      <c r="AJ148" s="71">
        <v>2028234.0</v>
      </c>
      <c r="AK148" s="71">
        <v>8.605176133E9</v>
      </c>
      <c r="AL148" s="71">
        <v>1.4931483E7</v>
      </c>
      <c r="AM148" s="71">
        <v>3.0199245E7</v>
      </c>
      <c r="AN148" s="72">
        <v>0.0</v>
      </c>
      <c r="AO148" s="72">
        <v>0.0</v>
      </c>
      <c r="AP148" s="72">
        <v>0.0</v>
      </c>
      <c r="AQ148" s="72">
        <v>0.0</v>
      </c>
      <c r="AR148" s="72">
        <v>0.0</v>
      </c>
      <c r="AS148" s="72">
        <v>0.0</v>
      </c>
      <c r="AT148" s="72">
        <v>0.0</v>
      </c>
      <c r="AU148" s="70">
        <v>0.0</v>
      </c>
      <c r="AV148" s="70">
        <v>0.0</v>
      </c>
      <c r="AW148" s="70">
        <v>0.0</v>
      </c>
      <c r="AX148" s="70">
        <v>0.0</v>
      </c>
      <c r="AY148" s="70">
        <v>0.0</v>
      </c>
      <c r="AZ148" s="70">
        <v>0.0</v>
      </c>
      <c r="BA148" s="70">
        <v>0.0</v>
      </c>
    </row>
    <row r="149" ht="20.25" customHeight="1">
      <c r="A149" s="73">
        <v>1.80743895E8</v>
      </c>
      <c r="B149" s="73" t="s">
        <v>225</v>
      </c>
      <c r="C149" s="72">
        <v>1.2822934E7</v>
      </c>
      <c r="D149" s="72">
        <v>1283072.0</v>
      </c>
      <c r="E149" s="70">
        <v>4711.0</v>
      </c>
      <c r="F149" s="70">
        <v>13098.0</v>
      </c>
      <c r="G149" s="70">
        <v>56755.0</v>
      </c>
      <c r="H149" s="70">
        <v>1893314.0</v>
      </c>
      <c r="I149" s="70">
        <v>3.349477122E9</v>
      </c>
      <c r="J149" s="70">
        <v>1.2821551E7</v>
      </c>
      <c r="K149" s="70">
        <v>1283072.0</v>
      </c>
      <c r="L149" s="71">
        <v>4711.0</v>
      </c>
      <c r="M149" s="71">
        <v>13098.0</v>
      </c>
      <c r="N149" s="71">
        <v>56755.0</v>
      </c>
      <c r="O149" s="71">
        <v>1893314.0</v>
      </c>
      <c r="P149" s="71">
        <v>3.349477122E9</v>
      </c>
      <c r="Q149" s="71">
        <v>1.2821551E7</v>
      </c>
      <c r="R149" s="71">
        <v>1283072.0</v>
      </c>
      <c r="S149" s="72">
        <v>4711.0</v>
      </c>
      <c r="T149" s="72">
        <v>13098.0</v>
      </c>
      <c r="U149" s="72">
        <v>56755.0</v>
      </c>
      <c r="V149" s="72">
        <v>1893314.0</v>
      </c>
      <c r="W149" s="72">
        <v>3.349477122E9</v>
      </c>
      <c r="X149" s="72">
        <v>1.2820322E7</v>
      </c>
      <c r="Y149" s="72">
        <v>1283072.0</v>
      </c>
      <c r="Z149" s="70">
        <v>4711.0</v>
      </c>
      <c r="AA149" s="70">
        <v>13098.0</v>
      </c>
      <c r="AB149" s="70">
        <v>56755.0</v>
      </c>
      <c r="AC149" s="70">
        <v>1893314.0</v>
      </c>
      <c r="AD149" s="70">
        <v>3.349477122E9</v>
      </c>
      <c r="AE149" s="70">
        <v>1.2820322E7</v>
      </c>
      <c r="AF149" s="70">
        <v>1283072.0</v>
      </c>
      <c r="AG149" s="71">
        <v>4711.0</v>
      </c>
      <c r="AH149" s="71">
        <v>13098.0</v>
      </c>
      <c r="AI149" s="71">
        <v>56755.0</v>
      </c>
      <c r="AJ149" s="71">
        <v>1893314.0</v>
      </c>
      <c r="AK149" s="71">
        <v>3.349477122E9</v>
      </c>
      <c r="AL149" s="71">
        <v>1.2885777E7</v>
      </c>
      <c r="AM149" s="71">
        <v>1283072.0</v>
      </c>
      <c r="AN149" s="72">
        <v>4711.0</v>
      </c>
      <c r="AO149" s="72">
        <v>13098.0</v>
      </c>
      <c r="AP149" s="72">
        <v>56755.0</v>
      </c>
      <c r="AQ149" s="72">
        <v>1893314.0</v>
      </c>
      <c r="AR149" s="72">
        <v>3.349477122E9</v>
      </c>
      <c r="AS149" s="72">
        <v>1.2885777E7</v>
      </c>
      <c r="AT149" s="72">
        <v>1283072.0</v>
      </c>
      <c r="AU149" s="70">
        <v>4711.0</v>
      </c>
      <c r="AV149" s="70">
        <v>13098.0</v>
      </c>
      <c r="AW149" s="70">
        <v>56755.0</v>
      </c>
      <c r="AX149" s="70">
        <v>1893314.0</v>
      </c>
      <c r="AY149" s="70">
        <v>3.349477122E9</v>
      </c>
      <c r="AZ149" s="70">
        <v>1.2885777E7</v>
      </c>
      <c r="BA149" s="70">
        <v>1283072.0</v>
      </c>
    </row>
    <row r="150" ht="20.25" customHeight="1">
      <c r="A150" s="73">
        <v>1.79651678E8</v>
      </c>
      <c r="B150" s="73" t="s">
        <v>226</v>
      </c>
      <c r="C150" s="72">
        <v>1.2685404E7</v>
      </c>
      <c r="D150" s="72">
        <v>7946270.0</v>
      </c>
      <c r="E150" s="70">
        <v>593624.0</v>
      </c>
      <c r="F150" s="70">
        <v>647464.0</v>
      </c>
      <c r="G150" s="70">
        <v>145591.0</v>
      </c>
      <c r="H150" s="70">
        <v>1786794.0</v>
      </c>
      <c r="I150" s="70">
        <v>3.167058363E9</v>
      </c>
      <c r="J150" s="70">
        <v>1.3126304E7</v>
      </c>
      <c r="K150" s="70">
        <v>9596330.0</v>
      </c>
      <c r="L150" s="71">
        <v>593624.0</v>
      </c>
      <c r="M150" s="71">
        <v>647464.0</v>
      </c>
      <c r="N150" s="71">
        <v>145591.0</v>
      </c>
      <c r="O150" s="71">
        <v>1786794.0</v>
      </c>
      <c r="P150" s="71">
        <v>3.167058363E9</v>
      </c>
      <c r="Q150" s="71">
        <v>1.3126304E7</v>
      </c>
      <c r="R150" s="71">
        <v>9596330.0</v>
      </c>
      <c r="S150" s="72">
        <v>593624.0</v>
      </c>
      <c r="T150" s="72">
        <v>647464.0</v>
      </c>
      <c r="U150" s="72">
        <v>145591.0</v>
      </c>
      <c r="V150" s="72">
        <v>1786794.0</v>
      </c>
      <c r="W150" s="72">
        <v>3.167058363E9</v>
      </c>
      <c r="X150" s="72">
        <v>1.3147104E7</v>
      </c>
      <c r="Y150" s="72">
        <v>9596330.0</v>
      </c>
      <c r="Z150" s="70">
        <v>593624.0</v>
      </c>
      <c r="AA150" s="70">
        <v>647464.0</v>
      </c>
      <c r="AB150" s="70">
        <v>145591.0</v>
      </c>
      <c r="AC150" s="70">
        <v>1786794.0</v>
      </c>
      <c r="AD150" s="70">
        <v>3.167058363E9</v>
      </c>
      <c r="AE150" s="70">
        <v>1.3147104E7</v>
      </c>
      <c r="AF150" s="70">
        <v>9596330.0</v>
      </c>
      <c r="AG150" s="71">
        <v>593624.0</v>
      </c>
      <c r="AH150" s="71">
        <v>647464.0</v>
      </c>
      <c r="AI150" s="71">
        <v>145591.0</v>
      </c>
      <c r="AJ150" s="71">
        <v>1786794.0</v>
      </c>
      <c r="AK150" s="71">
        <v>3.447058363E9</v>
      </c>
      <c r="AL150" s="71">
        <v>1.3147104E7</v>
      </c>
      <c r="AM150" s="71">
        <v>9596330.0</v>
      </c>
      <c r="AN150" s="72">
        <v>593624.0</v>
      </c>
      <c r="AO150" s="72">
        <v>647464.0</v>
      </c>
      <c r="AP150" s="72">
        <v>145591.0</v>
      </c>
      <c r="AQ150" s="72">
        <v>1786794.0</v>
      </c>
      <c r="AR150" s="72">
        <v>3.447058363E9</v>
      </c>
      <c r="AS150" s="72">
        <v>1.3182433E7</v>
      </c>
      <c r="AT150" s="72">
        <v>9596330.0</v>
      </c>
      <c r="AU150" s="70">
        <v>593624.0</v>
      </c>
      <c r="AV150" s="70">
        <v>647464.0</v>
      </c>
      <c r="AW150" s="70">
        <v>145591.0</v>
      </c>
      <c r="AX150" s="70">
        <v>1786794.0</v>
      </c>
      <c r="AY150" s="70">
        <v>3.447058363E9</v>
      </c>
      <c r="AZ150" s="70">
        <v>1.3224943E7</v>
      </c>
      <c r="BA150" s="70">
        <v>9596330.0</v>
      </c>
    </row>
    <row r="151" ht="20.25" customHeight="1">
      <c r="A151" s="73">
        <v>6.5702055E7</v>
      </c>
      <c r="B151" s="73" t="s">
        <v>227</v>
      </c>
      <c r="C151" s="72">
        <v>1.2366549E7</v>
      </c>
      <c r="D151" s="72">
        <v>506067.0</v>
      </c>
      <c r="E151" s="70">
        <v>28966.0</v>
      </c>
      <c r="F151" s="70">
        <v>25195.0</v>
      </c>
      <c r="G151" s="70">
        <v>3024.0</v>
      </c>
      <c r="H151" s="70">
        <v>795024.0</v>
      </c>
      <c r="I151" s="70">
        <v>1.0218488381E10</v>
      </c>
      <c r="J151" s="70">
        <v>1.2366549E7</v>
      </c>
      <c r="K151" s="70">
        <v>506067.0</v>
      </c>
      <c r="L151" s="71">
        <v>28966.0</v>
      </c>
      <c r="M151" s="71">
        <v>25195.0</v>
      </c>
      <c r="N151" s="71">
        <v>3024.0</v>
      </c>
      <c r="O151" s="71">
        <v>795024.0</v>
      </c>
      <c r="P151" s="71">
        <v>1.0218488381E10</v>
      </c>
      <c r="Q151" s="71">
        <v>1.2366549E7</v>
      </c>
      <c r="R151" s="71">
        <v>506067.0</v>
      </c>
      <c r="S151" s="72">
        <v>28966.0</v>
      </c>
      <c r="T151" s="72">
        <v>25195.0</v>
      </c>
      <c r="U151" s="72">
        <v>3024.0</v>
      </c>
      <c r="V151" s="72">
        <v>795024.0</v>
      </c>
      <c r="W151" s="72">
        <v>1.0218488381E10</v>
      </c>
      <c r="X151" s="72">
        <v>1.2365375E7</v>
      </c>
      <c r="Y151" s="72">
        <v>506067.0</v>
      </c>
      <c r="Z151" s="70">
        <v>28966.0</v>
      </c>
      <c r="AA151" s="70">
        <v>25195.0</v>
      </c>
      <c r="AB151" s="70">
        <v>3024.0</v>
      </c>
      <c r="AC151" s="70">
        <v>795024.0</v>
      </c>
      <c r="AD151" s="70">
        <v>1.0218488381E10</v>
      </c>
      <c r="AE151" s="70">
        <v>1.2365375E7</v>
      </c>
      <c r="AF151" s="70">
        <v>506067.0</v>
      </c>
      <c r="AG151" s="71">
        <v>28966.0</v>
      </c>
      <c r="AH151" s="71">
        <v>25195.0</v>
      </c>
      <c r="AI151" s="71">
        <v>3024.0</v>
      </c>
      <c r="AJ151" s="71">
        <v>795024.0</v>
      </c>
      <c r="AK151" s="71">
        <v>1.0218488381E10</v>
      </c>
      <c r="AL151" s="71">
        <v>1.2365375E7</v>
      </c>
      <c r="AM151" s="71">
        <v>506067.0</v>
      </c>
      <c r="AN151" s="72">
        <v>28966.0</v>
      </c>
      <c r="AO151" s="72">
        <v>25195.0</v>
      </c>
      <c r="AP151" s="72">
        <v>3024.0</v>
      </c>
      <c r="AQ151" s="72">
        <v>795024.0</v>
      </c>
      <c r="AR151" s="72">
        <v>1.0218488381E10</v>
      </c>
      <c r="AS151" s="72">
        <v>1.2365375E7</v>
      </c>
      <c r="AT151" s="72">
        <v>506067.0</v>
      </c>
      <c r="AU151" s="70">
        <v>28966.0</v>
      </c>
      <c r="AV151" s="70">
        <v>25195.0</v>
      </c>
      <c r="AW151" s="70">
        <v>3024.0</v>
      </c>
      <c r="AX151" s="70">
        <v>795024.0</v>
      </c>
      <c r="AY151" s="70">
        <v>1.0218488381E10</v>
      </c>
      <c r="AZ151" s="70">
        <v>1.2365375E7</v>
      </c>
      <c r="BA151" s="70">
        <v>506067.0</v>
      </c>
    </row>
    <row r="152" ht="20.25" customHeight="1">
      <c r="A152" s="73">
        <v>1.52201713E8</v>
      </c>
      <c r="B152" s="73" t="s">
        <v>228</v>
      </c>
      <c r="C152" s="72">
        <v>1.1714949E7</v>
      </c>
      <c r="D152" s="72">
        <v>909034.0</v>
      </c>
      <c r="E152" s="70">
        <v>0.0</v>
      </c>
      <c r="F152" s="70">
        <v>79442.0</v>
      </c>
      <c r="G152" s="70">
        <v>4810.0</v>
      </c>
      <c r="H152" s="70">
        <v>1197900.0</v>
      </c>
      <c r="I152" s="70">
        <v>1.843640216E9</v>
      </c>
      <c r="J152" s="70">
        <v>1.1753249E7</v>
      </c>
      <c r="K152" s="70">
        <v>909034.0</v>
      </c>
      <c r="L152" s="71">
        <v>0.0</v>
      </c>
      <c r="M152" s="71">
        <v>79442.0</v>
      </c>
      <c r="N152" s="71">
        <v>4810.0</v>
      </c>
      <c r="O152" s="71">
        <v>1197900.0</v>
      </c>
      <c r="P152" s="71">
        <v>1.843640216E9</v>
      </c>
      <c r="Q152" s="71">
        <v>1.1753249E7</v>
      </c>
      <c r="R152" s="71">
        <v>909034.0</v>
      </c>
      <c r="S152" s="72">
        <v>0.0</v>
      </c>
      <c r="T152" s="72">
        <v>79442.0</v>
      </c>
      <c r="U152" s="72">
        <v>4810.0</v>
      </c>
      <c r="V152" s="72">
        <v>1197900.0</v>
      </c>
      <c r="W152" s="72">
        <v>1.843640216E9</v>
      </c>
      <c r="X152" s="72">
        <v>1.1752061E7</v>
      </c>
      <c r="Y152" s="72">
        <v>909034.0</v>
      </c>
      <c r="Z152" s="70">
        <v>0.0</v>
      </c>
      <c r="AA152" s="70">
        <v>79442.0</v>
      </c>
      <c r="AB152" s="70">
        <v>4810.0</v>
      </c>
      <c r="AC152" s="70">
        <v>1197900.0</v>
      </c>
      <c r="AD152" s="70">
        <v>1.843640216E9</v>
      </c>
      <c r="AE152" s="70">
        <v>1.1752061E7</v>
      </c>
      <c r="AF152" s="70">
        <v>909034.0</v>
      </c>
      <c r="AG152" s="71">
        <v>0.0</v>
      </c>
      <c r="AH152" s="71">
        <v>79442.0</v>
      </c>
      <c r="AI152" s="71">
        <v>4810.0</v>
      </c>
      <c r="AJ152" s="71">
        <v>1197900.0</v>
      </c>
      <c r="AK152" s="71">
        <v>1.843640216E9</v>
      </c>
      <c r="AL152" s="71">
        <v>1.1688249E7</v>
      </c>
      <c r="AM152" s="71">
        <v>909034.0</v>
      </c>
      <c r="AN152" s="72">
        <v>0.0</v>
      </c>
      <c r="AO152" s="72">
        <v>79442.0</v>
      </c>
      <c r="AP152" s="72">
        <v>4810.0</v>
      </c>
      <c r="AQ152" s="72">
        <v>1197900.0</v>
      </c>
      <c r="AR152" s="72">
        <v>1.843640216E9</v>
      </c>
      <c r="AS152" s="72">
        <v>1.1688249E7</v>
      </c>
      <c r="AT152" s="72">
        <v>909034.0</v>
      </c>
      <c r="AU152" s="70">
        <v>0.0</v>
      </c>
      <c r="AV152" s="70">
        <v>79442.0</v>
      </c>
      <c r="AW152" s="70">
        <v>4810.0</v>
      </c>
      <c r="AX152" s="70">
        <v>1197900.0</v>
      </c>
      <c r="AY152" s="70">
        <v>1.843640216E9</v>
      </c>
      <c r="AZ152" s="70">
        <v>1.1688249E7</v>
      </c>
      <c r="BA152" s="70">
        <v>909034.0</v>
      </c>
    </row>
    <row r="153" ht="20.25" customHeight="1">
      <c r="A153" s="73">
        <v>9.6284047E7</v>
      </c>
      <c r="B153" s="73" t="s">
        <v>229</v>
      </c>
      <c r="C153" s="72">
        <v>1.1684329E7</v>
      </c>
      <c r="D153" s="72">
        <v>43742.0</v>
      </c>
      <c r="E153" s="70">
        <v>913.0</v>
      </c>
      <c r="F153" s="70">
        <v>1456.0</v>
      </c>
      <c r="G153" s="70">
        <v>1390.0</v>
      </c>
      <c r="H153" s="70">
        <v>57258.0</v>
      </c>
      <c r="I153" s="70">
        <v>1.644448385E9</v>
      </c>
      <c r="J153" s="70">
        <v>1.1684329E7</v>
      </c>
      <c r="K153" s="70">
        <v>43742.0</v>
      </c>
      <c r="L153" s="71">
        <v>913.0</v>
      </c>
      <c r="M153" s="71">
        <v>1456.0</v>
      </c>
      <c r="N153" s="71">
        <v>1390.0</v>
      </c>
      <c r="O153" s="71">
        <v>57258.0</v>
      </c>
      <c r="P153" s="71">
        <v>1.644448385E9</v>
      </c>
      <c r="Q153" s="71">
        <v>1.1684329E7</v>
      </c>
      <c r="R153" s="71">
        <v>43742.0</v>
      </c>
      <c r="S153" s="72">
        <v>913.0</v>
      </c>
      <c r="T153" s="72">
        <v>1456.0</v>
      </c>
      <c r="U153" s="72">
        <v>1390.0</v>
      </c>
      <c r="V153" s="72">
        <v>57258.0</v>
      </c>
      <c r="W153" s="72">
        <v>1.994469657E9</v>
      </c>
      <c r="X153" s="72">
        <v>1.1684329E7</v>
      </c>
      <c r="Y153" s="72">
        <v>43742.0</v>
      </c>
      <c r="Z153" s="70">
        <v>913.0</v>
      </c>
      <c r="AA153" s="70">
        <v>1456.0</v>
      </c>
      <c r="AB153" s="70">
        <v>1390.0</v>
      </c>
      <c r="AC153" s="70">
        <v>57258.0</v>
      </c>
      <c r="AD153" s="70">
        <v>1.994469657E9</v>
      </c>
      <c r="AE153" s="70">
        <v>1.1684329E7</v>
      </c>
      <c r="AF153" s="70">
        <v>43742.0</v>
      </c>
      <c r="AG153" s="71">
        <v>913.0</v>
      </c>
      <c r="AH153" s="71">
        <v>1456.0</v>
      </c>
      <c r="AI153" s="71">
        <v>1390.0</v>
      </c>
      <c r="AJ153" s="71">
        <v>57258.0</v>
      </c>
      <c r="AK153" s="71">
        <v>1.994469657E9</v>
      </c>
      <c r="AL153" s="71">
        <v>1.1684329E7</v>
      </c>
      <c r="AM153" s="71">
        <v>43742.0</v>
      </c>
      <c r="AN153" s="72">
        <v>913.0</v>
      </c>
      <c r="AO153" s="72">
        <v>1456.0</v>
      </c>
      <c r="AP153" s="72">
        <v>1390.0</v>
      </c>
      <c r="AQ153" s="72">
        <v>57258.0</v>
      </c>
      <c r="AR153" s="72">
        <v>1.994469657E9</v>
      </c>
      <c r="AS153" s="72">
        <v>1.1812141E7</v>
      </c>
      <c r="AT153" s="72">
        <v>43742.0</v>
      </c>
      <c r="AU153" s="70">
        <v>913.0</v>
      </c>
      <c r="AV153" s="70">
        <v>1456.0</v>
      </c>
      <c r="AW153" s="70">
        <v>1390.0</v>
      </c>
      <c r="AX153" s="70">
        <v>57258.0</v>
      </c>
      <c r="AY153" s="70">
        <v>1.994469657E9</v>
      </c>
      <c r="AZ153" s="70">
        <v>1.1812141E7</v>
      </c>
      <c r="BA153" s="70">
        <v>43742.0</v>
      </c>
    </row>
    <row r="154" ht="20.25" customHeight="1">
      <c r="A154" s="73">
        <v>2.8719243E7</v>
      </c>
      <c r="B154" s="73" t="s">
        <v>230</v>
      </c>
      <c r="C154" s="72">
        <v>9485164.0</v>
      </c>
      <c r="D154" s="72">
        <v>870633.0</v>
      </c>
      <c r="E154" s="70">
        <v>0.0</v>
      </c>
      <c r="F154" s="70">
        <v>0.0</v>
      </c>
      <c r="G154" s="70">
        <v>0.0</v>
      </c>
      <c r="H154" s="70">
        <v>0.0</v>
      </c>
      <c r="I154" s="70">
        <v>0.0</v>
      </c>
      <c r="J154" s="70">
        <v>0.0</v>
      </c>
      <c r="K154" s="70">
        <v>0.0</v>
      </c>
      <c r="L154" s="71">
        <v>0.0</v>
      </c>
      <c r="M154" s="71">
        <v>0.0</v>
      </c>
      <c r="N154" s="71">
        <v>0.0</v>
      </c>
      <c r="O154" s="71">
        <v>0.0</v>
      </c>
      <c r="P154" s="71">
        <v>0.0</v>
      </c>
      <c r="Q154" s="71">
        <v>0.0</v>
      </c>
      <c r="R154" s="71">
        <v>0.0</v>
      </c>
      <c r="S154" s="72">
        <v>0.0</v>
      </c>
      <c r="T154" s="72">
        <v>0.0</v>
      </c>
      <c r="U154" s="72">
        <v>0.0</v>
      </c>
      <c r="V154" s="72">
        <v>0.0</v>
      </c>
      <c r="W154" s="72">
        <v>0.0</v>
      </c>
      <c r="X154" s="72">
        <v>0.0</v>
      </c>
      <c r="Y154" s="72">
        <v>0.0</v>
      </c>
      <c r="Z154" s="70">
        <v>0.0</v>
      </c>
      <c r="AA154" s="70">
        <v>0.0</v>
      </c>
      <c r="AB154" s="70">
        <v>0.0</v>
      </c>
      <c r="AC154" s="70">
        <v>0.0</v>
      </c>
      <c r="AD154" s="70">
        <v>0.0</v>
      </c>
      <c r="AE154" s="70">
        <v>0.0</v>
      </c>
      <c r="AF154" s="70">
        <v>0.0</v>
      </c>
      <c r="AG154" s="71">
        <v>0.0</v>
      </c>
      <c r="AH154" s="71">
        <v>0.0</v>
      </c>
      <c r="AI154" s="71">
        <v>0.0</v>
      </c>
      <c r="AJ154" s="71">
        <v>0.0</v>
      </c>
      <c r="AK154" s="71">
        <v>0.0</v>
      </c>
      <c r="AL154" s="71">
        <v>0.0</v>
      </c>
      <c r="AM154" s="71">
        <v>0.0</v>
      </c>
      <c r="AN154" s="72">
        <v>0.0</v>
      </c>
      <c r="AO154" s="72">
        <v>0.0</v>
      </c>
      <c r="AP154" s="72">
        <v>0.0</v>
      </c>
      <c r="AQ154" s="72">
        <v>0.0</v>
      </c>
      <c r="AR154" s="72">
        <v>0.0</v>
      </c>
      <c r="AS154" s="72">
        <v>0.0</v>
      </c>
      <c r="AT154" s="72">
        <v>0.0</v>
      </c>
      <c r="AU154" s="70">
        <v>0.0</v>
      </c>
      <c r="AV154" s="70">
        <v>0.0</v>
      </c>
      <c r="AW154" s="70">
        <v>0.0</v>
      </c>
      <c r="AX154" s="70">
        <v>0.0</v>
      </c>
      <c r="AY154" s="70">
        <v>0.0</v>
      </c>
      <c r="AZ154" s="70">
        <v>0.0</v>
      </c>
      <c r="BA154" s="70">
        <v>0.0</v>
      </c>
    </row>
    <row r="155" ht="20.25" customHeight="1">
      <c r="A155" s="73">
        <v>1.84527302E8</v>
      </c>
      <c r="B155" s="73" t="s">
        <v>231</v>
      </c>
      <c r="C155" s="72">
        <v>1.1376733E7</v>
      </c>
      <c r="D155" s="72">
        <v>67130.0</v>
      </c>
      <c r="E155" s="70">
        <v>0.0</v>
      </c>
      <c r="F155" s="70">
        <v>1877.0</v>
      </c>
      <c r="G155" s="70">
        <v>2418.0</v>
      </c>
      <c r="H155" s="70">
        <v>67634.0</v>
      </c>
      <c r="I155" s="70">
        <v>5.046275642E9</v>
      </c>
      <c r="J155" s="70">
        <v>1.1017561E7</v>
      </c>
      <c r="K155" s="70">
        <v>67130.0</v>
      </c>
      <c r="L155" s="71">
        <v>0.0</v>
      </c>
      <c r="M155" s="71">
        <v>1877.0</v>
      </c>
      <c r="N155" s="71">
        <v>2418.0</v>
      </c>
      <c r="O155" s="71">
        <v>67634.0</v>
      </c>
      <c r="P155" s="71">
        <v>5.246275642E9</v>
      </c>
      <c r="Q155" s="71">
        <v>1.1066358E7</v>
      </c>
      <c r="R155" s="71">
        <v>67130.0</v>
      </c>
      <c r="S155" s="72">
        <v>0.0</v>
      </c>
      <c r="T155" s="72">
        <v>1877.0</v>
      </c>
      <c r="U155" s="72">
        <v>2418.0</v>
      </c>
      <c r="V155" s="72">
        <v>67634.0</v>
      </c>
      <c r="W155" s="72">
        <v>5.246275642E9</v>
      </c>
      <c r="X155" s="72">
        <v>1.1136072E7</v>
      </c>
      <c r="Y155" s="72">
        <v>67130.0</v>
      </c>
      <c r="Z155" s="70">
        <v>0.0</v>
      </c>
      <c r="AA155" s="70">
        <v>1877.0</v>
      </c>
      <c r="AB155" s="70">
        <v>2418.0</v>
      </c>
      <c r="AC155" s="70">
        <v>67634.0</v>
      </c>
      <c r="AD155" s="70">
        <v>5.246275642E9</v>
      </c>
      <c r="AE155" s="70">
        <v>1.1143272E7</v>
      </c>
      <c r="AF155" s="70">
        <v>67130.0</v>
      </c>
      <c r="AG155" s="71">
        <v>0.0</v>
      </c>
      <c r="AH155" s="71">
        <v>1877.0</v>
      </c>
      <c r="AI155" s="71">
        <v>2418.0</v>
      </c>
      <c r="AJ155" s="71">
        <v>67634.0</v>
      </c>
      <c r="AK155" s="71">
        <v>5.646275642E9</v>
      </c>
      <c r="AL155" s="71">
        <v>1.1252727E7</v>
      </c>
      <c r="AM155" s="71">
        <v>67130.0</v>
      </c>
      <c r="AN155" s="72">
        <v>0.0</v>
      </c>
      <c r="AO155" s="72">
        <v>1877.0</v>
      </c>
      <c r="AP155" s="72">
        <v>2418.0</v>
      </c>
      <c r="AQ155" s="72">
        <v>67634.0</v>
      </c>
      <c r="AR155" s="72">
        <v>5.646275642E9</v>
      </c>
      <c r="AS155" s="72">
        <v>1.12962E7</v>
      </c>
      <c r="AT155" s="72">
        <v>67130.0</v>
      </c>
      <c r="AU155" s="70">
        <v>0.0</v>
      </c>
      <c r="AV155" s="70">
        <v>1877.0</v>
      </c>
      <c r="AW155" s="70">
        <v>2418.0</v>
      </c>
      <c r="AX155" s="70">
        <v>67634.0</v>
      </c>
      <c r="AY155" s="70">
        <v>5.646275642E9</v>
      </c>
      <c r="AZ155" s="70">
        <v>1.1330442E7</v>
      </c>
      <c r="BA155" s="70">
        <v>67130.0</v>
      </c>
    </row>
    <row r="156" ht="20.25" customHeight="1">
      <c r="A156" s="73">
        <v>1.83377686E8</v>
      </c>
      <c r="B156" s="73" t="s">
        <v>232</v>
      </c>
      <c r="C156" s="72">
        <v>8165986.0</v>
      </c>
      <c r="D156" s="72">
        <v>328193.0</v>
      </c>
      <c r="E156" s="70">
        <v>0.0</v>
      </c>
      <c r="F156" s="70">
        <v>0.0</v>
      </c>
      <c r="G156" s="70">
        <v>0.0</v>
      </c>
      <c r="H156" s="70">
        <v>0.0</v>
      </c>
      <c r="I156" s="70">
        <v>0.0</v>
      </c>
      <c r="J156" s="70">
        <v>0.0</v>
      </c>
      <c r="K156" s="70">
        <v>0.0</v>
      </c>
      <c r="L156" s="71">
        <v>0.0</v>
      </c>
      <c r="M156" s="71">
        <v>0.0</v>
      </c>
      <c r="N156" s="71">
        <v>0.0</v>
      </c>
      <c r="O156" s="71">
        <v>0.0</v>
      </c>
      <c r="P156" s="71">
        <v>0.0</v>
      </c>
      <c r="Q156" s="71">
        <v>0.0</v>
      </c>
      <c r="R156" s="71">
        <v>0.0</v>
      </c>
      <c r="S156" s="72">
        <v>0.0</v>
      </c>
      <c r="T156" s="72">
        <v>0.0</v>
      </c>
      <c r="U156" s="72">
        <v>0.0</v>
      </c>
      <c r="V156" s="72">
        <v>0.0</v>
      </c>
      <c r="W156" s="72">
        <v>0.0</v>
      </c>
      <c r="X156" s="72">
        <v>0.0</v>
      </c>
      <c r="Y156" s="72">
        <v>0.0</v>
      </c>
      <c r="Z156" s="70">
        <v>0.0</v>
      </c>
      <c r="AA156" s="70">
        <v>0.0</v>
      </c>
      <c r="AB156" s="70">
        <v>0.0</v>
      </c>
      <c r="AC156" s="70">
        <v>0.0</v>
      </c>
      <c r="AD156" s="70">
        <v>0.0</v>
      </c>
      <c r="AE156" s="70">
        <v>0.0</v>
      </c>
      <c r="AF156" s="70">
        <v>0.0</v>
      </c>
      <c r="AG156" s="71">
        <v>0.0</v>
      </c>
      <c r="AH156" s="71">
        <v>0.0</v>
      </c>
      <c r="AI156" s="71">
        <v>0.0</v>
      </c>
      <c r="AJ156" s="71">
        <v>0.0</v>
      </c>
      <c r="AK156" s="71">
        <v>0.0</v>
      </c>
      <c r="AL156" s="71">
        <v>0.0</v>
      </c>
      <c r="AM156" s="71">
        <v>0.0</v>
      </c>
      <c r="AN156" s="72">
        <v>0.0</v>
      </c>
      <c r="AO156" s="72">
        <v>0.0</v>
      </c>
      <c r="AP156" s="72">
        <v>0.0</v>
      </c>
      <c r="AQ156" s="72">
        <v>0.0</v>
      </c>
      <c r="AR156" s="72">
        <v>0.0</v>
      </c>
      <c r="AS156" s="72">
        <v>0.0</v>
      </c>
      <c r="AT156" s="72">
        <v>0.0</v>
      </c>
      <c r="AU156" s="70">
        <v>0.0</v>
      </c>
      <c r="AV156" s="70">
        <v>0.0</v>
      </c>
      <c r="AW156" s="70">
        <v>0.0</v>
      </c>
      <c r="AX156" s="70">
        <v>0.0</v>
      </c>
      <c r="AY156" s="70">
        <v>0.0</v>
      </c>
      <c r="AZ156" s="70">
        <v>0.0</v>
      </c>
      <c r="BA156" s="70">
        <v>0.0</v>
      </c>
    </row>
    <row r="157" ht="20.25" customHeight="1">
      <c r="A157" s="73">
        <v>1.72508036E8</v>
      </c>
      <c r="B157" s="73" t="s">
        <v>233</v>
      </c>
      <c r="C157" s="72">
        <v>1.8839514E7</v>
      </c>
      <c r="D157" s="72">
        <v>1682388.0</v>
      </c>
      <c r="E157" s="70">
        <v>0.0</v>
      </c>
      <c r="F157" s="70">
        <v>3651.0</v>
      </c>
      <c r="G157" s="70">
        <v>106590.0</v>
      </c>
      <c r="H157" s="70">
        <v>140168.0</v>
      </c>
      <c r="I157" s="70">
        <v>1.0024E9</v>
      </c>
      <c r="J157" s="70">
        <v>2.0549165E7</v>
      </c>
      <c r="K157" s="70">
        <v>2171908.0</v>
      </c>
      <c r="L157" s="71">
        <v>0.0</v>
      </c>
      <c r="M157" s="71">
        <v>3651.0</v>
      </c>
      <c r="N157" s="71">
        <v>106590.0</v>
      </c>
      <c r="O157" s="71">
        <v>140168.0</v>
      </c>
      <c r="P157" s="71">
        <v>1.0024E9</v>
      </c>
      <c r="Q157" s="71">
        <v>2.0665014E7</v>
      </c>
      <c r="R157" s="71">
        <v>2171908.0</v>
      </c>
      <c r="S157" s="72">
        <v>0.0</v>
      </c>
      <c r="T157" s="72">
        <v>3651.0</v>
      </c>
      <c r="U157" s="72">
        <v>106590.0</v>
      </c>
      <c r="V157" s="72">
        <v>140168.0</v>
      </c>
      <c r="W157" s="72">
        <v>1.0024E9</v>
      </c>
      <c r="X157" s="72">
        <v>2.0803513E7</v>
      </c>
      <c r="Y157" s="72">
        <v>2171908.0</v>
      </c>
      <c r="Z157" s="70">
        <v>0.0</v>
      </c>
      <c r="AA157" s="70">
        <v>3651.0</v>
      </c>
      <c r="AB157" s="70">
        <v>106590.0</v>
      </c>
      <c r="AC157" s="70">
        <v>140168.0</v>
      </c>
      <c r="AD157" s="70">
        <v>1.0024E9</v>
      </c>
      <c r="AE157" s="70">
        <v>2.0944509E7</v>
      </c>
      <c r="AF157" s="70">
        <v>2171908.0</v>
      </c>
      <c r="AG157" s="71">
        <v>0.0</v>
      </c>
      <c r="AH157" s="71">
        <v>3651.0</v>
      </c>
      <c r="AI157" s="71">
        <v>134749.0</v>
      </c>
      <c r="AJ157" s="71">
        <v>658885.0</v>
      </c>
      <c r="AK157" s="71">
        <v>1.0464E9</v>
      </c>
      <c r="AL157" s="71">
        <v>1.9815772E7</v>
      </c>
      <c r="AM157" s="71">
        <v>2735088.0</v>
      </c>
      <c r="AN157" s="72">
        <v>0.0</v>
      </c>
      <c r="AO157" s="72">
        <v>26217.0</v>
      </c>
      <c r="AP157" s="72">
        <v>198527.0</v>
      </c>
      <c r="AQ157" s="72">
        <v>678453.0</v>
      </c>
      <c r="AR157" s="72">
        <v>1.0464E9</v>
      </c>
      <c r="AS157" s="72">
        <v>2.0486407E7</v>
      </c>
      <c r="AT157" s="72">
        <v>4236308.0</v>
      </c>
      <c r="AU157" s="70">
        <v>0.0</v>
      </c>
      <c r="AV157" s="70">
        <v>26217.0</v>
      </c>
      <c r="AW157" s="70">
        <v>198527.0</v>
      </c>
      <c r="AX157" s="70">
        <v>678453.0</v>
      </c>
      <c r="AY157" s="70">
        <v>1.2904E9</v>
      </c>
      <c r="AZ157" s="70">
        <v>2.0676692E7</v>
      </c>
      <c r="BA157" s="70">
        <v>4236308.0</v>
      </c>
    </row>
    <row r="158" ht="20.25" customHeight="1">
      <c r="A158" s="73">
        <v>1.58392134E8</v>
      </c>
      <c r="B158" s="73" t="s">
        <v>234</v>
      </c>
      <c r="C158" s="72">
        <v>2.240961E7</v>
      </c>
      <c r="D158" s="72">
        <v>3.793234E7</v>
      </c>
      <c r="E158" s="70">
        <v>1517402.0</v>
      </c>
      <c r="F158" s="70">
        <v>2509923.0</v>
      </c>
      <c r="G158" s="70">
        <v>661188.0</v>
      </c>
      <c r="H158" s="70">
        <v>2858709.0</v>
      </c>
      <c r="I158" s="70">
        <v>2.195290365E9</v>
      </c>
      <c r="J158" s="70">
        <v>2.2796274E7</v>
      </c>
      <c r="K158" s="70">
        <v>4.4161204E7</v>
      </c>
      <c r="L158" s="71">
        <v>1517402.0</v>
      </c>
      <c r="M158" s="71">
        <v>2520889.0</v>
      </c>
      <c r="N158" s="71">
        <v>676030.0</v>
      </c>
      <c r="O158" s="71">
        <v>2885776.0</v>
      </c>
      <c r="P158" s="71">
        <v>2.195290365E9</v>
      </c>
      <c r="Q158" s="71">
        <v>2.088609E7</v>
      </c>
      <c r="R158" s="71">
        <v>4.4568442E7</v>
      </c>
      <c r="S158" s="72">
        <v>1517402.0</v>
      </c>
      <c r="T158" s="72">
        <v>2520889.0</v>
      </c>
      <c r="U158" s="72">
        <v>686217.0</v>
      </c>
      <c r="V158" s="72">
        <v>3032916.0</v>
      </c>
      <c r="W158" s="72">
        <v>2.195290365E9</v>
      </c>
      <c r="X158" s="72">
        <v>2.2254982E7</v>
      </c>
      <c r="Y158" s="72">
        <v>4.4772182E7</v>
      </c>
      <c r="Z158" s="70">
        <v>1517402.0</v>
      </c>
      <c r="AA158" s="70">
        <v>2520889.0</v>
      </c>
      <c r="AB158" s="70">
        <v>690242.0</v>
      </c>
      <c r="AC158" s="70">
        <v>3032916.0</v>
      </c>
      <c r="AD158" s="70">
        <v>2.195290365E9</v>
      </c>
      <c r="AE158" s="70">
        <v>2.0929782E7</v>
      </c>
      <c r="AF158" s="70">
        <v>4.4852682E7</v>
      </c>
      <c r="AG158" s="71">
        <v>1517402.0</v>
      </c>
      <c r="AH158" s="71">
        <v>2523182.0</v>
      </c>
      <c r="AI158" s="71">
        <v>735290.0</v>
      </c>
      <c r="AJ158" s="71">
        <v>3274816.0</v>
      </c>
      <c r="AK158" s="71">
        <v>2.568249361E9</v>
      </c>
      <c r="AL158" s="71">
        <v>2.0484906E7</v>
      </c>
      <c r="AM158" s="71">
        <v>4.5776572E7</v>
      </c>
      <c r="AN158" s="72">
        <v>1517402.0</v>
      </c>
      <c r="AO158" s="72">
        <v>2523182.0</v>
      </c>
      <c r="AP158" s="72">
        <v>744143.0</v>
      </c>
      <c r="AQ158" s="72">
        <v>3274816.0</v>
      </c>
      <c r="AR158" s="72">
        <v>2.848249361E9</v>
      </c>
      <c r="AS158" s="72">
        <v>1.9719486E7</v>
      </c>
      <c r="AT158" s="72">
        <v>4.5953632E7</v>
      </c>
      <c r="AU158" s="70">
        <v>1517402.0</v>
      </c>
      <c r="AV158" s="70">
        <v>2548069.0</v>
      </c>
      <c r="AW158" s="70">
        <v>763132.0</v>
      </c>
      <c r="AX158" s="70">
        <v>3322532.0</v>
      </c>
      <c r="AY158" s="70">
        <v>2.848249361E9</v>
      </c>
      <c r="AZ158" s="70">
        <v>2.102381E7</v>
      </c>
      <c r="BA158" s="70">
        <v>4.6582282E7</v>
      </c>
    </row>
    <row r="159" ht="20.25" customHeight="1">
      <c r="A159" s="73">
        <v>1.57398284E8</v>
      </c>
      <c r="B159" s="73" t="s">
        <v>235</v>
      </c>
      <c r="C159" s="72">
        <v>2.5342469E7</v>
      </c>
      <c r="D159" s="72">
        <v>4812381.0</v>
      </c>
      <c r="E159" s="70">
        <v>124957.0</v>
      </c>
      <c r="F159" s="70">
        <v>318827.0</v>
      </c>
      <c r="G159" s="70">
        <v>52796.0</v>
      </c>
      <c r="H159" s="70">
        <v>1021778.0</v>
      </c>
      <c r="I159" s="70">
        <v>6.116E9</v>
      </c>
      <c r="J159" s="70">
        <v>2.5597469E7</v>
      </c>
      <c r="K159" s="70">
        <v>4812381.0</v>
      </c>
      <c r="L159" s="71">
        <v>124957.0</v>
      </c>
      <c r="M159" s="71">
        <v>318827.0</v>
      </c>
      <c r="N159" s="71">
        <v>52796.0</v>
      </c>
      <c r="O159" s="71">
        <v>1021778.0</v>
      </c>
      <c r="P159" s="71">
        <v>6.116E9</v>
      </c>
      <c r="Q159" s="71">
        <v>2.5666219E7</v>
      </c>
      <c r="R159" s="71">
        <v>4812381.0</v>
      </c>
      <c r="S159" s="72">
        <v>124957.0</v>
      </c>
      <c r="T159" s="72">
        <v>318827.0</v>
      </c>
      <c r="U159" s="72">
        <v>52796.0</v>
      </c>
      <c r="V159" s="72">
        <v>1021778.0</v>
      </c>
      <c r="W159" s="72">
        <v>6.116E9</v>
      </c>
      <c r="X159" s="72">
        <v>2.5728019E7</v>
      </c>
      <c r="Y159" s="72">
        <v>4812381.0</v>
      </c>
      <c r="Z159" s="70">
        <v>124957.0</v>
      </c>
      <c r="AA159" s="70">
        <v>318827.0</v>
      </c>
      <c r="AB159" s="70">
        <v>52796.0</v>
      </c>
      <c r="AC159" s="70">
        <v>1021778.0</v>
      </c>
      <c r="AD159" s="70">
        <v>6.116E9</v>
      </c>
      <c r="AE159" s="70">
        <v>2.5744093E7</v>
      </c>
      <c r="AF159" s="70">
        <v>4812381.0</v>
      </c>
      <c r="AG159" s="71">
        <v>124957.0</v>
      </c>
      <c r="AH159" s="71">
        <v>318827.0</v>
      </c>
      <c r="AI159" s="71">
        <v>52796.0</v>
      </c>
      <c r="AJ159" s="71">
        <v>1021778.0</v>
      </c>
      <c r="AK159" s="71">
        <v>6.116E9</v>
      </c>
      <c r="AL159" s="71">
        <v>2.5823693E7</v>
      </c>
      <c r="AM159" s="71">
        <v>4812381.0</v>
      </c>
      <c r="AN159" s="72">
        <v>124957.0</v>
      </c>
      <c r="AO159" s="72">
        <v>318827.0</v>
      </c>
      <c r="AP159" s="72">
        <v>52796.0</v>
      </c>
      <c r="AQ159" s="72">
        <v>1021778.0</v>
      </c>
      <c r="AR159" s="72">
        <v>6.116E9</v>
      </c>
      <c r="AS159" s="72">
        <v>2.5900193E7</v>
      </c>
      <c r="AT159" s="72">
        <v>4812381.0</v>
      </c>
      <c r="AU159" s="70">
        <v>124957.0</v>
      </c>
      <c r="AV159" s="70">
        <v>318827.0</v>
      </c>
      <c r="AW159" s="70">
        <v>52796.0</v>
      </c>
      <c r="AX159" s="70">
        <v>1021778.0</v>
      </c>
      <c r="AY159" s="70">
        <v>6.116E9</v>
      </c>
      <c r="AZ159" s="70">
        <v>2.5942593E7</v>
      </c>
      <c r="BA159" s="70">
        <v>4812381.0</v>
      </c>
    </row>
    <row r="160" ht="20.25" customHeight="1">
      <c r="A160" s="73">
        <v>6.9795161E7</v>
      </c>
      <c r="B160" s="73" t="s">
        <v>236</v>
      </c>
      <c r="C160" s="72">
        <v>2.3007451E7</v>
      </c>
      <c r="D160" s="72">
        <v>488794.0</v>
      </c>
      <c r="E160" s="70">
        <v>3542.0</v>
      </c>
      <c r="F160" s="70">
        <v>16633.0</v>
      </c>
      <c r="G160" s="70">
        <v>15983.0</v>
      </c>
      <c r="H160" s="70">
        <v>338212.0</v>
      </c>
      <c r="I160" s="70">
        <v>2.966813705E9</v>
      </c>
      <c r="J160" s="70">
        <v>2.2587719E7</v>
      </c>
      <c r="K160" s="70">
        <v>488794.0</v>
      </c>
      <c r="L160" s="71">
        <v>3542.0</v>
      </c>
      <c r="M160" s="71">
        <v>22474.0</v>
      </c>
      <c r="N160" s="71">
        <v>38910.0</v>
      </c>
      <c r="O160" s="71">
        <v>680216.0</v>
      </c>
      <c r="P160" s="71">
        <v>2.966813705E9</v>
      </c>
      <c r="Q160" s="71">
        <v>2.0883831E7</v>
      </c>
      <c r="R160" s="71">
        <v>1005744.0</v>
      </c>
      <c r="S160" s="72">
        <v>3542.0</v>
      </c>
      <c r="T160" s="72">
        <v>22474.0</v>
      </c>
      <c r="U160" s="72">
        <v>38910.0</v>
      </c>
      <c r="V160" s="72">
        <v>680216.0</v>
      </c>
      <c r="W160" s="72">
        <v>2.966813705E9</v>
      </c>
      <c r="X160" s="72">
        <v>2.0957423E7</v>
      </c>
      <c r="Y160" s="72">
        <v>1005744.0</v>
      </c>
      <c r="Z160" s="70">
        <v>3542.0</v>
      </c>
      <c r="AA160" s="70">
        <v>22474.0</v>
      </c>
      <c r="AB160" s="70">
        <v>38910.0</v>
      </c>
      <c r="AC160" s="70">
        <v>680216.0</v>
      </c>
      <c r="AD160" s="70">
        <v>2.966813705E9</v>
      </c>
      <c r="AE160" s="70">
        <v>2.0957423E7</v>
      </c>
      <c r="AF160" s="70">
        <v>1005744.0</v>
      </c>
      <c r="AG160" s="71">
        <v>3542.0</v>
      </c>
      <c r="AH160" s="71">
        <v>22474.0</v>
      </c>
      <c r="AI160" s="71">
        <v>38910.0</v>
      </c>
      <c r="AJ160" s="71">
        <v>680216.0</v>
      </c>
      <c r="AK160" s="71">
        <v>2.966813705E9</v>
      </c>
      <c r="AL160" s="71">
        <v>2.1043823E7</v>
      </c>
      <c r="AM160" s="71">
        <v>1005744.0</v>
      </c>
      <c r="AN160" s="72">
        <v>3542.0</v>
      </c>
      <c r="AO160" s="72">
        <v>22474.0</v>
      </c>
      <c r="AP160" s="72">
        <v>38910.0</v>
      </c>
      <c r="AQ160" s="72">
        <v>680216.0</v>
      </c>
      <c r="AR160" s="72">
        <v>2.966813705E9</v>
      </c>
      <c r="AS160" s="72">
        <v>2.1126223E7</v>
      </c>
      <c r="AT160" s="72">
        <v>1005744.0</v>
      </c>
      <c r="AU160" s="70">
        <v>3542.0</v>
      </c>
      <c r="AV160" s="70">
        <v>22474.0</v>
      </c>
      <c r="AW160" s="70">
        <v>38910.0</v>
      </c>
      <c r="AX160" s="70">
        <v>680216.0</v>
      </c>
      <c r="AY160" s="70">
        <v>2.966813705E9</v>
      </c>
      <c r="AZ160" s="70">
        <v>2.1233697E7</v>
      </c>
      <c r="BA160" s="70">
        <v>1005744.0</v>
      </c>
    </row>
    <row r="161" ht="20.25" customHeight="1">
      <c r="A161" s="73">
        <v>1.58296838E8</v>
      </c>
      <c r="B161" s="73" t="s">
        <v>237</v>
      </c>
      <c r="C161" s="72">
        <v>2.7785691E7</v>
      </c>
      <c r="D161" s="72">
        <v>4715810.0</v>
      </c>
      <c r="E161" s="70">
        <v>146522.0</v>
      </c>
      <c r="F161" s="70">
        <v>393091.0</v>
      </c>
      <c r="G161" s="70">
        <v>9004.0</v>
      </c>
      <c r="H161" s="70">
        <v>262324.0</v>
      </c>
      <c r="I161" s="70">
        <v>1.087153533E9</v>
      </c>
      <c r="J161" s="70">
        <v>2.7990242E7</v>
      </c>
      <c r="K161" s="70">
        <v>4715810.0</v>
      </c>
      <c r="L161" s="71">
        <v>146522.0</v>
      </c>
      <c r="M161" s="71">
        <v>393091.0</v>
      </c>
      <c r="N161" s="71">
        <v>9004.0</v>
      </c>
      <c r="O161" s="71">
        <v>262324.0</v>
      </c>
      <c r="P161" s="71">
        <v>1.087153533E9</v>
      </c>
      <c r="Q161" s="71">
        <v>2.7990242E7</v>
      </c>
      <c r="R161" s="71">
        <v>4715810.0</v>
      </c>
      <c r="S161" s="72">
        <v>146522.0</v>
      </c>
      <c r="T161" s="72">
        <v>393091.0</v>
      </c>
      <c r="U161" s="72">
        <v>9004.0</v>
      </c>
      <c r="V161" s="72">
        <v>262324.0</v>
      </c>
      <c r="W161" s="72">
        <v>1.087153533E9</v>
      </c>
      <c r="X161" s="72">
        <v>2.7990242E7</v>
      </c>
      <c r="Y161" s="72">
        <v>4715810.0</v>
      </c>
      <c r="Z161" s="70">
        <v>146522.0</v>
      </c>
      <c r="AA161" s="70">
        <v>393091.0</v>
      </c>
      <c r="AB161" s="70">
        <v>9004.0</v>
      </c>
      <c r="AC161" s="70">
        <v>262324.0</v>
      </c>
      <c r="AD161" s="70">
        <v>1.087153533E9</v>
      </c>
      <c r="AE161" s="70">
        <v>2.7990242E7</v>
      </c>
      <c r="AF161" s="70">
        <v>4715810.0</v>
      </c>
      <c r="AG161" s="71">
        <v>146522.0</v>
      </c>
      <c r="AH161" s="71">
        <v>393091.0</v>
      </c>
      <c r="AI161" s="71">
        <v>9004.0</v>
      </c>
      <c r="AJ161" s="71">
        <v>262324.0</v>
      </c>
      <c r="AK161" s="71">
        <v>1.087153533E9</v>
      </c>
      <c r="AL161" s="71">
        <v>2.8084627E7</v>
      </c>
      <c r="AM161" s="71">
        <v>4715810.0</v>
      </c>
      <c r="AN161" s="72">
        <v>146522.0</v>
      </c>
      <c r="AO161" s="72">
        <v>393091.0</v>
      </c>
      <c r="AP161" s="72">
        <v>9004.0</v>
      </c>
      <c r="AQ161" s="72">
        <v>262324.0</v>
      </c>
      <c r="AR161" s="72">
        <v>1.087153533E9</v>
      </c>
      <c r="AS161" s="72">
        <v>2.8084627E7</v>
      </c>
      <c r="AT161" s="72">
        <v>4715810.0</v>
      </c>
      <c r="AU161" s="70">
        <v>146522.0</v>
      </c>
      <c r="AV161" s="70">
        <v>393091.0</v>
      </c>
      <c r="AW161" s="70">
        <v>9004.0</v>
      </c>
      <c r="AX161" s="70">
        <v>262324.0</v>
      </c>
      <c r="AY161" s="70">
        <v>1.087153533E9</v>
      </c>
      <c r="AZ161" s="70">
        <v>2.8084627E7</v>
      </c>
      <c r="BA161" s="70">
        <v>4715810.0</v>
      </c>
    </row>
    <row r="162" ht="20.25" customHeight="1">
      <c r="A162" s="73">
        <v>1.45948216E8</v>
      </c>
      <c r="B162" s="73" t="s">
        <v>238</v>
      </c>
      <c r="C162" s="72">
        <v>3.9785939E7</v>
      </c>
      <c r="D162" s="72">
        <v>5.9810921E7</v>
      </c>
      <c r="E162" s="70">
        <v>41627.0</v>
      </c>
      <c r="F162" s="70">
        <v>1157303.0</v>
      </c>
      <c r="G162" s="70">
        <v>2399627.0</v>
      </c>
      <c r="H162" s="70">
        <v>4207713.0</v>
      </c>
      <c r="I162" s="70">
        <v>6.848628877E9</v>
      </c>
      <c r="J162" s="70">
        <v>4.0400817E7</v>
      </c>
      <c r="K162" s="70">
        <v>5.9810921E7</v>
      </c>
      <c r="L162" s="71">
        <v>52194.0</v>
      </c>
      <c r="M162" s="71">
        <v>1178160.0</v>
      </c>
      <c r="N162" s="71">
        <v>2460564.0</v>
      </c>
      <c r="O162" s="71">
        <v>4232587.0</v>
      </c>
      <c r="P162" s="71">
        <v>6.848628877E9</v>
      </c>
      <c r="Q162" s="71">
        <v>3.9258409E7</v>
      </c>
      <c r="R162" s="71">
        <v>6.1245328E7</v>
      </c>
      <c r="S162" s="72">
        <v>52194.0</v>
      </c>
      <c r="T162" s="72">
        <v>1178160.0</v>
      </c>
      <c r="U162" s="72">
        <v>2460564.0</v>
      </c>
      <c r="V162" s="72">
        <v>4232587.0</v>
      </c>
      <c r="W162" s="72">
        <v>6.848628877E9</v>
      </c>
      <c r="X162" s="72">
        <v>4.0752401E7</v>
      </c>
      <c r="Y162" s="72">
        <v>6.1245328E7</v>
      </c>
      <c r="Z162" s="70">
        <v>52194.0</v>
      </c>
      <c r="AA162" s="70">
        <v>1178283.0</v>
      </c>
      <c r="AB162" s="70">
        <v>2468270.0</v>
      </c>
      <c r="AC162" s="70">
        <v>4232587.0</v>
      </c>
      <c r="AD162" s="70">
        <v>6.848628877E9</v>
      </c>
      <c r="AE162" s="70">
        <v>3.9523605E7</v>
      </c>
      <c r="AF162" s="70">
        <v>6.1400678E7</v>
      </c>
      <c r="AG162" s="71">
        <v>52194.0</v>
      </c>
      <c r="AH162" s="71">
        <v>1188088.0</v>
      </c>
      <c r="AI162" s="71">
        <v>2533364.0</v>
      </c>
      <c r="AJ162" s="71">
        <v>4387184.0</v>
      </c>
      <c r="AK162" s="71">
        <v>6.848628877E9</v>
      </c>
      <c r="AL162" s="71">
        <v>3.9655458E7</v>
      </c>
      <c r="AM162" s="71">
        <v>6.2800608E7</v>
      </c>
      <c r="AN162" s="72">
        <v>52194.0</v>
      </c>
      <c r="AO162" s="72">
        <v>1188088.0</v>
      </c>
      <c r="AP162" s="72">
        <v>2536456.0</v>
      </c>
      <c r="AQ162" s="72">
        <v>4387184.0</v>
      </c>
      <c r="AR162" s="72">
        <v>6.848628877E9</v>
      </c>
      <c r="AS162" s="72">
        <v>4.0106495E7</v>
      </c>
      <c r="AT162" s="72">
        <v>6.2862448E7</v>
      </c>
      <c r="AU162" s="70">
        <v>52210.0</v>
      </c>
      <c r="AV162" s="70">
        <v>1616036.0</v>
      </c>
      <c r="AW162" s="70">
        <v>2739176.0</v>
      </c>
      <c r="AX162" s="70">
        <v>5143452.0</v>
      </c>
      <c r="AY162" s="70">
        <v>6.848628877E9</v>
      </c>
      <c r="AZ162" s="70">
        <v>3.653936E7</v>
      </c>
      <c r="BA162" s="70">
        <v>7.1196332E7</v>
      </c>
    </row>
    <row r="163" ht="20.25" customHeight="1">
      <c r="A163" s="73">
        <v>6.5948574E7</v>
      </c>
      <c r="B163" s="73" t="s">
        <v>239</v>
      </c>
      <c r="C163" s="72">
        <v>3.7158348E7</v>
      </c>
      <c r="D163" s="72">
        <v>1.23143884E8</v>
      </c>
      <c r="E163" s="70">
        <v>920251.0</v>
      </c>
      <c r="F163" s="70">
        <v>5034286.0</v>
      </c>
      <c r="G163" s="70">
        <v>3499404.0</v>
      </c>
      <c r="H163" s="70">
        <v>9760147.0</v>
      </c>
      <c r="I163" s="70">
        <v>2.3958373403E10</v>
      </c>
      <c r="J163" s="70">
        <v>3.7403048E7</v>
      </c>
      <c r="K163" s="70">
        <v>1.23143884E8</v>
      </c>
      <c r="L163" s="71">
        <v>920251.0</v>
      </c>
      <c r="M163" s="71">
        <v>5037806.0</v>
      </c>
      <c r="N163" s="71">
        <v>3513962.0</v>
      </c>
      <c r="O163" s="71">
        <v>9779974.0</v>
      </c>
      <c r="P163" s="71">
        <v>2.3958373403E10</v>
      </c>
      <c r="Q163" s="71">
        <v>3.7047608E7</v>
      </c>
      <c r="R163" s="71">
        <v>1.23470244E8</v>
      </c>
      <c r="S163" s="72">
        <v>920251.0</v>
      </c>
      <c r="T163" s="72">
        <v>5037806.0</v>
      </c>
      <c r="U163" s="72">
        <v>3513962.0</v>
      </c>
      <c r="V163" s="72">
        <v>9779974.0</v>
      </c>
      <c r="W163" s="72">
        <v>2.3958373403E10</v>
      </c>
      <c r="X163" s="72">
        <v>3.739492E7</v>
      </c>
      <c r="Y163" s="72">
        <v>1.23470244E8</v>
      </c>
      <c r="Z163" s="70">
        <v>920251.0</v>
      </c>
      <c r="AA163" s="70">
        <v>5037806.0</v>
      </c>
      <c r="AB163" s="70">
        <v>3513962.0</v>
      </c>
      <c r="AC163" s="70">
        <v>9779974.0</v>
      </c>
      <c r="AD163" s="70">
        <v>2.3958373403E10</v>
      </c>
      <c r="AE163" s="70">
        <v>3.742164E7</v>
      </c>
      <c r="AF163" s="70">
        <v>1.23470244E8</v>
      </c>
      <c r="AG163" s="71">
        <v>920251.0</v>
      </c>
      <c r="AH163" s="71">
        <v>5037806.0</v>
      </c>
      <c r="AI163" s="71">
        <v>3519593.0</v>
      </c>
      <c r="AJ163" s="71">
        <v>9804199.0</v>
      </c>
      <c r="AK163" s="71">
        <v>2.3958373403E10</v>
      </c>
      <c r="AL163" s="71">
        <v>3.735384E7</v>
      </c>
      <c r="AM163" s="71">
        <v>1.23582864E8</v>
      </c>
      <c r="AN163" s="72">
        <v>920251.0</v>
      </c>
      <c r="AO163" s="72">
        <v>5062420.0</v>
      </c>
      <c r="AP163" s="72">
        <v>3519782.0</v>
      </c>
      <c r="AQ163" s="72">
        <v>9821903.0</v>
      </c>
      <c r="AR163" s="72">
        <v>2.3958373403E10</v>
      </c>
      <c r="AS163" s="72">
        <v>3.7372424E7</v>
      </c>
      <c r="AT163" s="72">
        <v>1.23832784E8</v>
      </c>
      <c r="AU163" s="70">
        <v>920251.0</v>
      </c>
      <c r="AV163" s="70">
        <v>5068670.0</v>
      </c>
      <c r="AW163" s="70">
        <v>3533523.0</v>
      </c>
      <c r="AX163" s="70">
        <v>9830566.0</v>
      </c>
      <c r="AY163" s="70">
        <v>2.3958373403E10</v>
      </c>
      <c r="AZ163" s="70">
        <v>3.7414872E7</v>
      </c>
      <c r="BA163" s="70">
        <v>1.24170104E8</v>
      </c>
    </row>
    <row r="164" ht="20.25" customHeight="1">
      <c r="A164" s="73">
        <v>1.80504744E8</v>
      </c>
      <c r="B164" s="73" t="s">
        <v>240</v>
      </c>
      <c r="C164" s="72">
        <v>1.5331908E7</v>
      </c>
      <c r="D164" s="72">
        <v>63296.0</v>
      </c>
      <c r="E164" s="70">
        <v>1162.0</v>
      </c>
      <c r="F164" s="70">
        <v>3864.0</v>
      </c>
      <c r="G164" s="70">
        <v>951.0</v>
      </c>
      <c r="H164" s="70">
        <v>183910.0</v>
      </c>
      <c r="I164" s="70">
        <v>3.2E8</v>
      </c>
      <c r="J164" s="70">
        <v>1.5499108E7</v>
      </c>
      <c r="K164" s="70">
        <v>63296.0</v>
      </c>
      <c r="L164" s="71">
        <v>1162.0</v>
      </c>
      <c r="M164" s="71">
        <v>3864.0</v>
      </c>
      <c r="N164" s="71">
        <v>951.0</v>
      </c>
      <c r="O164" s="71">
        <v>183910.0</v>
      </c>
      <c r="P164" s="71">
        <v>6.48E8</v>
      </c>
      <c r="Q164" s="71">
        <v>1.5560608E7</v>
      </c>
      <c r="R164" s="71">
        <v>63296.0</v>
      </c>
      <c r="S164" s="72">
        <v>1162.0</v>
      </c>
      <c r="T164" s="72">
        <v>3864.0</v>
      </c>
      <c r="U164" s="72">
        <v>951.0</v>
      </c>
      <c r="V164" s="72">
        <v>183910.0</v>
      </c>
      <c r="W164" s="72">
        <v>6.82759846E8</v>
      </c>
      <c r="X164" s="72">
        <v>1.5581847E7</v>
      </c>
      <c r="Y164" s="72">
        <v>63296.0</v>
      </c>
      <c r="Z164" s="70">
        <v>1162.0</v>
      </c>
      <c r="AA164" s="70">
        <v>3864.0</v>
      </c>
      <c r="AB164" s="70">
        <v>951.0</v>
      </c>
      <c r="AC164" s="70">
        <v>183910.0</v>
      </c>
      <c r="AD164" s="70">
        <v>6.82759846E8</v>
      </c>
      <c r="AE164" s="70">
        <v>1.5581847E7</v>
      </c>
      <c r="AF164" s="70">
        <v>63296.0</v>
      </c>
      <c r="AG164" s="71">
        <v>1162.0</v>
      </c>
      <c r="AH164" s="71">
        <v>3864.0</v>
      </c>
      <c r="AI164" s="71">
        <v>951.0</v>
      </c>
      <c r="AJ164" s="71">
        <v>183910.0</v>
      </c>
      <c r="AK164" s="71">
        <v>6.82759846E8</v>
      </c>
      <c r="AL164" s="71">
        <v>1.5591147E7</v>
      </c>
      <c r="AM164" s="71">
        <v>63296.0</v>
      </c>
      <c r="AN164" s="72">
        <v>1162.0</v>
      </c>
      <c r="AO164" s="72">
        <v>3864.0</v>
      </c>
      <c r="AP164" s="72">
        <v>951.0</v>
      </c>
      <c r="AQ164" s="72">
        <v>183910.0</v>
      </c>
      <c r="AR164" s="72">
        <v>6.82759846E8</v>
      </c>
      <c r="AS164" s="72">
        <v>1.5614238E7</v>
      </c>
      <c r="AT164" s="72">
        <v>63296.0</v>
      </c>
      <c r="AU164" s="70">
        <v>1162.0</v>
      </c>
      <c r="AV164" s="70">
        <v>3864.0</v>
      </c>
      <c r="AW164" s="70">
        <v>951.0</v>
      </c>
      <c r="AX164" s="70">
        <v>183910.0</v>
      </c>
      <c r="AY164" s="70">
        <v>6.82759846E8</v>
      </c>
      <c r="AZ164" s="70">
        <v>1.5614238E7</v>
      </c>
      <c r="BA164" s="70">
        <v>63296.0</v>
      </c>
    </row>
    <row r="165" ht="20.25" customHeight="1">
      <c r="A165" s="73">
        <v>1.69610538E8</v>
      </c>
      <c r="B165" s="73" t="s">
        <v>241</v>
      </c>
      <c r="C165" s="72">
        <v>1.3257076E7</v>
      </c>
      <c r="D165" s="72">
        <v>492926.0</v>
      </c>
      <c r="E165" s="70">
        <v>3.0</v>
      </c>
      <c r="F165" s="70">
        <v>4092.0</v>
      </c>
      <c r="G165" s="70">
        <v>21064.0</v>
      </c>
      <c r="H165" s="70">
        <v>1569585.0</v>
      </c>
      <c r="I165" s="70">
        <v>4.669995414E9</v>
      </c>
      <c r="J165" s="70">
        <v>1.3265376E7</v>
      </c>
      <c r="K165" s="70">
        <v>492926.0</v>
      </c>
      <c r="L165" s="71">
        <v>3.0</v>
      </c>
      <c r="M165" s="71">
        <v>4092.0</v>
      </c>
      <c r="N165" s="71">
        <v>21064.0</v>
      </c>
      <c r="O165" s="71">
        <v>1569585.0</v>
      </c>
      <c r="P165" s="71">
        <v>4.669995414E9</v>
      </c>
      <c r="Q165" s="71">
        <v>1.3265376E7</v>
      </c>
      <c r="R165" s="71">
        <v>492926.0</v>
      </c>
      <c r="S165" s="72">
        <v>3.0</v>
      </c>
      <c r="T165" s="72">
        <v>4092.0</v>
      </c>
      <c r="U165" s="72">
        <v>21064.0</v>
      </c>
      <c r="V165" s="72">
        <v>1569585.0</v>
      </c>
      <c r="W165" s="72">
        <v>4.669995414E9</v>
      </c>
      <c r="X165" s="72">
        <v>1.3265376E7</v>
      </c>
      <c r="Y165" s="72">
        <v>492926.0</v>
      </c>
      <c r="Z165" s="70">
        <v>3.0</v>
      </c>
      <c r="AA165" s="70">
        <v>4092.0</v>
      </c>
      <c r="AB165" s="70">
        <v>21064.0</v>
      </c>
      <c r="AC165" s="70">
        <v>1569585.0</v>
      </c>
      <c r="AD165" s="70">
        <v>4.669995414E9</v>
      </c>
      <c r="AE165" s="70">
        <v>1.3265376E7</v>
      </c>
      <c r="AF165" s="70">
        <v>492926.0</v>
      </c>
      <c r="AG165" s="71">
        <v>3.0</v>
      </c>
      <c r="AH165" s="71">
        <v>4092.0</v>
      </c>
      <c r="AI165" s="71">
        <v>21064.0</v>
      </c>
      <c r="AJ165" s="71">
        <v>1569585.0</v>
      </c>
      <c r="AK165" s="71">
        <v>6.097343244E9</v>
      </c>
      <c r="AL165" s="71">
        <v>1.3265376E7</v>
      </c>
      <c r="AM165" s="71">
        <v>492926.0</v>
      </c>
      <c r="AN165" s="72">
        <v>3.0</v>
      </c>
      <c r="AO165" s="72">
        <v>4092.0</v>
      </c>
      <c r="AP165" s="72">
        <v>21064.0</v>
      </c>
      <c r="AQ165" s="72">
        <v>1569585.0</v>
      </c>
      <c r="AR165" s="72">
        <v>6.097343244E9</v>
      </c>
      <c r="AS165" s="72">
        <v>1.3265376E7</v>
      </c>
      <c r="AT165" s="72">
        <v>492926.0</v>
      </c>
      <c r="AU165" s="70">
        <v>3.0</v>
      </c>
      <c r="AV165" s="70">
        <v>4092.0</v>
      </c>
      <c r="AW165" s="70">
        <v>21064.0</v>
      </c>
      <c r="AX165" s="70">
        <v>1569585.0</v>
      </c>
      <c r="AY165" s="70">
        <v>6.097343244E9</v>
      </c>
      <c r="AZ165" s="70">
        <v>1.3265376E7</v>
      </c>
      <c r="BA165" s="70">
        <v>492926.0</v>
      </c>
    </row>
    <row r="166" ht="20.25" customHeight="1">
      <c r="A166" s="73">
        <v>1.75314255E8</v>
      </c>
      <c r="B166" s="73" t="s">
        <v>242</v>
      </c>
      <c r="C166" s="72">
        <v>2.8306619E7</v>
      </c>
      <c r="D166" s="72">
        <v>2.2022689E7</v>
      </c>
      <c r="E166" s="70">
        <v>281976.0</v>
      </c>
      <c r="F166" s="70">
        <v>1320076.0</v>
      </c>
      <c r="G166" s="70">
        <v>412977.0</v>
      </c>
      <c r="H166" s="70">
        <v>3465707.0</v>
      </c>
      <c r="I166" s="70">
        <v>1.22435684E8</v>
      </c>
      <c r="J166" s="70">
        <v>2.8727737E7</v>
      </c>
      <c r="K166" s="70">
        <v>2.2022689E7</v>
      </c>
      <c r="L166" s="71">
        <v>281976.0</v>
      </c>
      <c r="M166" s="71">
        <v>1320076.0</v>
      </c>
      <c r="N166" s="71">
        <v>412977.0</v>
      </c>
      <c r="O166" s="71">
        <v>3465707.0</v>
      </c>
      <c r="P166" s="71">
        <v>1.22435684E8</v>
      </c>
      <c r="Q166" s="71">
        <v>2.8727737E7</v>
      </c>
      <c r="R166" s="71">
        <v>2.2022689E7</v>
      </c>
      <c r="S166" s="72">
        <v>281976.0</v>
      </c>
      <c r="T166" s="72">
        <v>1320076.0</v>
      </c>
      <c r="U166" s="72">
        <v>412977.0</v>
      </c>
      <c r="V166" s="72">
        <v>3465707.0</v>
      </c>
      <c r="W166" s="72">
        <v>1.22435684E8</v>
      </c>
      <c r="X166" s="72">
        <v>2.8727737E7</v>
      </c>
      <c r="Y166" s="72">
        <v>2.2022689E7</v>
      </c>
      <c r="Z166" s="70">
        <v>281976.0</v>
      </c>
      <c r="AA166" s="70">
        <v>1320076.0</v>
      </c>
      <c r="AB166" s="70">
        <v>412977.0</v>
      </c>
      <c r="AC166" s="70">
        <v>3465707.0</v>
      </c>
      <c r="AD166" s="70">
        <v>1.22435684E8</v>
      </c>
      <c r="AE166" s="70">
        <v>2.8727737E7</v>
      </c>
      <c r="AF166" s="70">
        <v>2.2022689E7</v>
      </c>
      <c r="AG166" s="71">
        <v>281976.0</v>
      </c>
      <c r="AH166" s="71">
        <v>1320076.0</v>
      </c>
      <c r="AI166" s="71">
        <v>412977.0</v>
      </c>
      <c r="AJ166" s="71">
        <v>3465707.0</v>
      </c>
      <c r="AK166" s="71">
        <v>1.22435684E8</v>
      </c>
      <c r="AL166" s="71">
        <v>3.0009468E7</v>
      </c>
      <c r="AM166" s="71">
        <v>2.2022689E7</v>
      </c>
      <c r="AN166" s="72">
        <v>281976.0</v>
      </c>
      <c r="AO166" s="72">
        <v>1320134.0</v>
      </c>
      <c r="AP166" s="72">
        <v>422729.0</v>
      </c>
      <c r="AQ166" s="72">
        <v>3465707.0</v>
      </c>
      <c r="AR166" s="72">
        <v>1.22435684E8</v>
      </c>
      <c r="AS166" s="72">
        <v>3.0247511E7</v>
      </c>
      <c r="AT166" s="72">
        <v>2.2218309E7</v>
      </c>
      <c r="AU166" s="70">
        <v>281976.0</v>
      </c>
      <c r="AV166" s="70">
        <v>1320134.0</v>
      </c>
      <c r="AW166" s="70">
        <v>451278.0</v>
      </c>
      <c r="AX166" s="70">
        <v>3647337.0</v>
      </c>
      <c r="AY166" s="70">
        <v>1.22435684E8</v>
      </c>
      <c r="AZ166" s="70">
        <v>2.7294972E7</v>
      </c>
      <c r="BA166" s="70">
        <v>2.2789289E7</v>
      </c>
    </row>
    <row r="167" ht="20.25" customHeight="1">
      <c r="A167" s="73">
        <v>1.44032974E8</v>
      </c>
      <c r="B167" s="73" t="s">
        <v>243</v>
      </c>
      <c r="C167" s="72">
        <v>2.1342113E7</v>
      </c>
      <c r="D167" s="72">
        <v>883270.0</v>
      </c>
      <c r="E167" s="70">
        <v>9540.0</v>
      </c>
      <c r="F167" s="70">
        <v>5489.0</v>
      </c>
      <c r="G167" s="70">
        <v>39094.0</v>
      </c>
      <c r="H167" s="70">
        <v>1317329.0</v>
      </c>
      <c r="I167" s="70">
        <v>0.0</v>
      </c>
      <c r="J167" s="70">
        <v>2.1557871E7</v>
      </c>
      <c r="K167" s="70">
        <v>883270.0</v>
      </c>
      <c r="L167" s="71">
        <v>9540.0</v>
      </c>
      <c r="M167" s="71">
        <v>5489.0</v>
      </c>
      <c r="N167" s="71">
        <v>39094.0</v>
      </c>
      <c r="O167" s="71">
        <v>1317329.0</v>
      </c>
      <c r="P167" s="71">
        <v>0.0</v>
      </c>
      <c r="Q167" s="71">
        <v>2.1557871E7</v>
      </c>
      <c r="R167" s="71">
        <v>883270.0</v>
      </c>
      <c r="S167" s="72">
        <v>9540.0</v>
      </c>
      <c r="T167" s="72">
        <v>5489.0</v>
      </c>
      <c r="U167" s="72">
        <v>39094.0</v>
      </c>
      <c r="V167" s="72">
        <v>1317329.0</v>
      </c>
      <c r="W167" s="72">
        <v>0.0</v>
      </c>
      <c r="X167" s="72">
        <v>2.1557871E7</v>
      </c>
      <c r="Y167" s="72">
        <v>883270.0</v>
      </c>
      <c r="Z167" s="70">
        <v>9540.0</v>
      </c>
      <c r="AA167" s="70">
        <v>5489.0</v>
      </c>
      <c r="AB167" s="70">
        <v>39094.0</v>
      </c>
      <c r="AC167" s="70">
        <v>1317329.0</v>
      </c>
      <c r="AD167" s="70">
        <v>0.0</v>
      </c>
      <c r="AE167" s="70">
        <v>2.1557871E7</v>
      </c>
      <c r="AF167" s="70">
        <v>883270.0</v>
      </c>
      <c r="AG167" s="71">
        <v>0.0</v>
      </c>
      <c r="AH167" s="71">
        <v>0.0</v>
      </c>
      <c r="AI167" s="71">
        <v>0.0</v>
      </c>
      <c r="AJ167" s="71">
        <v>0.0</v>
      </c>
      <c r="AK167" s="71">
        <v>0.0</v>
      </c>
      <c r="AL167" s="71">
        <v>0.0</v>
      </c>
      <c r="AM167" s="71">
        <v>0.0</v>
      </c>
      <c r="AN167" s="72">
        <v>0.0</v>
      </c>
      <c r="AO167" s="72">
        <v>0.0</v>
      </c>
      <c r="AP167" s="72">
        <v>0.0</v>
      </c>
      <c r="AQ167" s="72">
        <v>0.0</v>
      </c>
      <c r="AR167" s="72">
        <v>0.0</v>
      </c>
      <c r="AS167" s="72">
        <v>0.0</v>
      </c>
      <c r="AT167" s="72">
        <v>0.0</v>
      </c>
      <c r="AU167" s="70">
        <v>0.0</v>
      </c>
      <c r="AV167" s="70">
        <v>0.0</v>
      </c>
      <c r="AW167" s="70">
        <v>0.0</v>
      </c>
      <c r="AX167" s="70">
        <v>0.0</v>
      </c>
      <c r="AY167" s="70">
        <v>0.0</v>
      </c>
      <c r="AZ167" s="70">
        <v>0.0</v>
      </c>
      <c r="BA167" s="70">
        <v>0.0</v>
      </c>
    </row>
    <row r="168" ht="20.25" customHeight="1">
      <c r="A168" s="73">
        <v>6.6847214E7</v>
      </c>
      <c r="B168" s="73" t="s">
        <v>244</v>
      </c>
      <c r="C168" s="72">
        <v>3.7632674E7</v>
      </c>
      <c r="D168" s="72">
        <v>1.23880311E8</v>
      </c>
      <c r="E168" s="70">
        <v>258486.0</v>
      </c>
      <c r="F168" s="70">
        <v>3989626.0</v>
      </c>
      <c r="G168" s="70">
        <v>4125666.0</v>
      </c>
      <c r="H168" s="70">
        <v>6875099.0</v>
      </c>
      <c r="I168" s="70">
        <v>1.5933720332E10</v>
      </c>
      <c r="J168" s="70">
        <v>3.771759E7</v>
      </c>
      <c r="K168" s="70">
        <v>1.23880311E8</v>
      </c>
      <c r="L168" s="71">
        <v>258487.0</v>
      </c>
      <c r="M168" s="71">
        <v>4065081.0</v>
      </c>
      <c r="N168" s="71">
        <v>4268971.0</v>
      </c>
      <c r="O168" s="71">
        <v>7182928.0</v>
      </c>
      <c r="P168" s="71">
        <v>1.5933720332E10</v>
      </c>
      <c r="Q168" s="71">
        <v>3.4736961E7</v>
      </c>
      <c r="R168" s="71">
        <v>1.27502569E8</v>
      </c>
      <c r="S168" s="72">
        <v>258487.0</v>
      </c>
      <c r="T168" s="72">
        <v>4065081.0</v>
      </c>
      <c r="U168" s="72">
        <v>4268971.0</v>
      </c>
      <c r="V168" s="72">
        <v>7182928.0</v>
      </c>
      <c r="W168" s="72">
        <v>1.5933720332E10</v>
      </c>
      <c r="X168" s="72">
        <v>3.6824717E7</v>
      </c>
      <c r="Y168" s="72">
        <v>1.27502569E8</v>
      </c>
      <c r="Z168" s="70">
        <v>258487.0</v>
      </c>
      <c r="AA168" s="70">
        <v>4065081.0</v>
      </c>
      <c r="AB168" s="70">
        <v>4268971.0</v>
      </c>
      <c r="AC168" s="70">
        <v>7182928.0</v>
      </c>
      <c r="AD168" s="70">
        <v>1.5933720332E10</v>
      </c>
      <c r="AE168" s="70">
        <v>3.6962181E7</v>
      </c>
      <c r="AF168" s="70">
        <v>1.27502569E8</v>
      </c>
      <c r="AG168" s="71">
        <v>258487.0</v>
      </c>
      <c r="AH168" s="71">
        <v>4066162.0</v>
      </c>
      <c r="AI168" s="71">
        <v>4299689.0</v>
      </c>
      <c r="AJ168" s="71">
        <v>7285607.0</v>
      </c>
      <c r="AK168" s="71">
        <v>1.6133720332E10</v>
      </c>
      <c r="AL168" s="71">
        <v>3.6140693E7</v>
      </c>
      <c r="AM168" s="71">
        <v>1.28127739E8</v>
      </c>
      <c r="AN168" s="72">
        <v>258487.0</v>
      </c>
      <c r="AO168" s="72">
        <v>4150406.0</v>
      </c>
      <c r="AP168" s="72">
        <v>4398402.0</v>
      </c>
      <c r="AQ168" s="72">
        <v>7500357.0</v>
      </c>
      <c r="AR168" s="72">
        <v>1.8084198599E10</v>
      </c>
      <c r="AS168" s="72">
        <v>3.5950727E7</v>
      </c>
      <c r="AT168" s="72">
        <v>1.30944439E8</v>
      </c>
      <c r="AU168" s="70">
        <v>258487.0</v>
      </c>
      <c r="AV168" s="70">
        <v>4448253.0</v>
      </c>
      <c r="AW168" s="70">
        <v>4679141.0</v>
      </c>
      <c r="AX168" s="70">
        <v>7894135.0</v>
      </c>
      <c r="AY168" s="70">
        <v>1.8084198599E10</v>
      </c>
      <c r="AZ168" s="70">
        <v>3.4434061E7</v>
      </c>
      <c r="BA168" s="70">
        <v>1.39537973E8</v>
      </c>
    </row>
    <row r="169" ht="20.25" customHeight="1">
      <c r="A169" s="73">
        <v>1.1363981E7</v>
      </c>
      <c r="B169" s="73" t="s">
        <v>245</v>
      </c>
      <c r="C169" s="72">
        <v>2.7531203E7</v>
      </c>
      <c r="D169" s="72">
        <v>2.0359575E8</v>
      </c>
      <c r="E169" s="70">
        <v>883504.0</v>
      </c>
      <c r="F169" s="70">
        <v>7698527.0</v>
      </c>
      <c r="G169" s="70">
        <v>6213364.0</v>
      </c>
      <c r="H169" s="70">
        <v>8274658.0</v>
      </c>
      <c r="I169" s="70">
        <v>1.465163898E10</v>
      </c>
      <c r="J169" s="70">
        <v>2.8060803E7</v>
      </c>
      <c r="K169" s="70">
        <v>2.0359575E8</v>
      </c>
      <c r="L169" s="71">
        <v>883504.0</v>
      </c>
      <c r="M169" s="71">
        <v>7698527.0</v>
      </c>
      <c r="N169" s="71">
        <v>6213364.0</v>
      </c>
      <c r="O169" s="71">
        <v>8274658.0</v>
      </c>
      <c r="P169" s="71">
        <v>1.465163898E10</v>
      </c>
      <c r="Q169" s="71">
        <v>2.8082403E7</v>
      </c>
      <c r="R169" s="71">
        <v>2.0359575E8</v>
      </c>
      <c r="S169" s="72">
        <v>883504.0</v>
      </c>
      <c r="T169" s="72">
        <v>7698527.0</v>
      </c>
      <c r="U169" s="72">
        <v>6213364.0</v>
      </c>
      <c r="V169" s="72">
        <v>8274658.0</v>
      </c>
      <c r="W169" s="72">
        <v>1.465163898E10</v>
      </c>
      <c r="X169" s="72">
        <v>2.8082403E7</v>
      </c>
      <c r="Y169" s="72">
        <v>2.0359575E8</v>
      </c>
      <c r="Z169" s="70">
        <v>883504.0</v>
      </c>
      <c r="AA169" s="70">
        <v>7698527.0</v>
      </c>
      <c r="AB169" s="70">
        <v>6213364.0</v>
      </c>
      <c r="AC169" s="70">
        <v>8274658.0</v>
      </c>
      <c r="AD169" s="70">
        <v>1.465163898E10</v>
      </c>
      <c r="AE169" s="70">
        <v>2.8082403E7</v>
      </c>
      <c r="AF169" s="70">
        <v>2.0359575E8</v>
      </c>
      <c r="AG169" s="71">
        <v>883504.0</v>
      </c>
      <c r="AH169" s="71">
        <v>7698527.0</v>
      </c>
      <c r="AI169" s="71">
        <v>6213364.0</v>
      </c>
      <c r="AJ169" s="71">
        <v>8274658.0</v>
      </c>
      <c r="AK169" s="71">
        <v>1.478163898E10</v>
      </c>
      <c r="AL169" s="71">
        <v>2.8082403E7</v>
      </c>
      <c r="AM169" s="71">
        <v>2.0359575E8</v>
      </c>
      <c r="AN169" s="72">
        <v>883504.0</v>
      </c>
      <c r="AO169" s="72">
        <v>7698527.0</v>
      </c>
      <c r="AP169" s="72">
        <v>6213364.0</v>
      </c>
      <c r="AQ169" s="72">
        <v>8274658.0</v>
      </c>
      <c r="AR169" s="72">
        <v>1.478163898E10</v>
      </c>
      <c r="AS169" s="72">
        <v>2.8174403E7</v>
      </c>
      <c r="AT169" s="72">
        <v>2.0359575E8</v>
      </c>
      <c r="AU169" s="70">
        <v>883504.0</v>
      </c>
      <c r="AV169" s="70">
        <v>7786499.0</v>
      </c>
      <c r="AW169" s="70">
        <v>6260570.0</v>
      </c>
      <c r="AX169" s="70">
        <v>8381484.0</v>
      </c>
      <c r="AY169" s="70">
        <v>1.478163898E10</v>
      </c>
      <c r="AZ169" s="70">
        <v>2.7015139E7</v>
      </c>
      <c r="BA169" s="70">
        <v>2.05426442E8</v>
      </c>
    </row>
    <row r="170" ht="20.25" customHeight="1">
      <c r="A170" s="73">
        <v>1.58265064E8</v>
      </c>
      <c r="B170" s="73" t="s">
        <v>246</v>
      </c>
      <c r="C170" s="72">
        <v>2.5214632E7</v>
      </c>
      <c r="D170" s="72">
        <v>1.1085196E7</v>
      </c>
      <c r="E170" s="70">
        <v>238681.0</v>
      </c>
      <c r="F170" s="70">
        <v>435809.0</v>
      </c>
      <c r="G170" s="70">
        <v>198473.0</v>
      </c>
      <c r="H170" s="70">
        <v>910531.0</v>
      </c>
      <c r="I170" s="70">
        <v>2.856723815E9</v>
      </c>
      <c r="J170" s="70">
        <v>2.5412832E7</v>
      </c>
      <c r="K170" s="70">
        <v>1.1085196E7</v>
      </c>
      <c r="L170" s="71">
        <v>238681.0</v>
      </c>
      <c r="M170" s="71">
        <v>435809.0</v>
      </c>
      <c r="N170" s="71">
        <v>209818.0</v>
      </c>
      <c r="O170" s="71">
        <v>1040720.0</v>
      </c>
      <c r="P170" s="71">
        <v>2.856723815E9</v>
      </c>
      <c r="Q170" s="71">
        <v>2.4776303E7</v>
      </c>
      <c r="R170" s="71">
        <v>1.1312096E7</v>
      </c>
      <c r="S170" s="72">
        <v>238681.0</v>
      </c>
      <c r="T170" s="72">
        <v>435809.0</v>
      </c>
      <c r="U170" s="72">
        <v>209818.0</v>
      </c>
      <c r="V170" s="72">
        <v>1040720.0</v>
      </c>
      <c r="W170" s="72">
        <v>2.856723815E9</v>
      </c>
      <c r="X170" s="72">
        <v>2.4996828E7</v>
      </c>
      <c r="Y170" s="72">
        <v>1.1312096E7</v>
      </c>
      <c r="Z170" s="70">
        <v>238681.0</v>
      </c>
      <c r="AA170" s="70">
        <v>435809.0</v>
      </c>
      <c r="AB170" s="70">
        <v>209818.0</v>
      </c>
      <c r="AC170" s="70">
        <v>1040720.0</v>
      </c>
      <c r="AD170" s="70">
        <v>2.856723815E9</v>
      </c>
      <c r="AE170" s="70">
        <v>2.4996828E7</v>
      </c>
      <c r="AF170" s="70">
        <v>1.1312096E7</v>
      </c>
      <c r="AG170" s="71">
        <v>238681.0</v>
      </c>
      <c r="AH170" s="71">
        <v>435809.0</v>
      </c>
      <c r="AI170" s="71">
        <v>209818.0</v>
      </c>
      <c r="AJ170" s="71">
        <v>1040720.0</v>
      </c>
      <c r="AK170" s="71">
        <v>2.856723815E9</v>
      </c>
      <c r="AL170" s="71">
        <v>2.506374E7</v>
      </c>
      <c r="AM170" s="71">
        <v>1.1312096E7</v>
      </c>
      <c r="AN170" s="72">
        <v>238681.0</v>
      </c>
      <c r="AO170" s="72">
        <v>435809.0</v>
      </c>
      <c r="AP170" s="72">
        <v>209818.0</v>
      </c>
      <c r="AQ170" s="72">
        <v>1040720.0</v>
      </c>
      <c r="AR170" s="72">
        <v>2.856723815E9</v>
      </c>
      <c r="AS170" s="72">
        <v>2.5144628E7</v>
      </c>
      <c r="AT170" s="72">
        <v>1.1312096E7</v>
      </c>
      <c r="AU170" s="70">
        <v>238681.0</v>
      </c>
      <c r="AV170" s="70">
        <v>435809.0</v>
      </c>
      <c r="AW170" s="70">
        <v>209818.0</v>
      </c>
      <c r="AX170" s="70">
        <v>1040720.0</v>
      </c>
      <c r="AY170" s="70">
        <v>2.856723815E9</v>
      </c>
      <c r="AZ170" s="70">
        <v>2.5166728E7</v>
      </c>
      <c r="BA170" s="70">
        <v>1.1312096E7</v>
      </c>
    </row>
    <row r="171" ht="20.25" customHeight="1">
      <c r="A171" s="73">
        <v>1.27147255E8</v>
      </c>
      <c r="B171" s="73" t="s">
        <v>247</v>
      </c>
      <c r="C171" s="72">
        <v>1.7603399E7</v>
      </c>
      <c r="D171" s="72">
        <v>1404762.0</v>
      </c>
      <c r="E171" s="70">
        <v>43.0</v>
      </c>
      <c r="F171" s="70">
        <v>23523.0</v>
      </c>
      <c r="G171" s="70">
        <v>57743.0</v>
      </c>
      <c r="H171" s="70">
        <v>1620937.0</v>
      </c>
      <c r="I171" s="70">
        <v>1.4204180855E10</v>
      </c>
      <c r="J171" s="70">
        <v>1.7611403E7</v>
      </c>
      <c r="K171" s="70">
        <v>1404762.0</v>
      </c>
      <c r="L171" s="71">
        <v>43.0</v>
      </c>
      <c r="M171" s="71">
        <v>23523.0</v>
      </c>
      <c r="N171" s="71">
        <v>57743.0</v>
      </c>
      <c r="O171" s="71">
        <v>1620937.0</v>
      </c>
      <c r="P171" s="71">
        <v>1.4204180855E10</v>
      </c>
      <c r="Q171" s="71">
        <v>1.7611403E7</v>
      </c>
      <c r="R171" s="71">
        <v>1404762.0</v>
      </c>
      <c r="S171" s="72">
        <v>43.0</v>
      </c>
      <c r="T171" s="72">
        <v>23523.0</v>
      </c>
      <c r="U171" s="72">
        <v>57743.0</v>
      </c>
      <c r="V171" s="72">
        <v>1620937.0</v>
      </c>
      <c r="W171" s="72">
        <v>1.4204180855E10</v>
      </c>
      <c r="X171" s="72">
        <v>1.7613003E7</v>
      </c>
      <c r="Y171" s="72">
        <v>1404762.0</v>
      </c>
      <c r="Z171" s="70">
        <v>43.0</v>
      </c>
      <c r="AA171" s="70">
        <v>23523.0</v>
      </c>
      <c r="AB171" s="70">
        <v>57743.0</v>
      </c>
      <c r="AC171" s="70">
        <v>1620937.0</v>
      </c>
      <c r="AD171" s="70">
        <v>1.4204180855E10</v>
      </c>
      <c r="AE171" s="70">
        <v>1.7617203E7</v>
      </c>
      <c r="AF171" s="70">
        <v>1404762.0</v>
      </c>
      <c r="AG171" s="71">
        <v>43.0</v>
      </c>
      <c r="AH171" s="71">
        <v>23523.0</v>
      </c>
      <c r="AI171" s="71">
        <v>57743.0</v>
      </c>
      <c r="AJ171" s="71">
        <v>1620937.0</v>
      </c>
      <c r="AK171" s="71">
        <v>1.4463172735E10</v>
      </c>
      <c r="AL171" s="71">
        <v>1.7626103E7</v>
      </c>
      <c r="AM171" s="71">
        <v>1404762.0</v>
      </c>
      <c r="AN171" s="72">
        <v>43.0</v>
      </c>
      <c r="AO171" s="72">
        <v>23523.0</v>
      </c>
      <c r="AP171" s="72">
        <v>57743.0</v>
      </c>
      <c r="AQ171" s="72">
        <v>1620937.0</v>
      </c>
      <c r="AR171" s="72">
        <v>1.4547992905E10</v>
      </c>
      <c r="AS171" s="72">
        <v>1.7661303E7</v>
      </c>
      <c r="AT171" s="72">
        <v>1404762.0</v>
      </c>
      <c r="AU171" s="70">
        <v>43.0</v>
      </c>
      <c r="AV171" s="70">
        <v>23523.0</v>
      </c>
      <c r="AW171" s="70">
        <v>57743.0</v>
      </c>
      <c r="AX171" s="70">
        <v>1620937.0</v>
      </c>
      <c r="AY171" s="70">
        <v>1.4547992905E10</v>
      </c>
      <c r="AZ171" s="70">
        <v>1.7661303E7</v>
      </c>
      <c r="BA171" s="70">
        <v>1404762.0</v>
      </c>
    </row>
    <row r="172" ht="20.25" customHeight="1">
      <c r="A172" s="73">
        <v>2.1489428E7</v>
      </c>
      <c r="B172" s="73" t="s">
        <v>248</v>
      </c>
      <c r="C172" s="72">
        <v>6.2203865E7</v>
      </c>
      <c r="D172" s="72">
        <v>5.7711578E8</v>
      </c>
      <c r="E172" s="70">
        <v>1083192.0</v>
      </c>
      <c r="F172" s="70">
        <v>1.8483076E7</v>
      </c>
      <c r="G172" s="70">
        <v>1.95188E7</v>
      </c>
      <c r="H172" s="70">
        <v>1.7688104E7</v>
      </c>
      <c r="I172" s="70">
        <v>9.234571546E9</v>
      </c>
      <c r="J172" s="70">
        <v>5.568497E7</v>
      </c>
      <c r="K172" s="70">
        <v>5.8051737E8</v>
      </c>
      <c r="L172" s="71">
        <v>1083192.0</v>
      </c>
      <c r="M172" s="71">
        <v>1.8483076E7</v>
      </c>
      <c r="N172" s="71">
        <v>1.95188E7</v>
      </c>
      <c r="O172" s="71">
        <v>1.7688104E7</v>
      </c>
      <c r="P172" s="71">
        <v>9.234571546E9</v>
      </c>
      <c r="Q172" s="71">
        <v>5.568497E7</v>
      </c>
      <c r="R172" s="71">
        <v>5.8051737E8</v>
      </c>
      <c r="S172" s="72">
        <v>0.0</v>
      </c>
      <c r="T172" s="72">
        <v>0.0</v>
      </c>
      <c r="U172" s="72">
        <v>0.0</v>
      </c>
      <c r="V172" s="72">
        <v>0.0</v>
      </c>
      <c r="W172" s="72">
        <v>0.0</v>
      </c>
      <c r="X172" s="72">
        <v>0.0</v>
      </c>
      <c r="Y172" s="72">
        <v>0.0</v>
      </c>
      <c r="Z172" s="70">
        <v>0.0</v>
      </c>
      <c r="AA172" s="70">
        <v>0.0</v>
      </c>
      <c r="AB172" s="70">
        <v>0.0</v>
      </c>
      <c r="AC172" s="70">
        <v>0.0</v>
      </c>
      <c r="AD172" s="70">
        <v>0.0</v>
      </c>
      <c r="AE172" s="70">
        <v>0.0</v>
      </c>
      <c r="AF172" s="70">
        <v>0.0</v>
      </c>
      <c r="AG172" s="71">
        <v>0.0</v>
      </c>
      <c r="AH172" s="71">
        <v>0.0</v>
      </c>
      <c r="AI172" s="71">
        <v>0.0</v>
      </c>
      <c r="AJ172" s="71">
        <v>0.0</v>
      </c>
      <c r="AK172" s="71">
        <v>0.0</v>
      </c>
      <c r="AL172" s="71">
        <v>0.0</v>
      </c>
      <c r="AM172" s="71">
        <v>0.0</v>
      </c>
      <c r="AN172" s="72">
        <v>0.0</v>
      </c>
      <c r="AO172" s="72">
        <v>0.0</v>
      </c>
      <c r="AP172" s="72">
        <v>0.0</v>
      </c>
      <c r="AQ172" s="72">
        <v>0.0</v>
      </c>
      <c r="AR172" s="72">
        <v>0.0</v>
      </c>
      <c r="AS172" s="72">
        <v>0.0</v>
      </c>
      <c r="AT172" s="72">
        <v>0.0</v>
      </c>
      <c r="AU172" s="70">
        <v>0.0</v>
      </c>
      <c r="AV172" s="70">
        <v>0.0</v>
      </c>
      <c r="AW172" s="70">
        <v>0.0</v>
      </c>
      <c r="AX172" s="70">
        <v>0.0</v>
      </c>
      <c r="AY172" s="70">
        <v>0.0</v>
      </c>
      <c r="AZ172" s="70">
        <v>0.0</v>
      </c>
      <c r="BA172" s="70">
        <v>0.0</v>
      </c>
    </row>
    <row r="173" ht="20.25" customHeight="1">
      <c r="A173" s="73">
        <v>8.8110635E7</v>
      </c>
      <c r="B173" s="73" t="s">
        <v>249</v>
      </c>
      <c r="C173" s="72">
        <v>4.1693498E7</v>
      </c>
      <c r="D173" s="72">
        <v>3.6176303E7</v>
      </c>
      <c r="E173" s="70">
        <v>32907.0</v>
      </c>
      <c r="F173" s="70">
        <v>941976.0</v>
      </c>
      <c r="G173" s="70">
        <v>1302977.0</v>
      </c>
      <c r="H173" s="70">
        <v>6531506.0</v>
      </c>
      <c r="I173" s="70">
        <v>1.05797584E8</v>
      </c>
      <c r="J173" s="70">
        <v>4.2393837E7</v>
      </c>
      <c r="K173" s="70">
        <v>3.6234973E7</v>
      </c>
      <c r="L173" s="71">
        <v>32907.0</v>
      </c>
      <c r="M173" s="71">
        <v>941976.0</v>
      </c>
      <c r="N173" s="71">
        <v>1302977.0</v>
      </c>
      <c r="O173" s="71">
        <v>6531506.0</v>
      </c>
      <c r="P173" s="71">
        <v>1.05797584E8</v>
      </c>
      <c r="Q173" s="71">
        <v>4.2393837E7</v>
      </c>
      <c r="R173" s="71">
        <v>3.6234973E7</v>
      </c>
      <c r="S173" s="72">
        <v>32907.0</v>
      </c>
      <c r="T173" s="72">
        <v>941976.0</v>
      </c>
      <c r="U173" s="72">
        <v>1302977.0</v>
      </c>
      <c r="V173" s="72">
        <v>6531506.0</v>
      </c>
      <c r="W173" s="72">
        <v>1.05797584E8</v>
      </c>
      <c r="X173" s="72">
        <v>4.2514992E7</v>
      </c>
      <c r="Y173" s="72">
        <v>3.6234973E7</v>
      </c>
      <c r="Z173" s="70">
        <v>32907.0</v>
      </c>
      <c r="AA173" s="70">
        <v>941976.0</v>
      </c>
      <c r="AB173" s="70">
        <v>1302977.0</v>
      </c>
      <c r="AC173" s="70">
        <v>6531506.0</v>
      </c>
      <c r="AD173" s="70">
        <v>1.05797584E8</v>
      </c>
      <c r="AE173" s="70">
        <v>4.2514992E7</v>
      </c>
      <c r="AF173" s="70">
        <v>3.6234973E7</v>
      </c>
      <c r="AG173" s="71">
        <v>32907.0</v>
      </c>
      <c r="AH173" s="71">
        <v>941976.0</v>
      </c>
      <c r="AI173" s="71">
        <v>1302977.0</v>
      </c>
      <c r="AJ173" s="71">
        <v>6531506.0</v>
      </c>
      <c r="AK173" s="71">
        <v>1.05797584E8</v>
      </c>
      <c r="AL173" s="71">
        <v>4.263989E7</v>
      </c>
      <c r="AM173" s="71">
        <v>3.6234973E7</v>
      </c>
      <c r="AN173" s="72">
        <v>32907.0</v>
      </c>
      <c r="AO173" s="72">
        <v>941976.0</v>
      </c>
      <c r="AP173" s="72">
        <v>1302977.0</v>
      </c>
      <c r="AQ173" s="72">
        <v>6531506.0</v>
      </c>
      <c r="AR173" s="72">
        <v>1.05797584E8</v>
      </c>
      <c r="AS173" s="72">
        <v>4.2676711E7</v>
      </c>
      <c r="AT173" s="72">
        <v>3.6234973E7</v>
      </c>
      <c r="AU173" s="70">
        <v>32907.0</v>
      </c>
      <c r="AV173" s="70">
        <v>941976.0</v>
      </c>
      <c r="AW173" s="70">
        <v>1302977.0</v>
      </c>
      <c r="AX173" s="70">
        <v>6531506.0</v>
      </c>
      <c r="AY173" s="70">
        <v>1.05797584E8</v>
      </c>
      <c r="AZ173" s="70">
        <v>4.2676711E7</v>
      </c>
      <c r="BA173" s="70">
        <v>3.6234973E7</v>
      </c>
    </row>
    <row r="174" ht="20.25" customHeight="1">
      <c r="A174" s="73">
        <v>9.9317493E7</v>
      </c>
      <c r="B174" s="73" t="s">
        <v>250</v>
      </c>
      <c r="C174" s="72">
        <v>1.7608934E7</v>
      </c>
      <c r="D174" s="72">
        <v>1.1029798E7</v>
      </c>
      <c r="E174" s="70">
        <v>49534.0</v>
      </c>
      <c r="F174" s="70">
        <v>893317.0</v>
      </c>
      <c r="G174" s="70">
        <v>67760.0</v>
      </c>
      <c r="H174" s="70">
        <v>2481046.0</v>
      </c>
      <c r="I174" s="70">
        <v>5.3065867E7</v>
      </c>
      <c r="J174" s="70">
        <v>1.7255554E7</v>
      </c>
      <c r="K174" s="70">
        <v>1.1147718E7</v>
      </c>
      <c r="L174" s="71">
        <v>49534.0</v>
      </c>
      <c r="M174" s="71">
        <v>893317.0</v>
      </c>
      <c r="N174" s="71">
        <v>67760.0</v>
      </c>
      <c r="O174" s="71">
        <v>2481046.0</v>
      </c>
      <c r="P174" s="71">
        <v>5.3065867E7</v>
      </c>
      <c r="Q174" s="71">
        <v>1.7255554E7</v>
      </c>
      <c r="R174" s="71">
        <v>1.1147718E7</v>
      </c>
      <c r="S174" s="72">
        <v>49534.0</v>
      </c>
      <c r="T174" s="72">
        <v>893317.0</v>
      </c>
      <c r="U174" s="72">
        <v>67760.0</v>
      </c>
      <c r="V174" s="72">
        <v>2481046.0</v>
      </c>
      <c r="W174" s="72">
        <v>5.3065867E7</v>
      </c>
      <c r="X174" s="72">
        <v>1.7255554E7</v>
      </c>
      <c r="Y174" s="72">
        <v>1.1147718E7</v>
      </c>
      <c r="Z174" s="70">
        <v>49534.0</v>
      </c>
      <c r="AA174" s="70">
        <v>893317.0</v>
      </c>
      <c r="AB174" s="70">
        <v>67760.0</v>
      </c>
      <c r="AC174" s="70">
        <v>2481046.0</v>
      </c>
      <c r="AD174" s="70">
        <v>5.3065867E7</v>
      </c>
      <c r="AE174" s="70">
        <v>1.7255554E7</v>
      </c>
      <c r="AF174" s="70">
        <v>1.1147718E7</v>
      </c>
      <c r="AG174" s="71">
        <v>49534.0</v>
      </c>
      <c r="AH174" s="71">
        <v>893317.0</v>
      </c>
      <c r="AI174" s="71">
        <v>67760.0</v>
      </c>
      <c r="AJ174" s="71">
        <v>2481046.0</v>
      </c>
      <c r="AK174" s="71">
        <v>5.3065867E7</v>
      </c>
      <c r="AL174" s="71">
        <v>1.7255554E7</v>
      </c>
      <c r="AM174" s="71">
        <v>1.1147718E7</v>
      </c>
      <c r="AN174" s="72">
        <v>49534.0</v>
      </c>
      <c r="AO174" s="72">
        <v>893317.0</v>
      </c>
      <c r="AP174" s="72">
        <v>67760.0</v>
      </c>
      <c r="AQ174" s="72">
        <v>2481046.0</v>
      </c>
      <c r="AR174" s="72">
        <v>5.3065867E7</v>
      </c>
      <c r="AS174" s="72">
        <v>1.7255554E7</v>
      </c>
      <c r="AT174" s="72">
        <v>1.1147718E7</v>
      </c>
      <c r="AU174" s="70">
        <v>49534.0</v>
      </c>
      <c r="AV174" s="70">
        <v>893317.0</v>
      </c>
      <c r="AW174" s="70">
        <v>67760.0</v>
      </c>
      <c r="AX174" s="70">
        <v>2481046.0</v>
      </c>
      <c r="AY174" s="70">
        <v>5.3065867E7</v>
      </c>
      <c r="AZ174" s="70">
        <v>1.7255554E7</v>
      </c>
      <c r="BA174" s="70">
        <v>1.1147718E7</v>
      </c>
    </row>
    <row r="175" ht="20.25" customHeight="1">
      <c r="A175" s="73">
        <v>1.44065871E8</v>
      </c>
      <c r="B175" s="73" t="s">
        <v>251</v>
      </c>
      <c r="C175" s="72">
        <v>4.1317079E7</v>
      </c>
      <c r="D175" s="72">
        <v>2.6555915E7</v>
      </c>
      <c r="E175" s="70">
        <v>0.0</v>
      </c>
      <c r="F175" s="70">
        <v>0.0</v>
      </c>
      <c r="G175" s="70">
        <v>0.0</v>
      </c>
      <c r="H175" s="70">
        <v>0.0</v>
      </c>
      <c r="I175" s="70">
        <v>0.0</v>
      </c>
      <c r="J175" s="70">
        <v>0.0</v>
      </c>
      <c r="K175" s="70">
        <v>0.0</v>
      </c>
      <c r="L175" s="71">
        <v>0.0</v>
      </c>
      <c r="M175" s="71">
        <v>0.0</v>
      </c>
      <c r="N175" s="71">
        <v>0.0</v>
      </c>
      <c r="O175" s="71">
        <v>0.0</v>
      </c>
      <c r="P175" s="71">
        <v>0.0</v>
      </c>
      <c r="Q175" s="71">
        <v>0.0</v>
      </c>
      <c r="R175" s="71">
        <v>0.0</v>
      </c>
      <c r="S175" s="72">
        <v>0.0</v>
      </c>
      <c r="T175" s="72">
        <v>0.0</v>
      </c>
      <c r="U175" s="72">
        <v>0.0</v>
      </c>
      <c r="V175" s="72">
        <v>0.0</v>
      </c>
      <c r="W175" s="72">
        <v>0.0</v>
      </c>
      <c r="X175" s="72">
        <v>0.0</v>
      </c>
      <c r="Y175" s="72">
        <v>0.0</v>
      </c>
      <c r="Z175" s="70">
        <v>0.0</v>
      </c>
      <c r="AA175" s="70">
        <v>0.0</v>
      </c>
      <c r="AB175" s="70">
        <v>0.0</v>
      </c>
      <c r="AC175" s="70">
        <v>0.0</v>
      </c>
      <c r="AD175" s="70">
        <v>0.0</v>
      </c>
      <c r="AE175" s="70">
        <v>0.0</v>
      </c>
      <c r="AF175" s="70">
        <v>0.0</v>
      </c>
      <c r="AG175" s="71">
        <v>0.0</v>
      </c>
      <c r="AH175" s="71">
        <v>0.0</v>
      </c>
      <c r="AI175" s="71">
        <v>0.0</v>
      </c>
      <c r="AJ175" s="71">
        <v>0.0</v>
      </c>
      <c r="AK175" s="71">
        <v>0.0</v>
      </c>
      <c r="AL175" s="71">
        <v>0.0</v>
      </c>
      <c r="AM175" s="71">
        <v>0.0</v>
      </c>
      <c r="AN175" s="72">
        <v>0.0</v>
      </c>
      <c r="AO175" s="72">
        <v>0.0</v>
      </c>
      <c r="AP175" s="72">
        <v>0.0</v>
      </c>
      <c r="AQ175" s="72">
        <v>0.0</v>
      </c>
      <c r="AR175" s="72">
        <v>0.0</v>
      </c>
      <c r="AS175" s="72">
        <v>0.0</v>
      </c>
      <c r="AT175" s="72">
        <v>0.0</v>
      </c>
      <c r="AU175" s="70">
        <v>0.0</v>
      </c>
      <c r="AV175" s="70">
        <v>0.0</v>
      </c>
      <c r="AW175" s="70">
        <v>0.0</v>
      </c>
      <c r="AX175" s="70">
        <v>0.0</v>
      </c>
      <c r="AY175" s="70">
        <v>0.0</v>
      </c>
      <c r="AZ175" s="70">
        <v>0.0</v>
      </c>
      <c r="BA175" s="70">
        <v>0.0</v>
      </c>
    </row>
    <row r="176" ht="20.25" customHeight="1">
      <c r="A176" s="73">
        <v>1.44043573E8</v>
      </c>
      <c r="B176" s="73" t="s">
        <v>252</v>
      </c>
      <c r="C176" s="72">
        <v>4.4934999E7</v>
      </c>
      <c r="D176" s="72">
        <v>3.072454E7</v>
      </c>
      <c r="E176" s="70">
        <v>0.0</v>
      </c>
      <c r="F176" s="70">
        <v>0.0</v>
      </c>
      <c r="G176" s="70">
        <v>0.0</v>
      </c>
      <c r="H176" s="70">
        <v>0.0</v>
      </c>
      <c r="I176" s="70">
        <v>0.0</v>
      </c>
      <c r="J176" s="70">
        <v>0.0</v>
      </c>
      <c r="K176" s="70">
        <v>0.0</v>
      </c>
      <c r="L176" s="71">
        <v>0.0</v>
      </c>
      <c r="M176" s="71">
        <v>0.0</v>
      </c>
      <c r="N176" s="71">
        <v>0.0</v>
      </c>
      <c r="O176" s="71">
        <v>0.0</v>
      </c>
      <c r="P176" s="71">
        <v>0.0</v>
      </c>
      <c r="Q176" s="71">
        <v>0.0</v>
      </c>
      <c r="R176" s="71">
        <v>0.0</v>
      </c>
      <c r="S176" s="72">
        <v>0.0</v>
      </c>
      <c r="T176" s="72">
        <v>0.0</v>
      </c>
      <c r="U176" s="72">
        <v>0.0</v>
      </c>
      <c r="V176" s="72">
        <v>0.0</v>
      </c>
      <c r="W176" s="72">
        <v>0.0</v>
      </c>
      <c r="X176" s="72">
        <v>0.0</v>
      </c>
      <c r="Y176" s="72">
        <v>0.0</v>
      </c>
      <c r="Z176" s="70">
        <v>0.0</v>
      </c>
      <c r="AA176" s="70">
        <v>0.0</v>
      </c>
      <c r="AB176" s="70">
        <v>0.0</v>
      </c>
      <c r="AC176" s="70">
        <v>0.0</v>
      </c>
      <c r="AD176" s="70">
        <v>0.0</v>
      </c>
      <c r="AE176" s="70">
        <v>0.0</v>
      </c>
      <c r="AF176" s="70">
        <v>0.0</v>
      </c>
      <c r="AG176" s="71">
        <v>0.0</v>
      </c>
      <c r="AH176" s="71">
        <v>0.0</v>
      </c>
      <c r="AI176" s="71">
        <v>0.0</v>
      </c>
      <c r="AJ176" s="71">
        <v>0.0</v>
      </c>
      <c r="AK176" s="71">
        <v>0.0</v>
      </c>
      <c r="AL176" s="71">
        <v>0.0</v>
      </c>
      <c r="AM176" s="71">
        <v>0.0</v>
      </c>
      <c r="AN176" s="72">
        <v>0.0</v>
      </c>
      <c r="AO176" s="72">
        <v>0.0</v>
      </c>
      <c r="AP176" s="72">
        <v>0.0</v>
      </c>
      <c r="AQ176" s="72">
        <v>0.0</v>
      </c>
      <c r="AR176" s="72">
        <v>0.0</v>
      </c>
      <c r="AS176" s="72">
        <v>0.0</v>
      </c>
      <c r="AT176" s="72">
        <v>0.0</v>
      </c>
      <c r="AU176" s="70">
        <v>0.0</v>
      </c>
      <c r="AV176" s="70">
        <v>0.0</v>
      </c>
      <c r="AW176" s="70">
        <v>0.0</v>
      </c>
      <c r="AX176" s="70">
        <v>0.0</v>
      </c>
      <c r="AY176" s="70">
        <v>0.0</v>
      </c>
      <c r="AZ176" s="70">
        <v>0.0</v>
      </c>
      <c r="BA176" s="70">
        <v>0.0</v>
      </c>
    </row>
    <row r="177" ht="20.25" customHeight="1">
      <c r="A177" s="73">
        <v>1.90550149E8</v>
      </c>
      <c r="B177" s="73" t="s">
        <v>253</v>
      </c>
      <c r="C177" s="72">
        <v>1.8215958E7</v>
      </c>
      <c r="D177" s="72">
        <v>2.9420114E7</v>
      </c>
      <c r="E177" s="70">
        <v>3009985.0</v>
      </c>
      <c r="F177" s="70">
        <v>1533415.0</v>
      </c>
      <c r="G177" s="70">
        <v>226394.0</v>
      </c>
      <c r="H177" s="70">
        <v>2840830.0</v>
      </c>
      <c r="I177" s="70">
        <v>1.12543401E8</v>
      </c>
      <c r="J177" s="70">
        <v>2.0714121E7</v>
      </c>
      <c r="K177" s="70">
        <v>3.1263097E7</v>
      </c>
      <c r="L177" s="71">
        <v>3369948.0</v>
      </c>
      <c r="M177" s="71">
        <v>1674212.0</v>
      </c>
      <c r="N177" s="71">
        <v>261758.0</v>
      </c>
      <c r="O177" s="71">
        <v>2867138.0</v>
      </c>
      <c r="P177" s="71">
        <v>1.32787435E8</v>
      </c>
      <c r="Q177" s="71">
        <v>1.9943971E7</v>
      </c>
      <c r="R177" s="71">
        <v>3.3450339E7</v>
      </c>
      <c r="S177" s="72">
        <v>3369948.0</v>
      </c>
      <c r="T177" s="72">
        <v>1674212.0</v>
      </c>
      <c r="U177" s="72">
        <v>261758.0</v>
      </c>
      <c r="V177" s="72">
        <v>2867138.0</v>
      </c>
      <c r="W177" s="72">
        <v>1.32787435E8</v>
      </c>
      <c r="X177" s="72">
        <v>2.1027793E7</v>
      </c>
      <c r="Y177" s="72">
        <v>3.3450339E7</v>
      </c>
      <c r="Z177" s="70">
        <v>3459476.0</v>
      </c>
      <c r="AA177" s="70">
        <v>1853109.0</v>
      </c>
      <c r="AB177" s="70">
        <v>261758.0</v>
      </c>
      <c r="AC177" s="70">
        <v>2890103.0</v>
      </c>
      <c r="AD177" s="70">
        <v>1.32787435E8</v>
      </c>
      <c r="AE177" s="70">
        <v>2.1027768E7</v>
      </c>
      <c r="AF177" s="70">
        <v>3.5573315E7</v>
      </c>
      <c r="AG177" s="71">
        <v>3459476.0</v>
      </c>
      <c r="AH177" s="71">
        <v>1868115.0</v>
      </c>
      <c r="AI177" s="71">
        <v>327271.0</v>
      </c>
      <c r="AJ177" s="71">
        <v>2949176.0</v>
      </c>
      <c r="AK177" s="71">
        <v>1.32787435E8</v>
      </c>
      <c r="AL177" s="71">
        <v>2.1594615E7</v>
      </c>
      <c r="AM177" s="71">
        <v>3.7033691E7</v>
      </c>
      <c r="AN177" s="72">
        <v>3459476.0</v>
      </c>
      <c r="AO177" s="72">
        <v>1868115.0</v>
      </c>
      <c r="AP177" s="72">
        <v>327271.0</v>
      </c>
      <c r="AQ177" s="72">
        <v>2949176.0</v>
      </c>
      <c r="AR177" s="72">
        <v>1.32787435E8</v>
      </c>
      <c r="AS177" s="72">
        <v>2.2128875E7</v>
      </c>
      <c r="AT177" s="72">
        <v>3.7033691E7</v>
      </c>
      <c r="AU177" s="70">
        <v>3459476.0</v>
      </c>
      <c r="AV177" s="70">
        <v>1868115.0</v>
      </c>
      <c r="AW177" s="70">
        <v>343797.0</v>
      </c>
      <c r="AX177" s="70">
        <v>2949176.0</v>
      </c>
      <c r="AY177" s="70">
        <v>1.32787435E8</v>
      </c>
      <c r="AZ177" s="70">
        <v>2.2930329E7</v>
      </c>
      <c r="BA177" s="70">
        <v>3.7364211E7</v>
      </c>
    </row>
    <row r="178" ht="20.25" customHeight="1">
      <c r="A178" s="73">
        <v>1.74530133E8</v>
      </c>
      <c r="B178" s="73" t="s">
        <v>254</v>
      </c>
      <c r="C178" s="72">
        <v>2.2867341E7</v>
      </c>
      <c r="D178" s="72">
        <v>2253561.0</v>
      </c>
      <c r="E178" s="70">
        <v>3127.0</v>
      </c>
      <c r="F178" s="70">
        <v>27691.0</v>
      </c>
      <c r="G178" s="70">
        <v>96770.0</v>
      </c>
      <c r="H178" s="70">
        <v>331940.0</v>
      </c>
      <c r="I178" s="70">
        <v>1.1791635993E10</v>
      </c>
      <c r="J178" s="70">
        <v>2.2889741E7</v>
      </c>
      <c r="K178" s="70">
        <v>2253561.0</v>
      </c>
      <c r="L178" s="71">
        <v>3127.0</v>
      </c>
      <c r="M178" s="71">
        <v>27691.0</v>
      </c>
      <c r="N178" s="71">
        <v>96770.0</v>
      </c>
      <c r="O178" s="71">
        <v>331940.0</v>
      </c>
      <c r="P178" s="71">
        <v>1.1791635993E10</v>
      </c>
      <c r="Q178" s="71">
        <v>2.2889741E7</v>
      </c>
      <c r="R178" s="71">
        <v>2253561.0</v>
      </c>
      <c r="S178" s="72">
        <v>3127.0</v>
      </c>
      <c r="T178" s="72">
        <v>27691.0</v>
      </c>
      <c r="U178" s="72">
        <v>96770.0</v>
      </c>
      <c r="V178" s="72">
        <v>331940.0</v>
      </c>
      <c r="W178" s="72">
        <v>1.1791635993E10</v>
      </c>
      <c r="X178" s="72">
        <v>2.2889741E7</v>
      </c>
      <c r="Y178" s="72">
        <v>2253561.0</v>
      </c>
      <c r="Z178" s="70">
        <v>3127.0</v>
      </c>
      <c r="AA178" s="70">
        <v>27691.0</v>
      </c>
      <c r="AB178" s="70">
        <v>96770.0</v>
      </c>
      <c r="AC178" s="70">
        <v>331940.0</v>
      </c>
      <c r="AD178" s="70">
        <v>1.1791635993E10</v>
      </c>
      <c r="AE178" s="70">
        <v>2.2889741E7</v>
      </c>
      <c r="AF178" s="70">
        <v>2253561.0</v>
      </c>
      <c r="AG178" s="71">
        <v>3127.0</v>
      </c>
      <c r="AH178" s="71">
        <v>27691.0</v>
      </c>
      <c r="AI178" s="71">
        <v>96770.0</v>
      </c>
      <c r="AJ178" s="71">
        <v>331940.0</v>
      </c>
      <c r="AK178" s="71">
        <v>1.3337260959E10</v>
      </c>
      <c r="AL178" s="71">
        <v>2.2895041E7</v>
      </c>
      <c r="AM178" s="71">
        <v>2253561.0</v>
      </c>
      <c r="AN178" s="72">
        <v>3127.0</v>
      </c>
      <c r="AO178" s="72">
        <v>27691.0</v>
      </c>
      <c r="AP178" s="72">
        <v>96770.0</v>
      </c>
      <c r="AQ178" s="72">
        <v>331940.0</v>
      </c>
      <c r="AR178" s="72">
        <v>1.3337260959E10</v>
      </c>
      <c r="AS178" s="72">
        <v>2.2898241E7</v>
      </c>
      <c r="AT178" s="72">
        <v>2253561.0</v>
      </c>
      <c r="AU178" s="70">
        <v>3127.0</v>
      </c>
      <c r="AV178" s="70">
        <v>27691.0</v>
      </c>
      <c r="AW178" s="70">
        <v>96770.0</v>
      </c>
      <c r="AX178" s="70">
        <v>331940.0</v>
      </c>
      <c r="AY178" s="70">
        <v>1.3337260959E10</v>
      </c>
      <c r="AZ178" s="70">
        <v>2.2898241E7</v>
      </c>
      <c r="BA178" s="70">
        <v>2253561.0</v>
      </c>
    </row>
    <row r="179" ht="20.25" customHeight="1">
      <c r="A179" s="73">
        <v>1.00844055E8</v>
      </c>
      <c r="B179" s="73" t="s">
        <v>255</v>
      </c>
      <c r="C179" s="72">
        <v>1.2534372E7</v>
      </c>
      <c r="D179" s="72">
        <v>8818085.0</v>
      </c>
      <c r="E179" s="70">
        <v>18479.0</v>
      </c>
      <c r="F179" s="70">
        <v>815682.0</v>
      </c>
      <c r="G179" s="70">
        <v>22112.0</v>
      </c>
      <c r="H179" s="70">
        <v>1945308.0</v>
      </c>
      <c r="I179" s="70">
        <v>1.253977396E9</v>
      </c>
      <c r="J179" s="70">
        <v>1.2540772E7</v>
      </c>
      <c r="K179" s="70">
        <v>8818085.0</v>
      </c>
      <c r="L179" s="71">
        <v>18479.0</v>
      </c>
      <c r="M179" s="71">
        <v>815682.0</v>
      </c>
      <c r="N179" s="71">
        <v>22112.0</v>
      </c>
      <c r="O179" s="71">
        <v>1945308.0</v>
      </c>
      <c r="P179" s="71">
        <v>1.253977396E9</v>
      </c>
      <c r="Q179" s="71">
        <v>1.2540772E7</v>
      </c>
      <c r="R179" s="71">
        <v>8818085.0</v>
      </c>
      <c r="S179" s="72">
        <v>18479.0</v>
      </c>
      <c r="T179" s="72">
        <v>815682.0</v>
      </c>
      <c r="U179" s="72">
        <v>22112.0</v>
      </c>
      <c r="V179" s="72">
        <v>1945308.0</v>
      </c>
      <c r="W179" s="72">
        <v>1.253977396E9</v>
      </c>
      <c r="X179" s="72">
        <v>1.2540452E7</v>
      </c>
      <c r="Y179" s="72">
        <v>8818085.0</v>
      </c>
      <c r="Z179" s="70">
        <v>18479.0</v>
      </c>
      <c r="AA179" s="70">
        <v>815682.0</v>
      </c>
      <c r="AB179" s="70">
        <v>22112.0</v>
      </c>
      <c r="AC179" s="70">
        <v>1945308.0</v>
      </c>
      <c r="AD179" s="70">
        <v>1.253977396E9</v>
      </c>
      <c r="AE179" s="70">
        <v>1.2540452E7</v>
      </c>
      <c r="AF179" s="70">
        <v>8818085.0</v>
      </c>
      <c r="AG179" s="71">
        <v>18479.0</v>
      </c>
      <c r="AH179" s="71">
        <v>815682.0</v>
      </c>
      <c r="AI179" s="71">
        <v>22112.0</v>
      </c>
      <c r="AJ179" s="71">
        <v>1945308.0</v>
      </c>
      <c r="AK179" s="71">
        <v>1.253977396E9</v>
      </c>
      <c r="AL179" s="71">
        <v>1.2540452E7</v>
      </c>
      <c r="AM179" s="71">
        <v>8818085.0</v>
      </c>
      <c r="AN179" s="72">
        <v>0.0</v>
      </c>
      <c r="AO179" s="72">
        <v>0.0</v>
      </c>
      <c r="AP179" s="72">
        <v>0.0</v>
      </c>
      <c r="AQ179" s="72">
        <v>0.0</v>
      </c>
      <c r="AR179" s="72">
        <v>0.0</v>
      </c>
      <c r="AS179" s="72">
        <v>0.0</v>
      </c>
      <c r="AT179" s="72">
        <v>0.0</v>
      </c>
      <c r="AU179" s="70">
        <v>18479.0</v>
      </c>
      <c r="AV179" s="70">
        <v>815682.0</v>
      </c>
      <c r="AW179" s="70">
        <v>22112.0</v>
      </c>
      <c r="AX179" s="70">
        <v>1945308.0</v>
      </c>
      <c r="AY179" s="70">
        <v>1.980573306E9</v>
      </c>
      <c r="AZ179" s="70">
        <v>1.2639526E7</v>
      </c>
      <c r="BA179" s="70">
        <v>8818085.0</v>
      </c>
    </row>
    <row r="180" ht="20.25" customHeight="1">
      <c r="A180" s="73">
        <v>1.44059309E8</v>
      </c>
      <c r="B180" s="73" t="s">
        <v>256</v>
      </c>
      <c r="C180" s="72">
        <v>3.2308389E7</v>
      </c>
      <c r="D180" s="72">
        <v>1.7598036E7</v>
      </c>
      <c r="E180" s="70">
        <v>557123.0</v>
      </c>
      <c r="F180" s="70">
        <v>628313.0</v>
      </c>
      <c r="G180" s="70">
        <v>269406.0</v>
      </c>
      <c r="H180" s="70">
        <v>8743288.0</v>
      </c>
      <c r="I180" s="70">
        <v>719086.0</v>
      </c>
      <c r="J180" s="70">
        <v>3.2983354E7</v>
      </c>
      <c r="K180" s="70">
        <v>1.7598036E7</v>
      </c>
      <c r="L180" s="71">
        <v>557123.0</v>
      </c>
      <c r="M180" s="71">
        <v>628313.0</v>
      </c>
      <c r="N180" s="71">
        <v>269406.0</v>
      </c>
      <c r="O180" s="71">
        <v>8743288.0</v>
      </c>
      <c r="P180" s="71">
        <v>719086.0</v>
      </c>
      <c r="Q180" s="71">
        <v>3.3159759E7</v>
      </c>
      <c r="R180" s="71">
        <v>1.7598036E7</v>
      </c>
      <c r="S180" s="72">
        <v>557123.0</v>
      </c>
      <c r="T180" s="72">
        <v>628313.0</v>
      </c>
      <c r="U180" s="72">
        <v>269406.0</v>
      </c>
      <c r="V180" s="72">
        <v>8743288.0</v>
      </c>
      <c r="W180" s="72">
        <v>719086.0</v>
      </c>
      <c r="X180" s="72">
        <v>3.3848709E7</v>
      </c>
      <c r="Y180" s="72">
        <v>1.7598036E7</v>
      </c>
      <c r="Z180" s="70">
        <v>557123.0</v>
      </c>
      <c r="AA180" s="70">
        <v>628313.0</v>
      </c>
      <c r="AB180" s="70">
        <v>269406.0</v>
      </c>
      <c r="AC180" s="70">
        <v>8743288.0</v>
      </c>
      <c r="AD180" s="70">
        <v>719086.0</v>
      </c>
      <c r="AE180" s="70">
        <v>3.3893109E7</v>
      </c>
      <c r="AF180" s="70">
        <v>1.7598036E7</v>
      </c>
      <c r="AG180" s="71">
        <v>557123.0</v>
      </c>
      <c r="AH180" s="71">
        <v>628313.0</v>
      </c>
      <c r="AI180" s="71">
        <v>269406.0</v>
      </c>
      <c r="AJ180" s="71">
        <v>8743288.0</v>
      </c>
      <c r="AK180" s="71">
        <v>719086.0</v>
      </c>
      <c r="AL180" s="71">
        <v>3.4151209E7</v>
      </c>
      <c r="AM180" s="71">
        <v>1.7598036E7</v>
      </c>
      <c r="AN180" s="72">
        <v>557123.0</v>
      </c>
      <c r="AO180" s="72">
        <v>628313.0</v>
      </c>
      <c r="AP180" s="72">
        <v>269406.0</v>
      </c>
      <c r="AQ180" s="72">
        <v>8743288.0</v>
      </c>
      <c r="AR180" s="72">
        <v>719086.0</v>
      </c>
      <c r="AS180" s="72">
        <v>3.4322109E7</v>
      </c>
      <c r="AT180" s="72">
        <v>1.7598036E7</v>
      </c>
      <c r="AU180" s="70">
        <v>557123.0</v>
      </c>
      <c r="AV180" s="70">
        <v>628313.0</v>
      </c>
      <c r="AW180" s="70">
        <v>269406.0</v>
      </c>
      <c r="AX180" s="70">
        <v>8743288.0</v>
      </c>
      <c r="AY180" s="70">
        <v>719086.0</v>
      </c>
      <c r="AZ180" s="70">
        <v>3.4424759E7</v>
      </c>
      <c r="BA180" s="70">
        <v>1.7598036E7</v>
      </c>
    </row>
    <row r="181" ht="20.25" customHeight="1">
      <c r="A181" s="73">
        <v>1.44083306E8</v>
      </c>
      <c r="B181" s="73" t="s">
        <v>257</v>
      </c>
      <c r="C181" s="72">
        <v>3.158091E7</v>
      </c>
      <c r="D181" s="72">
        <v>1.05406418E8</v>
      </c>
      <c r="E181" s="70">
        <v>0.0</v>
      </c>
      <c r="F181" s="70">
        <v>0.0</v>
      </c>
      <c r="G181" s="70">
        <v>0.0</v>
      </c>
      <c r="H181" s="70">
        <v>0.0</v>
      </c>
      <c r="I181" s="70">
        <v>0.0</v>
      </c>
      <c r="J181" s="70">
        <v>0.0</v>
      </c>
      <c r="K181" s="70">
        <v>0.0</v>
      </c>
      <c r="L181" s="71">
        <v>0.0</v>
      </c>
      <c r="M181" s="71">
        <v>0.0</v>
      </c>
      <c r="N181" s="71">
        <v>0.0</v>
      </c>
      <c r="O181" s="71">
        <v>0.0</v>
      </c>
      <c r="P181" s="71">
        <v>0.0</v>
      </c>
      <c r="Q181" s="71">
        <v>0.0</v>
      </c>
      <c r="R181" s="71">
        <v>0.0</v>
      </c>
      <c r="S181" s="72">
        <v>0.0</v>
      </c>
      <c r="T181" s="72">
        <v>0.0</v>
      </c>
      <c r="U181" s="72">
        <v>0.0</v>
      </c>
      <c r="V181" s="72">
        <v>0.0</v>
      </c>
      <c r="W181" s="72">
        <v>0.0</v>
      </c>
      <c r="X181" s="72">
        <v>0.0</v>
      </c>
      <c r="Y181" s="72">
        <v>0.0</v>
      </c>
      <c r="Z181" s="70">
        <v>0.0</v>
      </c>
      <c r="AA181" s="70">
        <v>0.0</v>
      </c>
      <c r="AB181" s="70">
        <v>0.0</v>
      </c>
      <c r="AC181" s="70">
        <v>0.0</v>
      </c>
      <c r="AD181" s="70">
        <v>0.0</v>
      </c>
      <c r="AE181" s="70">
        <v>0.0</v>
      </c>
      <c r="AF181" s="70">
        <v>0.0</v>
      </c>
      <c r="AG181" s="71">
        <v>0.0</v>
      </c>
      <c r="AH181" s="71">
        <v>0.0</v>
      </c>
      <c r="AI181" s="71">
        <v>0.0</v>
      </c>
      <c r="AJ181" s="71">
        <v>0.0</v>
      </c>
      <c r="AK181" s="71">
        <v>0.0</v>
      </c>
      <c r="AL181" s="71">
        <v>0.0</v>
      </c>
      <c r="AM181" s="71">
        <v>0.0</v>
      </c>
      <c r="AN181" s="72">
        <v>0.0</v>
      </c>
      <c r="AO181" s="72">
        <v>0.0</v>
      </c>
      <c r="AP181" s="72">
        <v>0.0</v>
      </c>
      <c r="AQ181" s="72">
        <v>0.0</v>
      </c>
      <c r="AR181" s="72">
        <v>0.0</v>
      </c>
      <c r="AS181" s="72">
        <v>0.0</v>
      </c>
      <c r="AT181" s="72">
        <v>0.0</v>
      </c>
      <c r="AU181" s="70">
        <v>0.0</v>
      </c>
      <c r="AV181" s="70">
        <v>0.0</v>
      </c>
      <c r="AW181" s="70">
        <v>0.0</v>
      </c>
      <c r="AX181" s="70">
        <v>0.0</v>
      </c>
      <c r="AY181" s="70">
        <v>0.0</v>
      </c>
      <c r="AZ181" s="70">
        <v>0.0</v>
      </c>
      <c r="BA181" s="70">
        <v>0.0</v>
      </c>
    </row>
    <row r="182" ht="20.25" customHeight="1">
      <c r="A182" s="73">
        <v>3.5412124E7</v>
      </c>
      <c r="B182" s="73" t="s">
        <v>258</v>
      </c>
      <c r="C182" s="72">
        <v>1.4801216E7</v>
      </c>
      <c r="D182" s="72">
        <v>6349209.0</v>
      </c>
      <c r="E182" s="70">
        <v>572749.0</v>
      </c>
      <c r="F182" s="70">
        <v>366444.0</v>
      </c>
      <c r="G182" s="70">
        <v>75045.0</v>
      </c>
      <c r="H182" s="70">
        <v>1027712.0</v>
      </c>
      <c r="I182" s="70">
        <v>1709320.0</v>
      </c>
      <c r="J182" s="70">
        <v>1.619146E7</v>
      </c>
      <c r="K182" s="70">
        <v>8956841.0</v>
      </c>
      <c r="L182" s="71">
        <v>572749.0</v>
      </c>
      <c r="M182" s="71">
        <v>366444.0</v>
      </c>
      <c r="N182" s="71">
        <v>75045.0</v>
      </c>
      <c r="O182" s="71">
        <v>1027712.0</v>
      </c>
      <c r="P182" s="71">
        <v>1709320.0</v>
      </c>
      <c r="Q182" s="71">
        <v>1.6329301E7</v>
      </c>
      <c r="R182" s="71">
        <v>8956841.0</v>
      </c>
      <c r="S182" s="72">
        <v>597662.0</v>
      </c>
      <c r="T182" s="72">
        <v>478561.0</v>
      </c>
      <c r="U182" s="72">
        <v>75045.0</v>
      </c>
      <c r="V182" s="72">
        <v>1122929.0</v>
      </c>
      <c r="W182" s="72">
        <v>1709320.0</v>
      </c>
      <c r="X182" s="72">
        <v>1.6031133E7</v>
      </c>
      <c r="Y182" s="72">
        <v>1.0090278E7</v>
      </c>
      <c r="Z182" s="70">
        <v>597662.0</v>
      </c>
      <c r="AA182" s="70">
        <v>478561.0</v>
      </c>
      <c r="AB182" s="70">
        <v>75045.0</v>
      </c>
      <c r="AC182" s="70">
        <v>1122929.0</v>
      </c>
      <c r="AD182" s="70">
        <v>1709320.0</v>
      </c>
      <c r="AE182" s="70">
        <v>1.6058333E7</v>
      </c>
      <c r="AF182" s="70">
        <v>1.0090278E7</v>
      </c>
      <c r="AG182" s="71">
        <v>597662.0</v>
      </c>
      <c r="AH182" s="71">
        <v>478561.0</v>
      </c>
      <c r="AI182" s="71">
        <v>75045.0</v>
      </c>
      <c r="AJ182" s="71">
        <v>1122929.0</v>
      </c>
      <c r="AK182" s="71">
        <v>1709320.0</v>
      </c>
      <c r="AL182" s="71">
        <v>1.6207933E7</v>
      </c>
      <c r="AM182" s="71">
        <v>1.0090278E7</v>
      </c>
      <c r="AN182" s="72">
        <v>597662.0</v>
      </c>
      <c r="AO182" s="72">
        <v>478561.0</v>
      </c>
      <c r="AP182" s="72">
        <v>75045.0</v>
      </c>
      <c r="AQ182" s="72">
        <v>1122929.0</v>
      </c>
      <c r="AR182" s="72">
        <v>1709320.0</v>
      </c>
      <c r="AS182" s="72">
        <v>1.6262497E7</v>
      </c>
      <c r="AT182" s="72">
        <v>1.0090278E7</v>
      </c>
      <c r="AU182" s="70">
        <v>597662.0</v>
      </c>
      <c r="AV182" s="70">
        <v>478561.0</v>
      </c>
      <c r="AW182" s="70">
        <v>75045.0</v>
      </c>
      <c r="AX182" s="70">
        <v>1122929.0</v>
      </c>
      <c r="AY182" s="70">
        <v>1709320.0</v>
      </c>
      <c r="AZ182" s="70">
        <v>1.6290333E7</v>
      </c>
      <c r="BA182" s="70">
        <v>1.0090278E7</v>
      </c>
    </row>
    <row r="183" ht="20.25" customHeight="1">
      <c r="A183" s="73">
        <v>1.47116341E8</v>
      </c>
      <c r="B183" s="73" t="s">
        <v>259</v>
      </c>
      <c r="C183" s="72">
        <v>2.9777611E7</v>
      </c>
      <c r="D183" s="72">
        <v>1.3529689E7</v>
      </c>
      <c r="E183" s="70">
        <v>308.0</v>
      </c>
      <c r="F183" s="70">
        <v>807831.0</v>
      </c>
      <c r="G183" s="70">
        <v>271954.0</v>
      </c>
      <c r="H183" s="70">
        <v>526000.0</v>
      </c>
      <c r="I183" s="70">
        <v>6.456585973E9</v>
      </c>
      <c r="J183" s="70">
        <v>2.9902057E7</v>
      </c>
      <c r="K183" s="70">
        <v>1.3529689E7</v>
      </c>
      <c r="L183" s="71">
        <v>308.0</v>
      </c>
      <c r="M183" s="71">
        <v>807831.0</v>
      </c>
      <c r="N183" s="71">
        <v>271954.0</v>
      </c>
      <c r="O183" s="71">
        <v>526000.0</v>
      </c>
      <c r="P183" s="71">
        <v>6.456585973E9</v>
      </c>
      <c r="Q183" s="71">
        <v>2.9928211E7</v>
      </c>
      <c r="R183" s="71">
        <v>1.3529689E7</v>
      </c>
      <c r="S183" s="72">
        <v>308.0</v>
      </c>
      <c r="T183" s="72">
        <v>807831.0</v>
      </c>
      <c r="U183" s="72">
        <v>271954.0</v>
      </c>
      <c r="V183" s="72">
        <v>526000.0</v>
      </c>
      <c r="W183" s="72">
        <v>6.456585973E9</v>
      </c>
      <c r="X183" s="72">
        <v>2.9947511E7</v>
      </c>
      <c r="Y183" s="72">
        <v>1.3529689E7</v>
      </c>
      <c r="Z183" s="70">
        <v>308.0</v>
      </c>
      <c r="AA183" s="70">
        <v>807831.0</v>
      </c>
      <c r="AB183" s="70">
        <v>271954.0</v>
      </c>
      <c r="AC183" s="70">
        <v>526000.0</v>
      </c>
      <c r="AD183" s="70">
        <v>6.456585973E9</v>
      </c>
      <c r="AE183" s="70">
        <v>2.9952611E7</v>
      </c>
      <c r="AF183" s="70">
        <v>1.3529689E7</v>
      </c>
      <c r="AG183" s="71">
        <v>308.0</v>
      </c>
      <c r="AH183" s="71">
        <v>807831.0</v>
      </c>
      <c r="AI183" s="71">
        <v>271954.0</v>
      </c>
      <c r="AJ183" s="71">
        <v>526000.0</v>
      </c>
      <c r="AK183" s="71">
        <v>6.456585973E9</v>
      </c>
      <c r="AL183" s="71">
        <v>2.9952611E7</v>
      </c>
      <c r="AM183" s="71">
        <v>1.3529689E7</v>
      </c>
      <c r="AN183" s="72">
        <v>308.0</v>
      </c>
      <c r="AO183" s="72">
        <v>807831.0</v>
      </c>
      <c r="AP183" s="72">
        <v>271954.0</v>
      </c>
      <c r="AQ183" s="72">
        <v>526000.0</v>
      </c>
      <c r="AR183" s="72">
        <v>6.456585973E9</v>
      </c>
      <c r="AS183" s="72">
        <v>2.9979411E7</v>
      </c>
      <c r="AT183" s="72">
        <v>1.3529689E7</v>
      </c>
      <c r="AU183" s="70">
        <v>308.0</v>
      </c>
      <c r="AV183" s="70">
        <v>807831.0</v>
      </c>
      <c r="AW183" s="70">
        <v>271954.0</v>
      </c>
      <c r="AX183" s="70">
        <v>526000.0</v>
      </c>
      <c r="AY183" s="70">
        <v>6.456585973E9</v>
      </c>
      <c r="AZ183" s="70">
        <v>2.9991311E7</v>
      </c>
      <c r="BA183" s="70">
        <v>1.3529689E7</v>
      </c>
    </row>
    <row r="184" ht="20.25" customHeight="1">
      <c r="A184" s="73">
        <v>1.48121991E8</v>
      </c>
      <c r="B184" s="73" t="s">
        <v>260</v>
      </c>
      <c r="C184" s="72">
        <v>2.6453015E7</v>
      </c>
      <c r="D184" s="72">
        <v>4.1268222E7</v>
      </c>
      <c r="E184" s="70">
        <v>47603.0</v>
      </c>
      <c r="F184" s="70">
        <v>2097453.0</v>
      </c>
      <c r="G184" s="70">
        <v>986866.0</v>
      </c>
      <c r="H184" s="70">
        <v>6096345.0</v>
      </c>
      <c r="I184" s="70">
        <v>1.694573934E9</v>
      </c>
      <c r="J184" s="70">
        <v>2.6432125E7</v>
      </c>
      <c r="K184" s="70">
        <v>4.1271482E7</v>
      </c>
      <c r="L184" s="71">
        <v>0.0</v>
      </c>
      <c r="M184" s="71">
        <v>0.0</v>
      </c>
      <c r="N184" s="71">
        <v>0.0</v>
      </c>
      <c r="O184" s="71">
        <v>0.0</v>
      </c>
      <c r="P184" s="71">
        <v>0.0</v>
      </c>
      <c r="Q184" s="71">
        <v>0.0</v>
      </c>
      <c r="R184" s="71">
        <v>0.0</v>
      </c>
      <c r="S184" s="72">
        <v>0.0</v>
      </c>
      <c r="T184" s="72">
        <v>0.0</v>
      </c>
      <c r="U184" s="72">
        <v>0.0</v>
      </c>
      <c r="V184" s="72">
        <v>0.0</v>
      </c>
      <c r="W184" s="72">
        <v>0.0</v>
      </c>
      <c r="X184" s="72">
        <v>0.0</v>
      </c>
      <c r="Y184" s="72">
        <v>0.0</v>
      </c>
      <c r="Z184" s="70">
        <v>0.0</v>
      </c>
      <c r="AA184" s="70">
        <v>0.0</v>
      </c>
      <c r="AB184" s="70">
        <v>0.0</v>
      </c>
      <c r="AC184" s="70">
        <v>0.0</v>
      </c>
      <c r="AD184" s="70">
        <v>0.0</v>
      </c>
      <c r="AE184" s="70">
        <v>0.0</v>
      </c>
      <c r="AF184" s="70">
        <v>0.0</v>
      </c>
      <c r="AG184" s="71">
        <v>0.0</v>
      </c>
      <c r="AH184" s="71">
        <v>0.0</v>
      </c>
      <c r="AI184" s="71">
        <v>0.0</v>
      </c>
      <c r="AJ184" s="71">
        <v>0.0</v>
      </c>
      <c r="AK184" s="71">
        <v>0.0</v>
      </c>
      <c r="AL184" s="71">
        <v>0.0</v>
      </c>
      <c r="AM184" s="71">
        <v>0.0</v>
      </c>
      <c r="AN184" s="72">
        <v>0.0</v>
      </c>
      <c r="AO184" s="72">
        <v>0.0</v>
      </c>
      <c r="AP184" s="72">
        <v>0.0</v>
      </c>
      <c r="AQ184" s="72">
        <v>0.0</v>
      </c>
      <c r="AR184" s="72">
        <v>0.0</v>
      </c>
      <c r="AS184" s="72">
        <v>0.0</v>
      </c>
      <c r="AT184" s="72">
        <v>0.0</v>
      </c>
      <c r="AU184" s="70">
        <v>0.0</v>
      </c>
      <c r="AV184" s="70">
        <v>0.0</v>
      </c>
      <c r="AW184" s="70">
        <v>0.0</v>
      </c>
      <c r="AX184" s="70">
        <v>0.0</v>
      </c>
      <c r="AY184" s="70">
        <v>0.0</v>
      </c>
      <c r="AZ184" s="70">
        <v>0.0</v>
      </c>
      <c r="BA184" s="70">
        <v>0.0</v>
      </c>
    </row>
    <row r="185" ht="20.25" customHeight="1">
      <c r="A185" s="73">
        <v>1.44034439E8</v>
      </c>
      <c r="B185" s="73" t="s">
        <v>261</v>
      </c>
      <c r="C185" s="72">
        <v>1.7805101E7</v>
      </c>
      <c r="D185" s="72">
        <v>3185436.0</v>
      </c>
      <c r="E185" s="70">
        <v>37361.0</v>
      </c>
      <c r="F185" s="70">
        <v>106493.0</v>
      </c>
      <c r="G185" s="70">
        <v>89020.0</v>
      </c>
      <c r="H185" s="70">
        <v>5053227.0</v>
      </c>
      <c r="I185" s="70">
        <v>0.0</v>
      </c>
      <c r="J185" s="70">
        <v>1.8243701E7</v>
      </c>
      <c r="K185" s="70">
        <v>3185436.0</v>
      </c>
      <c r="L185" s="71">
        <v>37361.0</v>
      </c>
      <c r="M185" s="71">
        <v>106493.0</v>
      </c>
      <c r="N185" s="71">
        <v>89020.0</v>
      </c>
      <c r="O185" s="71">
        <v>5053227.0</v>
      </c>
      <c r="P185" s="71">
        <v>0.0</v>
      </c>
      <c r="Q185" s="71">
        <v>1.8298101E7</v>
      </c>
      <c r="R185" s="71">
        <v>3185436.0</v>
      </c>
      <c r="S185" s="72">
        <v>37361.0</v>
      </c>
      <c r="T185" s="72">
        <v>106493.0</v>
      </c>
      <c r="U185" s="72">
        <v>89020.0</v>
      </c>
      <c r="V185" s="72">
        <v>5053227.0</v>
      </c>
      <c r="W185" s="72">
        <v>0.0</v>
      </c>
      <c r="X185" s="72">
        <v>1.8406901E7</v>
      </c>
      <c r="Y185" s="72">
        <v>3185436.0</v>
      </c>
      <c r="Z185" s="70">
        <v>37361.0</v>
      </c>
      <c r="AA185" s="70">
        <v>106493.0</v>
      </c>
      <c r="AB185" s="70">
        <v>89020.0</v>
      </c>
      <c r="AC185" s="70">
        <v>5053227.0</v>
      </c>
      <c r="AD185" s="70">
        <v>0.0</v>
      </c>
      <c r="AE185" s="70">
        <v>1.8440701E7</v>
      </c>
      <c r="AF185" s="70">
        <v>3185436.0</v>
      </c>
      <c r="AG185" s="71">
        <v>37361.0</v>
      </c>
      <c r="AH185" s="71">
        <v>106493.0</v>
      </c>
      <c r="AI185" s="71">
        <v>89020.0</v>
      </c>
      <c r="AJ185" s="71">
        <v>5053227.0</v>
      </c>
      <c r="AK185" s="71">
        <v>0.0</v>
      </c>
      <c r="AL185" s="71">
        <v>1.8644501E7</v>
      </c>
      <c r="AM185" s="71">
        <v>3185436.0</v>
      </c>
      <c r="AN185" s="72">
        <v>37361.0</v>
      </c>
      <c r="AO185" s="72">
        <v>106493.0</v>
      </c>
      <c r="AP185" s="72">
        <v>89020.0</v>
      </c>
      <c r="AQ185" s="72">
        <v>5053227.0</v>
      </c>
      <c r="AR185" s="72">
        <v>0.0</v>
      </c>
      <c r="AS185" s="72">
        <v>1.8809201E7</v>
      </c>
      <c r="AT185" s="72">
        <v>3185436.0</v>
      </c>
      <c r="AU185" s="70">
        <v>37361.0</v>
      </c>
      <c r="AV185" s="70">
        <v>106493.0</v>
      </c>
      <c r="AW185" s="70">
        <v>89020.0</v>
      </c>
      <c r="AX185" s="70">
        <v>5053227.0</v>
      </c>
      <c r="AY185" s="70">
        <v>0.0</v>
      </c>
      <c r="AZ185" s="70">
        <v>1.8931281E7</v>
      </c>
      <c r="BA185" s="70">
        <v>3185436.0</v>
      </c>
    </row>
    <row r="186" ht="20.25" customHeight="1">
      <c r="A186" s="73">
        <v>1.81527216E8</v>
      </c>
      <c r="B186" s="73" t="s">
        <v>262</v>
      </c>
      <c r="C186" s="72">
        <v>2.9645031E7</v>
      </c>
      <c r="D186" s="72">
        <v>8648548.0</v>
      </c>
      <c r="E186" s="70">
        <v>367661.0</v>
      </c>
      <c r="F186" s="70">
        <v>395838.0</v>
      </c>
      <c r="G186" s="70">
        <v>233744.0</v>
      </c>
      <c r="H186" s="70">
        <v>3721329.0</v>
      </c>
      <c r="I186" s="70">
        <v>0.0</v>
      </c>
      <c r="J186" s="70">
        <v>3.212907E7</v>
      </c>
      <c r="K186" s="70">
        <v>8713098.0</v>
      </c>
      <c r="L186" s="71">
        <v>367661.0</v>
      </c>
      <c r="M186" s="71">
        <v>395838.0</v>
      </c>
      <c r="N186" s="71">
        <v>233744.0</v>
      </c>
      <c r="O186" s="71">
        <v>3721329.0</v>
      </c>
      <c r="P186" s="71">
        <v>0.0</v>
      </c>
      <c r="Q186" s="71">
        <v>3.2293723E7</v>
      </c>
      <c r="R186" s="71">
        <v>8713098.0</v>
      </c>
      <c r="S186" s="72">
        <v>367661.0</v>
      </c>
      <c r="T186" s="72">
        <v>395838.0</v>
      </c>
      <c r="U186" s="72">
        <v>233744.0</v>
      </c>
      <c r="V186" s="72">
        <v>3721329.0</v>
      </c>
      <c r="W186" s="72">
        <v>0.0</v>
      </c>
      <c r="X186" s="72">
        <v>3.2381282E7</v>
      </c>
      <c r="Y186" s="72">
        <v>8713098.0</v>
      </c>
      <c r="Z186" s="70">
        <v>367661.0</v>
      </c>
      <c r="AA186" s="70">
        <v>395838.0</v>
      </c>
      <c r="AB186" s="70">
        <v>233744.0</v>
      </c>
      <c r="AC186" s="70">
        <v>3721329.0</v>
      </c>
      <c r="AD186" s="70">
        <v>0.0</v>
      </c>
      <c r="AE186" s="70">
        <v>3.2409282E7</v>
      </c>
      <c r="AF186" s="70">
        <v>8713098.0</v>
      </c>
      <c r="AG186" s="71">
        <v>367661.0</v>
      </c>
      <c r="AH186" s="71">
        <v>395838.0</v>
      </c>
      <c r="AI186" s="71">
        <v>233744.0</v>
      </c>
      <c r="AJ186" s="71">
        <v>3721329.0</v>
      </c>
      <c r="AK186" s="71">
        <v>0.0</v>
      </c>
      <c r="AL186" s="71">
        <v>3.2671371E7</v>
      </c>
      <c r="AM186" s="71">
        <v>8713098.0</v>
      </c>
      <c r="AN186" s="72">
        <v>367661.0</v>
      </c>
      <c r="AO186" s="72">
        <v>395838.0</v>
      </c>
      <c r="AP186" s="72">
        <v>233744.0</v>
      </c>
      <c r="AQ186" s="72">
        <v>3721329.0</v>
      </c>
      <c r="AR186" s="72">
        <v>0.0</v>
      </c>
      <c r="AS186" s="72">
        <v>3.2852876E7</v>
      </c>
      <c r="AT186" s="72">
        <v>8713098.0</v>
      </c>
      <c r="AU186" s="70">
        <v>367661.0</v>
      </c>
      <c r="AV186" s="70">
        <v>395838.0</v>
      </c>
      <c r="AW186" s="70">
        <v>233744.0</v>
      </c>
      <c r="AX186" s="70">
        <v>3721329.0</v>
      </c>
      <c r="AY186" s="70">
        <v>0.0</v>
      </c>
      <c r="AZ186" s="70">
        <v>3.2991688E7</v>
      </c>
      <c r="BA186" s="70">
        <v>8713098.0</v>
      </c>
    </row>
    <row r="187" ht="20.25" customHeight="1">
      <c r="A187" s="73">
        <v>1.44104572E8</v>
      </c>
      <c r="B187" s="73" t="s">
        <v>263</v>
      </c>
      <c r="C187" s="72">
        <v>2.8423454E7</v>
      </c>
      <c r="D187" s="72">
        <v>2.531738E7</v>
      </c>
      <c r="E187" s="70">
        <v>4109690.0</v>
      </c>
      <c r="F187" s="70">
        <v>1511030.0</v>
      </c>
      <c r="G187" s="70">
        <v>334000.0</v>
      </c>
      <c r="H187" s="70">
        <v>2996569.0</v>
      </c>
      <c r="I187" s="70">
        <v>8.33264E7</v>
      </c>
      <c r="J187" s="70">
        <v>2.7227825E7</v>
      </c>
      <c r="K187" s="70">
        <v>2.568058E7</v>
      </c>
      <c r="L187" s="71">
        <v>4109690.0</v>
      </c>
      <c r="M187" s="71">
        <v>1511030.0</v>
      </c>
      <c r="N187" s="71">
        <v>334000.0</v>
      </c>
      <c r="O187" s="71">
        <v>2996569.0</v>
      </c>
      <c r="P187" s="71">
        <v>8.33264E7</v>
      </c>
      <c r="Q187" s="71">
        <v>2.7140625E7</v>
      </c>
      <c r="R187" s="71">
        <v>2.568058E7</v>
      </c>
      <c r="S187" s="72">
        <v>4109690.0</v>
      </c>
      <c r="T187" s="72">
        <v>1511030.0</v>
      </c>
      <c r="U187" s="72">
        <v>334000.0</v>
      </c>
      <c r="V187" s="72">
        <v>2996569.0</v>
      </c>
      <c r="W187" s="72">
        <v>8.33264E7</v>
      </c>
      <c r="X187" s="72">
        <v>2.7140625E7</v>
      </c>
      <c r="Y187" s="72">
        <v>2.568058E7</v>
      </c>
      <c r="Z187" s="70">
        <v>4109690.0</v>
      </c>
      <c r="AA187" s="70">
        <v>1511030.0</v>
      </c>
      <c r="AB187" s="70">
        <v>334000.0</v>
      </c>
      <c r="AC187" s="70">
        <v>2996569.0</v>
      </c>
      <c r="AD187" s="70">
        <v>8.33264E7</v>
      </c>
      <c r="AE187" s="70">
        <v>2.7140625E7</v>
      </c>
      <c r="AF187" s="70">
        <v>2.568058E7</v>
      </c>
      <c r="AG187" s="71">
        <v>4109706.0</v>
      </c>
      <c r="AH187" s="71">
        <v>1511050.0</v>
      </c>
      <c r="AI187" s="71">
        <v>334000.0</v>
      </c>
      <c r="AJ187" s="71">
        <v>2999268.0</v>
      </c>
      <c r="AK187" s="71">
        <v>8.33264E7</v>
      </c>
      <c r="AL187" s="71">
        <v>2.7153629E7</v>
      </c>
      <c r="AM187" s="71">
        <v>2.5680783E7</v>
      </c>
      <c r="AN187" s="72">
        <v>4109706.0</v>
      </c>
      <c r="AO187" s="72">
        <v>1511050.0</v>
      </c>
      <c r="AP187" s="72">
        <v>334000.0</v>
      </c>
      <c r="AQ187" s="72">
        <v>2999268.0</v>
      </c>
      <c r="AR187" s="72">
        <v>8.33264E7</v>
      </c>
      <c r="AS187" s="72">
        <v>2.7157529E7</v>
      </c>
      <c r="AT187" s="72">
        <v>2.5680783E7</v>
      </c>
      <c r="AU187" s="70">
        <v>4109706.0</v>
      </c>
      <c r="AV187" s="70">
        <v>1511050.0</v>
      </c>
      <c r="AW187" s="70">
        <v>334000.0</v>
      </c>
      <c r="AX187" s="70">
        <v>2999268.0</v>
      </c>
      <c r="AY187" s="70">
        <v>8.33264E7</v>
      </c>
      <c r="AZ187" s="70">
        <v>2.7157529E7</v>
      </c>
      <c r="BA187" s="70">
        <v>2.5680783E7</v>
      </c>
    </row>
    <row r="188" ht="20.25" customHeight="1">
      <c r="A188" s="73">
        <v>1.44060116E8</v>
      </c>
      <c r="B188" s="73" t="s">
        <v>264</v>
      </c>
      <c r="C188" s="72">
        <v>1.4961261E7</v>
      </c>
      <c r="D188" s="72">
        <v>1332207.0</v>
      </c>
      <c r="E188" s="70">
        <v>0.0</v>
      </c>
      <c r="F188" s="70">
        <v>0.0</v>
      </c>
      <c r="G188" s="70">
        <v>0.0</v>
      </c>
      <c r="H188" s="70">
        <v>0.0</v>
      </c>
      <c r="I188" s="70">
        <v>0.0</v>
      </c>
      <c r="J188" s="70">
        <v>0.0</v>
      </c>
      <c r="K188" s="70">
        <v>0.0</v>
      </c>
      <c r="L188" s="71">
        <v>0.0</v>
      </c>
      <c r="M188" s="71">
        <v>0.0</v>
      </c>
      <c r="N188" s="71">
        <v>0.0</v>
      </c>
      <c r="O188" s="71">
        <v>0.0</v>
      </c>
      <c r="P188" s="71">
        <v>0.0</v>
      </c>
      <c r="Q188" s="71">
        <v>0.0</v>
      </c>
      <c r="R188" s="71">
        <v>0.0</v>
      </c>
      <c r="S188" s="72">
        <v>0.0</v>
      </c>
      <c r="T188" s="72">
        <v>0.0</v>
      </c>
      <c r="U188" s="72">
        <v>0.0</v>
      </c>
      <c r="V188" s="72">
        <v>0.0</v>
      </c>
      <c r="W188" s="72">
        <v>0.0</v>
      </c>
      <c r="X188" s="72">
        <v>0.0</v>
      </c>
      <c r="Y188" s="72">
        <v>0.0</v>
      </c>
      <c r="Z188" s="70">
        <v>0.0</v>
      </c>
      <c r="AA188" s="70">
        <v>0.0</v>
      </c>
      <c r="AB188" s="70">
        <v>0.0</v>
      </c>
      <c r="AC188" s="70">
        <v>0.0</v>
      </c>
      <c r="AD188" s="70">
        <v>0.0</v>
      </c>
      <c r="AE188" s="70">
        <v>0.0</v>
      </c>
      <c r="AF188" s="70">
        <v>0.0</v>
      </c>
      <c r="AG188" s="71">
        <v>0.0</v>
      </c>
      <c r="AH188" s="71">
        <v>0.0</v>
      </c>
      <c r="AI188" s="71">
        <v>0.0</v>
      </c>
      <c r="AJ188" s="71">
        <v>0.0</v>
      </c>
      <c r="AK188" s="71">
        <v>0.0</v>
      </c>
      <c r="AL188" s="71">
        <v>0.0</v>
      </c>
      <c r="AM188" s="71">
        <v>0.0</v>
      </c>
      <c r="AN188" s="72">
        <v>0.0</v>
      </c>
      <c r="AO188" s="72">
        <v>0.0</v>
      </c>
      <c r="AP188" s="72">
        <v>0.0</v>
      </c>
      <c r="AQ188" s="72">
        <v>0.0</v>
      </c>
      <c r="AR188" s="72">
        <v>0.0</v>
      </c>
      <c r="AS188" s="72">
        <v>0.0</v>
      </c>
      <c r="AT188" s="72">
        <v>0.0</v>
      </c>
      <c r="AU188" s="70">
        <v>0.0</v>
      </c>
      <c r="AV188" s="70">
        <v>0.0</v>
      </c>
      <c r="AW188" s="70">
        <v>0.0</v>
      </c>
      <c r="AX188" s="70">
        <v>0.0</v>
      </c>
      <c r="AY188" s="70">
        <v>0.0</v>
      </c>
      <c r="AZ188" s="70">
        <v>0.0</v>
      </c>
      <c r="BA188" s="70">
        <v>0.0</v>
      </c>
    </row>
    <row r="189" ht="20.25" customHeight="1">
      <c r="A189" s="73">
        <v>1.39174133E8</v>
      </c>
      <c r="B189" s="73" t="s">
        <v>265</v>
      </c>
      <c r="C189" s="72">
        <v>2.0935991E7</v>
      </c>
      <c r="D189" s="72">
        <v>2.3973456E7</v>
      </c>
      <c r="E189" s="70">
        <v>710514.0</v>
      </c>
      <c r="F189" s="70">
        <v>1638295.0</v>
      </c>
      <c r="G189" s="70">
        <v>262884.0</v>
      </c>
      <c r="H189" s="70">
        <v>2330705.0</v>
      </c>
      <c r="I189" s="70">
        <v>3.13864878E8</v>
      </c>
      <c r="J189" s="70">
        <v>2.0935991E7</v>
      </c>
      <c r="K189" s="70">
        <v>2.3973456E7</v>
      </c>
      <c r="L189" s="71">
        <v>710514.0</v>
      </c>
      <c r="M189" s="71">
        <v>1638295.0</v>
      </c>
      <c r="N189" s="71">
        <v>262884.0</v>
      </c>
      <c r="O189" s="71">
        <v>2330705.0</v>
      </c>
      <c r="P189" s="71">
        <v>3.13864878E8</v>
      </c>
      <c r="Q189" s="71">
        <v>2.0935991E7</v>
      </c>
      <c r="R189" s="71">
        <v>2.3973456E7</v>
      </c>
      <c r="S189" s="72">
        <v>710514.0</v>
      </c>
      <c r="T189" s="72">
        <v>1638295.0</v>
      </c>
      <c r="U189" s="72">
        <v>262884.0</v>
      </c>
      <c r="V189" s="72">
        <v>2330705.0</v>
      </c>
      <c r="W189" s="72">
        <v>3.13864878E8</v>
      </c>
      <c r="X189" s="72">
        <v>2.0935991E7</v>
      </c>
      <c r="Y189" s="72">
        <v>2.3973456E7</v>
      </c>
      <c r="Z189" s="70">
        <v>710514.0</v>
      </c>
      <c r="AA189" s="70">
        <v>1638295.0</v>
      </c>
      <c r="AB189" s="70">
        <v>262884.0</v>
      </c>
      <c r="AC189" s="70">
        <v>2330705.0</v>
      </c>
      <c r="AD189" s="70">
        <v>3.13864878E8</v>
      </c>
      <c r="AE189" s="70">
        <v>2.0935991E7</v>
      </c>
      <c r="AF189" s="70">
        <v>2.3973456E7</v>
      </c>
      <c r="AG189" s="71">
        <v>0.0</v>
      </c>
      <c r="AH189" s="71">
        <v>0.0</v>
      </c>
      <c r="AI189" s="71">
        <v>0.0</v>
      </c>
      <c r="AJ189" s="71">
        <v>0.0</v>
      </c>
      <c r="AK189" s="71">
        <v>0.0</v>
      </c>
      <c r="AL189" s="71">
        <v>0.0</v>
      </c>
      <c r="AM189" s="71">
        <v>0.0</v>
      </c>
      <c r="AN189" s="72">
        <v>0.0</v>
      </c>
      <c r="AO189" s="72">
        <v>0.0</v>
      </c>
      <c r="AP189" s="72">
        <v>0.0</v>
      </c>
      <c r="AQ189" s="72">
        <v>0.0</v>
      </c>
      <c r="AR189" s="72">
        <v>0.0</v>
      </c>
      <c r="AS189" s="72">
        <v>0.0</v>
      </c>
      <c r="AT189" s="72">
        <v>0.0</v>
      </c>
      <c r="AU189" s="70">
        <v>0.0</v>
      </c>
      <c r="AV189" s="70">
        <v>0.0</v>
      </c>
      <c r="AW189" s="70">
        <v>0.0</v>
      </c>
      <c r="AX189" s="70">
        <v>0.0</v>
      </c>
      <c r="AY189" s="70">
        <v>0.0</v>
      </c>
      <c r="AZ189" s="70">
        <v>0.0</v>
      </c>
      <c r="BA189" s="70">
        <v>0.0</v>
      </c>
    </row>
    <row r="190" ht="20.25" customHeight="1">
      <c r="A190" s="73">
        <v>1.44046322E8</v>
      </c>
      <c r="B190" s="73" t="s">
        <v>266</v>
      </c>
      <c r="C190" s="72">
        <v>3.0685993E7</v>
      </c>
      <c r="D190" s="72">
        <v>8195736.0</v>
      </c>
      <c r="E190" s="70">
        <v>150382.0</v>
      </c>
      <c r="F190" s="70">
        <v>500008.0</v>
      </c>
      <c r="G190" s="70">
        <v>98276.0</v>
      </c>
      <c r="H190" s="70">
        <v>3782729.0</v>
      </c>
      <c r="I190" s="70">
        <v>0.0</v>
      </c>
      <c r="J190" s="70">
        <v>2.9502383E7</v>
      </c>
      <c r="K190" s="70">
        <v>8494096.0</v>
      </c>
      <c r="L190" s="71">
        <v>150382.0</v>
      </c>
      <c r="M190" s="71">
        <v>500008.0</v>
      </c>
      <c r="N190" s="71">
        <v>98276.0</v>
      </c>
      <c r="O190" s="71">
        <v>3782729.0</v>
      </c>
      <c r="P190" s="71">
        <v>0.0</v>
      </c>
      <c r="Q190" s="71">
        <v>3.0751183E7</v>
      </c>
      <c r="R190" s="71">
        <v>8494096.0</v>
      </c>
      <c r="S190" s="72">
        <v>150382.0</v>
      </c>
      <c r="T190" s="72">
        <v>500008.0</v>
      </c>
      <c r="U190" s="72">
        <v>98276.0</v>
      </c>
      <c r="V190" s="72">
        <v>3782729.0</v>
      </c>
      <c r="W190" s="72">
        <v>0.0</v>
      </c>
      <c r="X190" s="72">
        <v>3.0783183E7</v>
      </c>
      <c r="Y190" s="72">
        <v>8494096.0</v>
      </c>
      <c r="Z190" s="70">
        <v>150382.0</v>
      </c>
      <c r="AA190" s="70">
        <v>500008.0</v>
      </c>
      <c r="AB190" s="70">
        <v>98276.0</v>
      </c>
      <c r="AC190" s="70">
        <v>3782729.0</v>
      </c>
      <c r="AD190" s="70">
        <v>0.0</v>
      </c>
      <c r="AE190" s="70">
        <v>3.0783183E7</v>
      </c>
      <c r="AF190" s="70">
        <v>8494096.0</v>
      </c>
      <c r="AG190" s="71">
        <v>150382.0</v>
      </c>
      <c r="AH190" s="71">
        <v>500008.0</v>
      </c>
      <c r="AI190" s="71">
        <v>98276.0</v>
      </c>
      <c r="AJ190" s="71">
        <v>3782729.0</v>
      </c>
      <c r="AK190" s="71">
        <v>0.0</v>
      </c>
      <c r="AL190" s="71">
        <v>3.0816983E7</v>
      </c>
      <c r="AM190" s="71">
        <v>8494096.0</v>
      </c>
      <c r="AN190" s="72">
        <v>150382.0</v>
      </c>
      <c r="AO190" s="72">
        <v>500008.0</v>
      </c>
      <c r="AP190" s="72">
        <v>98276.0</v>
      </c>
      <c r="AQ190" s="72">
        <v>3782729.0</v>
      </c>
      <c r="AR190" s="72">
        <v>0.0</v>
      </c>
      <c r="AS190" s="72">
        <v>3.0816983E7</v>
      </c>
      <c r="AT190" s="72">
        <v>8494096.0</v>
      </c>
      <c r="AU190" s="70">
        <v>150382.0</v>
      </c>
      <c r="AV190" s="70">
        <v>500008.0</v>
      </c>
      <c r="AW190" s="70">
        <v>98276.0</v>
      </c>
      <c r="AX190" s="70">
        <v>3782729.0</v>
      </c>
      <c r="AY190" s="70">
        <v>0.0</v>
      </c>
      <c r="AZ190" s="70">
        <v>3.0816983E7</v>
      </c>
      <c r="BA190" s="70">
        <v>8494096.0</v>
      </c>
    </row>
    <row r="191" ht="20.25" customHeight="1">
      <c r="A191" s="73">
        <v>1.4402991E8</v>
      </c>
      <c r="B191" s="73" t="s">
        <v>267</v>
      </c>
      <c r="C191" s="72">
        <v>1.1629033E7</v>
      </c>
      <c r="D191" s="72">
        <v>6837594.0</v>
      </c>
      <c r="E191" s="70">
        <v>22980.0</v>
      </c>
      <c r="F191" s="70">
        <v>464968.0</v>
      </c>
      <c r="G191" s="70">
        <v>71229.0</v>
      </c>
      <c r="H191" s="70">
        <v>1758438.0</v>
      </c>
      <c r="I191" s="70">
        <v>4.559048087E9</v>
      </c>
      <c r="J191" s="70">
        <v>1.1629033E7</v>
      </c>
      <c r="K191" s="70">
        <v>6837594.0</v>
      </c>
      <c r="L191" s="71">
        <v>22980.0</v>
      </c>
      <c r="M191" s="71">
        <v>464968.0</v>
      </c>
      <c r="N191" s="71">
        <v>71229.0</v>
      </c>
      <c r="O191" s="71">
        <v>1758438.0</v>
      </c>
      <c r="P191" s="71">
        <v>4.559048087E9</v>
      </c>
      <c r="Q191" s="71">
        <v>1.1629033E7</v>
      </c>
      <c r="R191" s="71">
        <v>6837594.0</v>
      </c>
      <c r="S191" s="72">
        <v>22980.0</v>
      </c>
      <c r="T191" s="72">
        <v>464968.0</v>
      </c>
      <c r="U191" s="72">
        <v>71229.0</v>
      </c>
      <c r="V191" s="72">
        <v>1758438.0</v>
      </c>
      <c r="W191" s="72">
        <v>4.559048087E9</v>
      </c>
      <c r="X191" s="72">
        <v>1.1629033E7</v>
      </c>
      <c r="Y191" s="72">
        <v>6837594.0</v>
      </c>
      <c r="Z191" s="70">
        <v>22980.0</v>
      </c>
      <c r="AA191" s="70">
        <v>464968.0</v>
      </c>
      <c r="AB191" s="70">
        <v>71229.0</v>
      </c>
      <c r="AC191" s="70">
        <v>1758438.0</v>
      </c>
      <c r="AD191" s="70">
        <v>4.559048087E9</v>
      </c>
      <c r="AE191" s="70">
        <v>1.1856003E7</v>
      </c>
      <c r="AF191" s="70">
        <v>6837594.0</v>
      </c>
      <c r="AG191" s="71">
        <v>22980.0</v>
      </c>
      <c r="AH191" s="71">
        <v>464968.0</v>
      </c>
      <c r="AI191" s="71">
        <v>71229.0</v>
      </c>
      <c r="AJ191" s="71">
        <v>1758438.0</v>
      </c>
      <c r="AK191" s="71">
        <v>4.559048087E9</v>
      </c>
      <c r="AL191" s="71">
        <v>1.2119741E7</v>
      </c>
      <c r="AM191" s="71">
        <v>6837594.0</v>
      </c>
      <c r="AN191" s="72">
        <v>22980.0</v>
      </c>
      <c r="AO191" s="72">
        <v>464968.0</v>
      </c>
      <c r="AP191" s="72">
        <v>71229.0</v>
      </c>
      <c r="AQ191" s="72">
        <v>1758438.0</v>
      </c>
      <c r="AR191" s="72">
        <v>4.559048087E9</v>
      </c>
      <c r="AS191" s="72">
        <v>1.221402E7</v>
      </c>
      <c r="AT191" s="72">
        <v>6837594.0</v>
      </c>
      <c r="AU191" s="70">
        <v>22980.0</v>
      </c>
      <c r="AV191" s="70">
        <v>464968.0</v>
      </c>
      <c r="AW191" s="70">
        <v>71229.0</v>
      </c>
      <c r="AX191" s="70">
        <v>1758438.0</v>
      </c>
      <c r="AY191" s="70">
        <v>4.559048087E9</v>
      </c>
      <c r="AZ191" s="70">
        <v>1.221402E7</v>
      </c>
      <c r="BA191" s="70">
        <v>6837594.0</v>
      </c>
    </row>
    <row r="192" ht="20.25" customHeight="1">
      <c r="A192" s="73">
        <v>1.44100838E8</v>
      </c>
      <c r="B192" s="73" t="s">
        <v>268</v>
      </c>
      <c r="C192" s="72">
        <v>4.381228E7</v>
      </c>
      <c r="D192" s="72">
        <v>2.0292522E7</v>
      </c>
      <c r="E192" s="70">
        <v>0.0</v>
      </c>
      <c r="F192" s="70">
        <v>0.0</v>
      </c>
      <c r="G192" s="70">
        <v>0.0</v>
      </c>
      <c r="H192" s="70">
        <v>0.0</v>
      </c>
      <c r="I192" s="70">
        <v>0.0</v>
      </c>
      <c r="J192" s="70">
        <v>0.0</v>
      </c>
      <c r="K192" s="70">
        <v>0.0</v>
      </c>
      <c r="L192" s="71">
        <v>0.0</v>
      </c>
      <c r="M192" s="71">
        <v>0.0</v>
      </c>
      <c r="N192" s="71">
        <v>0.0</v>
      </c>
      <c r="O192" s="71">
        <v>0.0</v>
      </c>
      <c r="P192" s="71">
        <v>0.0</v>
      </c>
      <c r="Q192" s="71">
        <v>0.0</v>
      </c>
      <c r="R192" s="71">
        <v>0.0</v>
      </c>
      <c r="S192" s="72">
        <v>0.0</v>
      </c>
      <c r="T192" s="72">
        <v>0.0</v>
      </c>
      <c r="U192" s="72">
        <v>0.0</v>
      </c>
      <c r="V192" s="72">
        <v>0.0</v>
      </c>
      <c r="W192" s="72">
        <v>0.0</v>
      </c>
      <c r="X192" s="72">
        <v>0.0</v>
      </c>
      <c r="Y192" s="72">
        <v>0.0</v>
      </c>
      <c r="Z192" s="70">
        <v>0.0</v>
      </c>
      <c r="AA192" s="70">
        <v>0.0</v>
      </c>
      <c r="AB192" s="70">
        <v>0.0</v>
      </c>
      <c r="AC192" s="70">
        <v>0.0</v>
      </c>
      <c r="AD192" s="70">
        <v>0.0</v>
      </c>
      <c r="AE192" s="70">
        <v>0.0</v>
      </c>
      <c r="AF192" s="70">
        <v>0.0</v>
      </c>
      <c r="AG192" s="71">
        <v>0.0</v>
      </c>
      <c r="AH192" s="71">
        <v>0.0</v>
      </c>
      <c r="AI192" s="71">
        <v>0.0</v>
      </c>
      <c r="AJ192" s="71">
        <v>0.0</v>
      </c>
      <c r="AK192" s="71">
        <v>0.0</v>
      </c>
      <c r="AL192" s="71">
        <v>0.0</v>
      </c>
      <c r="AM192" s="71">
        <v>0.0</v>
      </c>
      <c r="AN192" s="72">
        <v>0.0</v>
      </c>
      <c r="AO192" s="72">
        <v>0.0</v>
      </c>
      <c r="AP192" s="72">
        <v>0.0</v>
      </c>
      <c r="AQ192" s="72">
        <v>0.0</v>
      </c>
      <c r="AR192" s="72">
        <v>0.0</v>
      </c>
      <c r="AS192" s="72">
        <v>0.0</v>
      </c>
      <c r="AT192" s="72">
        <v>0.0</v>
      </c>
      <c r="AU192" s="70">
        <v>0.0</v>
      </c>
      <c r="AV192" s="70">
        <v>0.0</v>
      </c>
      <c r="AW192" s="70">
        <v>0.0</v>
      </c>
      <c r="AX192" s="70">
        <v>0.0</v>
      </c>
      <c r="AY192" s="70">
        <v>0.0</v>
      </c>
      <c r="AZ192" s="70">
        <v>0.0</v>
      </c>
      <c r="BA192" s="70">
        <v>0.0</v>
      </c>
    </row>
    <row r="193" ht="20.25" customHeight="1">
      <c r="A193" s="73">
        <v>1.71556791E8</v>
      </c>
      <c r="B193" s="73" t="s">
        <v>269</v>
      </c>
      <c r="C193" s="72">
        <v>2.226208E7</v>
      </c>
      <c r="D193" s="72">
        <v>4949159.0</v>
      </c>
      <c r="E193" s="70">
        <v>25466.0</v>
      </c>
      <c r="F193" s="70">
        <v>210000.0</v>
      </c>
      <c r="G193" s="70">
        <v>116244.0</v>
      </c>
      <c r="H193" s="70">
        <v>626101.0</v>
      </c>
      <c r="I193" s="70">
        <v>1.4361031366E10</v>
      </c>
      <c r="J193" s="70">
        <v>2.226398E7</v>
      </c>
      <c r="K193" s="70">
        <v>4949159.0</v>
      </c>
      <c r="L193" s="71">
        <v>25466.0</v>
      </c>
      <c r="M193" s="71">
        <v>210000.0</v>
      </c>
      <c r="N193" s="71">
        <v>116244.0</v>
      </c>
      <c r="O193" s="71">
        <v>626101.0</v>
      </c>
      <c r="P193" s="71">
        <v>1.4361031366E10</v>
      </c>
      <c r="Q193" s="71">
        <v>2.2260884E7</v>
      </c>
      <c r="R193" s="71">
        <v>4949159.0</v>
      </c>
      <c r="S193" s="72">
        <v>25466.0</v>
      </c>
      <c r="T193" s="72">
        <v>210000.0</v>
      </c>
      <c r="U193" s="72">
        <v>116244.0</v>
      </c>
      <c r="V193" s="72">
        <v>626101.0</v>
      </c>
      <c r="W193" s="72">
        <v>1.4361031366E10</v>
      </c>
      <c r="X193" s="72">
        <v>2.226928E7</v>
      </c>
      <c r="Y193" s="72">
        <v>4949159.0</v>
      </c>
      <c r="Z193" s="70">
        <v>25466.0</v>
      </c>
      <c r="AA193" s="70">
        <v>210000.0</v>
      </c>
      <c r="AB193" s="70">
        <v>116244.0</v>
      </c>
      <c r="AC193" s="70">
        <v>626101.0</v>
      </c>
      <c r="AD193" s="70">
        <v>1.4361031366E10</v>
      </c>
      <c r="AE193" s="70">
        <v>2.226928E7</v>
      </c>
      <c r="AF193" s="70">
        <v>4949159.0</v>
      </c>
      <c r="AG193" s="71">
        <v>25466.0</v>
      </c>
      <c r="AH193" s="71">
        <v>210000.0</v>
      </c>
      <c r="AI193" s="71">
        <v>116244.0</v>
      </c>
      <c r="AJ193" s="71">
        <v>626101.0</v>
      </c>
      <c r="AK193" s="71">
        <v>1.4361031366E10</v>
      </c>
      <c r="AL193" s="71">
        <v>2.226928E7</v>
      </c>
      <c r="AM193" s="71">
        <v>4949159.0</v>
      </c>
      <c r="AN193" s="72">
        <v>25466.0</v>
      </c>
      <c r="AO193" s="72">
        <v>210000.0</v>
      </c>
      <c r="AP193" s="72">
        <v>116244.0</v>
      </c>
      <c r="AQ193" s="72">
        <v>626101.0</v>
      </c>
      <c r="AR193" s="72">
        <v>1.4361031366E10</v>
      </c>
      <c r="AS193" s="72">
        <v>2.226928E7</v>
      </c>
      <c r="AT193" s="72">
        <v>4949159.0</v>
      </c>
      <c r="AU193" s="70">
        <v>25466.0</v>
      </c>
      <c r="AV193" s="70">
        <v>210000.0</v>
      </c>
      <c r="AW193" s="70">
        <v>116244.0</v>
      </c>
      <c r="AX193" s="70">
        <v>626101.0</v>
      </c>
      <c r="AY193" s="70">
        <v>1.4361031366E10</v>
      </c>
      <c r="AZ193" s="70">
        <v>2.2395266E7</v>
      </c>
      <c r="BA193" s="70">
        <v>4949159.0</v>
      </c>
    </row>
    <row r="194" ht="20.25" customHeight="1">
      <c r="A194" s="73">
        <v>1.44030384E8</v>
      </c>
      <c r="B194" s="73" t="s">
        <v>270</v>
      </c>
      <c r="C194" s="72">
        <v>2.7655952E7</v>
      </c>
      <c r="D194" s="72">
        <v>6204243.0</v>
      </c>
      <c r="E194" s="70">
        <v>43779.0</v>
      </c>
      <c r="F194" s="70">
        <v>398700.0</v>
      </c>
      <c r="G194" s="70">
        <v>109150.0</v>
      </c>
      <c r="H194" s="70">
        <v>3244492.0</v>
      </c>
      <c r="I194" s="70">
        <v>4.3826996E8</v>
      </c>
      <c r="J194" s="70">
        <v>2.6152524E7</v>
      </c>
      <c r="K194" s="70">
        <v>6622223.0</v>
      </c>
      <c r="L194" s="71">
        <v>43779.0</v>
      </c>
      <c r="M194" s="71">
        <v>398700.0</v>
      </c>
      <c r="N194" s="71">
        <v>109150.0</v>
      </c>
      <c r="O194" s="71">
        <v>3244492.0</v>
      </c>
      <c r="P194" s="71">
        <v>4.3826996E8</v>
      </c>
      <c r="Q194" s="71">
        <v>2.6152524E7</v>
      </c>
      <c r="R194" s="71">
        <v>6622223.0</v>
      </c>
      <c r="S194" s="72">
        <v>43779.0</v>
      </c>
      <c r="T194" s="72">
        <v>398700.0</v>
      </c>
      <c r="U194" s="72">
        <v>109150.0</v>
      </c>
      <c r="V194" s="72">
        <v>3244492.0</v>
      </c>
      <c r="W194" s="72">
        <v>4.3826996E8</v>
      </c>
      <c r="X194" s="72">
        <v>2.6152524E7</v>
      </c>
      <c r="Y194" s="72">
        <v>6622223.0</v>
      </c>
      <c r="Z194" s="70">
        <v>0.0</v>
      </c>
      <c r="AA194" s="70">
        <v>0.0</v>
      </c>
      <c r="AB194" s="70">
        <v>0.0</v>
      </c>
      <c r="AC194" s="70">
        <v>0.0</v>
      </c>
      <c r="AD194" s="70">
        <v>0.0</v>
      </c>
      <c r="AE194" s="70">
        <v>0.0</v>
      </c>
      <c r="AF194" s="70">
        <v>0.0</v>
      </c>
      <c r="AG194" s="71">
        <v>0.0</v>
      </c>
      <c r="AH194" s="71">
        <v>0.0</v>
      </c>
      <c r="AI194" s="71">
        <v>0.0</v>
      </c>
      <c r="AJ194" s="71">
        <v>0.0</v>
      </c>
      <c r="AK194" s="71">
        <v>0.0</v>
      </c>
      <c r="AL194" s="71">
        <v>0.0</v>
      </c>
      <c r="AM194" s="71">
        <v>0.0</v>
      </c>
      <c r="AN194" s="72">
        <v>0.0</v>
      </c>
      <c r="AO194" s="72">
        <v>0.0</v>
      </c>
      <c r="AP194" s="72">
        <v>0.0</v>
      </c>
      <c r="AQ194" s="72">
        <v>0.0</v>
      </c>
      <c r="AR194" s="72">
        <v>0.0</v>
      </c>
      <c r="AS194" s="72">
        <v>0.0</v>
      </c>
      <c r="AT194" s="72">
        <v>0.0</v>
      </c>
      <c r="AU194" s="70">
        <v>0.0</v>
      </c>
      <c r="AV194" s="70">
        <v>0.0</v>
      </c>
      <c r="AW194" s="70">
        <v>0.0</v>
      </c>
      <c r="AX194" s="70">
        <v>0.0</v>
      </c>
      <c r="AY194" s="70">
        <v>0.0</v>
      </c>
      <c r="AZ194" s="70">
        <v>0.0</v>
      </c>
      <c r="BA194" s="70">
        <v>0.0</v>
      </c>
    </row>
    <row r="195" ht="20.25" customHeight="1">
      <c r="A195" s="73">
        <v>1.17526833E8</v>
      </c>
      <c r="B195" s="73" t="s">
        <v>271</v>
      </c>
      <c r="C195" s="72">
        <v>1.6592625E7</v>
      </c>
      <c r="D195" s="72">
        <v>300458.0</v>
      </c>
      <c r="E195" s="70">
        <v>22923.0</v>
      </c>
      <c r="F195" s="70">
        <v>42600.0</v>
      </c>
      <c r="G195" s="70">
        <v>34607.0</v>
      </c>
      <c r="H195" s="70">
        <v>1092659.0</v>
      </c>
      <c r="I195" s="70">
        <v>4219586.0</v>
      </c>
      <c r="J195" s="70">
        <v>1.4565723E7</v>
      </c>
      <c r="K195" s="70">
        <v>1338678.0</v>
      </c>
      <c r="L195" s="71">
        <v>22923.0</v>
      </c>
      <c r="M195" s="71">
        <v>42600.0</v>
      </c>
      <c r="N195" s="71">
        <v>34607.0</v>
      </c>
      <c r="O195" s="71">
        <v>1092659.0</v>
      </c>
      <c r="P195" s="71">
        <v>4219586.0</v>
      </c>
      <c r="Q195" s="71">
        <v>1.4719237E7</v>
      </c>
      <c r="R195" s="71">
        <v>1338678.0</v>
      </c>
      <c r="S195" s="72">
        <v>22923.0</v>
      </c>
      <c r="T195" s="72">
        <v>42600.0</v>
      </c>
      <c r="U195" s="72">
        <v>34607.0</v>
      </c>
      <c r="V195" s="72">
        <v>1092659.0</v>
      </c>
      <c r="W195" s="72">
        <v>4219586.0</v>
      </c>
      <c r="X195" s="72">
        <v>1.4813195E7</v>
      </c>
      <c r="Y195" s="72">
        <v>1338678.0</v>
      </c>
      <c r="Z195" s="70">
        <v>22923.0</v>
      </c>
      <c r="AA195" s="70">
        <v>42600.0</v>
      </c>
      <c r="AB195" s="70">
        <v>34607.0</v>
      </c>
      <c r="AC195" s="70">
        <v>1092659.0</v>
      </c>
      <c r="AD195" s="70">
        <v>4219586.0</v>
      </c>
      <c r="AE195" s="70">
        <v>1.4975074E7</v>
      </c>
      <c r="AF195" s="70">
        <v>1338678.0</v>
      </c>
      <c r="AG195" s="71">
        <v>22923.0</v>
      </c>
      <c r="AH195" s="71">
        <v>42600.0</v>
      </c>
      <c r="AI195" s="71">
        <v>34607.0</v>
      </c>
      <c r="AJ195" s="71">
        <v>1092659.0</v>
      </c>
      <c r="AK195" s="71">
        <v>4219586.0</v>
      </c>
      <c r="AL195" s="71">
        <v>1.4975074E7</v>
      </c>
      <c r="AM195" s="71">
        <v>1338678.0</v>
      </c>
      <c r="AN195" s="72">
        <v>22923.0</v>
      </c>
      <c r="AO195" s="72">
        <v>42600.0</v>
      </c>
      <c r="AP195" s="72">
        <v>34607.0</v>
      </c>
      <c r="AQ195" s="72">
        <v>1092659.0</v>
      </c>
      <c r="AR195" s="72">
        <v>4219586.0</v>
      </c>
      <c r="AS195" s="72">
        <v>1.4975074E7</v>
      </c>
      <c r="AT195" s="72">
        <v>1338678.0</v>
      </c>
      <c r="AU195" s="70">
        <v>22923.0</v>
      </c>
      <c r="AV195" s="70">
        <v>42600.0</v>
      </c>
      <c r="AW195" s="70">
        <v>34607.0</v>
      </c>
      <c r="AX195" s="70">
        <v>1092659.0</v>
      </c>
      <c r="AY195" s="70">
        <v>4219586.0</v>
      </c>
      <c r="AZ195" s="70">
        <v>1.4975074E7</v>
      </c>
      <c r="BA195" s="70">
        <v>1338678.0</v>
      </c>
    </row>
    <row r="196" ht="20.25" customHeight="1">
      <c r="A196" s="73">
        <v>1.43551941E8</v>
      </c>
      <c r="B196" s="73" t="s">
        <v>272</v>
      </c>
      <c r="C196" s="72">
        <v>4.2308578E7</v>
      </c>
      <c r="D196" s="72">
        <v>1.45977057E8</v>
      </c>
      <c r="E196" s="70">
        <v>1655199.0</v>
      </c>
      <c r="F196" s="70">
        <v>9930156.0</v>
      </c>
      <c r="G196" s="70">
        <v>2043226.0</v>
      </c>
      <c r="H196" s="70">
        <v>2445001.0</v>
      </c>
      <c r="I196" s="70">
        <v>3.2640001E7</v>
      </c>
      <c r="J196" s="70">
        <v>4.2380578E7</v>
      </c>
      <c r="K196" s="70">
        <v>1.46157717E8</v>
      </c>
      <c r="L196" s="71">
        <v>1655199.0</v>
      </c>
      <c r="M196" s="71">
        <v>9930156.0</v>
      </c>
      <c r="N196" s="71">
        <v>2043226.0</v>
      </c>
      <c r="O196" s="71">
        <v>2445001.0</v>
      </c>
      <c r="P196" s="71">
        <v>3.2640001E7</v>
      </c>
      <c r="Q196" s="71">
        <v>4.2380578E7</v>
      </c>
      <c r="R196" s="71">
        <v>1.46157717E8</v>
      </c>
      <c r="S196" s="72">
        <v>1655199.0</v>
      </c>
      <c r="T196" s="72">
        <v>9930156.0</v>
      </c>
      <c r="U196" s="72">
        <v>2043226.0</v>
      </c>
      <c r="V196" s="72">
        <v>2445001.0</v>
      </c>
      <c r="W196" s="72">
        <v>3.2640001E7</v>
      </c>
      <c r="X196" s="72">
        <v>4.2380578E7</v>
      </c>
      <c r="Y196" s="72">
        <v>1.46157717E8</v>
      </c>
      <c r="Z196" s="70">
        <v>1655199.0</v>
      </c>
      <c r="AA196" s="70">
        <v>9930156.0</v>
      </c>
      <c r="AB196" s="70">
        <v>2043226.0</v>
      </c>
      <c r="AC196" s="70">
        <v>2445001.0</v>
      </c>
      <c r="AD196" s="70">
        <v>3.2640001E7</v>
      </c>
      <c r="AE196" s="70">
        <v>4.2380578E7</v>
      </c>
      <c r="AF196" s="70">
        <v>1.46157717E8</v>
      </c>
      <c r="AG196" s="71">
        <v>1655199.0</v>
      </c>
      <c r="AH196" s="71">
        <v>9930156.0</v>
      </c>
      <c r="AI196" s="71">
        <v>2043226.0</v>
      </c>
      <c r="AJ196" s="71">
        <v>2445001.0</v>
      </c>
      <c r="AK196" s="71">
        <v>3.2640001E7</v>
      </c>
      <c r="AL196" s="71">
        <v>4.2380578E7</v>
      </c>
      <c r="AM196" s="71">
        <v>1.46157717E8</v>
      </c>
      <c r="AN196" s="72">
        <v>1655199.0</v>
      </c>
      <c r="AO196" s="72">
        <v>9930156.0</v>
      </c>
      <c r="AP196" s="72">
        <v>2043226.0</v>
      </c>
      <c r="AQ196" s="72">
        <v>2445001.0</v>
      </c>
      <c r="AR196" s="72">
        <v>3.2640001E7</v>
      </c>
      <c r="AS196" s="72">
        <v>4.2380578E7</v>
      </c>
      <c r="AT196" s="72">
        <v>1.46157717E8</v>
      </c>
      <c r="AU196" s="70">
        <v>0.0</v>
      </c>
      <c r="AV196" s="70">
        <v>0.0</v>
      </c>
      <c r="AW196" s="70">
        <v>0.0</v>
      </c>
      <c r="AX196" s="70">
        <v>0.0</v>
      </c>
      <c r="AY196" s="70">
        <v>0.0</v>
      </c>
      <c r="AZ196" s="70">
        <v>0.0</v>
      </c>
      <c r="BA196" s="70">
        <v>0.0</v>
      </c>
    </row>
    <row r="197" ht="20.25" customHeight="1">
      <c r="A197" s="73">
        <v>1.44052871E8</v>
      </c>
      <c r="B197" s="73" t="s">
        <v>273</v>
      </c>
      <c r="C197" s="72">
        <v>3.5198182E7</v>
      </c>
      <c r="D197" s="72">
        <v>1.0830023E7</v>
      </c>
      <c r="E197" s="70">
        <v>294567.0</v>
      </c>
      <c r="F197" s="70">
        <v>392460.0</v>
      </c>
      <c r="G197" s="70">
        <v>216867.0</v>
      </c>
      <c r="H197" s="70">
        <v>7086114.0</v>
      </c>
      <c r="I197" s="70">
        <v>64161.0</v>
      </c>
      <c r="J197" s="70">
        <v>3.5968741E7</v>
      </c>
      <c r="K197" s="70">
        <v>1.0830023E7</v>
      </c>
      <c r="L197" s="71">
        <v>294567.0</v>
      </c>
      <c r="M197" s="71">
        <v>392460.0</v>
      </c>
      <c r="N197" s="71">
        <v>216867.0</v>
      </c>
      <c r="O197" s="71">
        <v>7086114.0</v>
      </c>
      <c r="P197" s="71">
        <v>64161.0</v>
      </c>
      <c r="Q197" s="71">
        <v>3.6027341E7</v>
      </c>
      <c r="R197" s="71">
        <v>1.0830023E7</v>
      </c>
      <c r="S197" s="72">
        <v>294567.0</v>
      </c>
      <c r="T197" s="72">
        <v>392460.0</v>
      </c>
      <c r="U197" s="72">
        <v>216867.0</v>
      </c>
      <c r="V197" s="72">
        <v>7086114.0</v>
      </c>
      <c r="W197" s="72">
        <v>64161.0</v>
      </c>
      <c r="X197" s="72">
        <v>3.6236996E7</v>
      </c>
      <c r="Y197" s="72">
        <v>1.0830023E7</v>
      </c>
      <c r="Z197" s="70">
        <v>294567.0</v>
      </c>
      <c r="AA197" s="70">
        <v>392460.0</v>
      </c>
      <c r="AB197" s="70">
        <v>216867.0</v>
      </c>
      <c r="AC197" s="70">
        <v>7086114.0</v>
      </c>
      <c r="AD197" s="70">
        <v>64161.0</v>
      </c>
      <c r="AE197" s="70">
        <v>3.6265396E7</v>
      </c>
      <c r="AF197" s="70">
        <v>1.0830023E7</v>
      </c>
      <c r="AG197" s="71">
        <v>294567.0</v>
      </c>
      <c r="AH197" s="71">
        <v>392460.0</v>
      </c>
      <c r="AI197" s="71">
        <v>216867.0</v>
      </c>
      <c r="AJ197" s="71">
        <v>7086114.0</v>
      </c>
      <c r="AK197" s="71">
        <v>64161.0</v>
      </c>
      <c r="AL197" s="71">
        <v>3.6438796E7</v>
      </c>
      <c r="AM197" s="71">
        <v>1.0830023E7</v>
      </c>
      <c r="AN197" s="72">
        <v>294567.0</v>
      </c>
      <c r="AO197" s="72">
        <v>392460.0</v>
      </c>
      <c r="AP197" s="72">
        <v>216867.0</v>
      </c>
      <c r="AQ197" s="72">
        <v>7086114.0</v>
      </c>
      <c r="AR197" s="72">
        <v>64161.0</v>
      </c>
      <c r="AS197" s="72">
        <v>3.6496796E7</v>
      </c>
      <c r="AT197" s="72">
        <v>1.0830023E7</v>
      </c>
      <c r="AU197" s="70">
        <v>294567.0</v>
      </c>
      <c r="AV197" s="70">
        <v>392460.0</v>
      </c>
      <c r="AW197" s="70">
        <v>216867.0</v>
      </c>
      <c r="AX197" s="70">
        <v>7086114.0</v>
      </c>
      <c r="AY197" s="70">
        <v>64161.0</v>
      </c>
      <c r="AZ197" s="70">
        <v>3.6496796E7</v>
      </c>
      <c r="BA197" s="70">
        <v>1.0830023E7</v>
      </c>
    </row>
    <row r="198" ht="20.25" customHeight="1">
      <c r="A198" s="73">
        <v>1.44068963E8</v>
      </c>
      <c r="B198" s="73" t="s">
        <v>274</v>
      </c>
      <c r="C198" s="72">
        <v>1.7671374E7</v>
      </c>
      <c r="D198" s="72">
        <v>1242154.0</v>
      </c>
      <c r="E198" s="70">
        <v>10404.0</v>
      </c>
      <c r="F198" s="70">
        <v>7009.0</v>
      </c>
      <c r="G198" s="70">
        <v>57313.0</v>
      </c>
      <c r="H198" s="70">
        <v>1892316.0</v>
      </c>
      <c r="I198" s="70">
        <v>200000.0</v>
      </c>
      <c r="J198" s="70">
        <v>1.800492E7</v>
      </c>
      <c r="K198" s="70">
        <v>1242154.0</v>
      </c>
      <c r="L198" s="71">
        <v>10404.0</v>
      </c>
      <c r="M198" s="71">
        <v>7009.0</v>
      </c>
      <c r="N198" s="71">
        <v>57313.0</v>
      </c>
      <c r="O198" s="71">
        <v>1892316.0</v>
      </c>
      <c r="P198" s="71">
        <v>200000.0</v>
      </c>
      <c r="Q198" s="71">
        <v>1.8005696E7</v>
      </c>
      <c r="R198" s="71">
        <v>1242154.0</v>
      </c>
      <c r="S198" s="72">
        <v>10404.0</v>
      </c>
      <c r="T198" s="72">
        <v>7009.0</v>
      </c>
      <c r="U198" s="72">
        <v>57313.0</v>
      </c>
      <c r="V198" s="72">
        <v>1892316.0</v>
      </c>
      <c r="W198" s="72">
        <v>200000.0</v>
      </c>
      <c r="X198" s="72">
        <v>1.8115284E7</v>
      </c>
      <c r="Y198" s="72">
        <v>1242154.0</v>
      </c>
      <c r="Z198" s="70">
        <v>10404.0</v>
      </c>
      <c r="AA198" s="70">
        <v>7009.0</v>
      </c>
      <c r="AB198" s="70">
        <v>57313.0</v>
      </c>
      <c r="AC198" s="70">
        <v>1892316.0</v>
      </c>
      <c r="AD198" s="70">
        <v>200000.0</v>
      </c>
      <c r="AE198" s="70">
        <v>1.8115284E7</v>
      </c>
      <c r="AF198" s="70">
        <v>1242154.0</v>
      </c>
      <c r="AG198" s="71">
        <v>10404.0</v>
      </c>
      <c r="AH198" s="71">
        <v>7009.0</v>
      </c>
      <c r="AI198" s="71">
        <v>57313.0</v>
      </c>
      <c r="AJ198" s="71">
        <v>1892316.0</v>
      </c>
      <c r="AK198" s="71">
        <v>200000.0</v>
      </c>
      <c r="AL198" s="71">
        <v>1.8352447E7</v>
      </c>
      <c r="AM198" s="71">
        <v>1242154.0</v>
      </c>
      <c r="AN198" s="72">
        <v>10404.0</v>
      </c>
      <c r="AO198" s="72">
        <v>7009.0</v>
      </c>
      <c r="AP198" s="72">
        <v>57313.0</v>
      </c>
      <c r="AQ198" s="72">
        <v>1892316.0</v>
      </c>
      <c r="AR198" s="72">
        <v>200000.0</v>
      </c>
      <c r="AS198" s="72">
        <v>1.850505E7</v>
      </c>
      <c r="AT198" s="72">
        <v>1242154.0</v>
      </c>
      <c r="AU198" s="70">
        <v>10404.0</v>
      </c>
      <c r="AV198" s="70">
        <v>7009.0</v>
      </c>
      <c r="AW198" s="70">
        <v>57313.0</v>
      </c>
      <c r="AX198" s="70">
        <v>1892316.0</v>
      </c>
      <c r="AY198" s="70">
        <v>200000.0</v>
      </c>
      <c r="AZ198" s="70">
        <v>1.8613794E7</v>
      </c>
      <c r="BA198" s="70">
        <v>1242154.0</v>
      </c>
    </row>
    <row r="199" ht="20.25" customHeight="1">
      <c r="A199" s="73">
        <v>1.71799293E8</v>
      </c>
      <c r="B199" s="73" t="s">
        <v>275</v>
      </c>
      <c r="C199" s="72">
        <v>6.6662985E7</v>
      </c>
      <c r="D199" s="72">
        <v>2.47221732E8</v>
      </c>
      <c r="E199" s="70">
        <v>0.0</v>
      </c>
      <c r="F199" s="70">
        <v>0.0</v>
      </c>
      <c r="G199" s="70">
        <v>0.0</v>
      </c>
      <c r="H199" s="70">
        <v>0.0</v>
      </c>
      <c r="I199" s="70">
        <v>0.0</v>
      </c>
      <c r="J199" s="70">
        <v>0.0</v>
      </c>
      <c r="K199" s="70">
        <v>0.0</v>
      </c>
      <c r="L199" s="71">
        <v>0.0</v>
      </c>
      <c r="M199" s="71">
        <v>0.0</v>
      </c>
      <c r="N199" s="71">
        <v>0.0</v>
      </c>
      <c r="O199" s="71">
        <v>0.0</v>
      </c>
      <c r="P199" s="71">
        <v>0.0</v>
      </c>
      <c r="Q199" s="71">
        <v>0.0</v>
      </c>
      <c r="R199" s="71">
        <v>0.0</v>
      </c>
      <c r="S199" s="72">
        <v>0.0</v>
      </c>
      <c r="T199" s="72">
        <v>0.0</v>
      </c>
      <c r="U199" s="72">
        <v>0.0</v>
      </c>
      <c r="V199" s="72">
        <v>0.0</v>
      </c>
      <c r="W199" s="72">
        <v>0.0</v>
      </c>
      <c r="X199" s="72">
        <v>0.0</v>
      </c>
      <c r="Y199" s="72">
        <v>0.0</v>
      </c>
      <c r="Z199" s="70">
        <v>0.0</v>
      </c>
      <c r="AA199" s="70">
        <v>0.0</v>
      </c>
      <c r="AB199" s="70">
        <v>0.0</v>
      </c>
      <c r="AC199" s="70">
        <v>0.0</v>
      </c>
      <c r="AD199" s="70">
        <v>0.0</v>
      </c>
      <c r="AE199" s="70">
        <v>0.0</v>
      </c>
      <c r="AF199" s="70">
        <v>0.0</v>
      </c>
      <c r="AG199" s="71">
        <v>0.0</v>
      </c>
      <c r="AH199" s="71">
        <v>0.0</v>
      </c>
      <c r="AI199" s="71">
        <v>0.0</v>
      </c>
      <c r="AJ199" s="71">
        <v>0.0</v>
      </c>
      <c r="AK199" s="71">
        <v>0.0</v>
      </c>
      <c r="AL199" s="71">
        <v>0.0</v>
      </c>
      <c r="AM199" s="71">
        <v>0.0</v>
      </c>
      <c r="AN199" s="72">
        <v>0.0</v>
      </c>
      <c r="AO199" s="72">
        <v>0.0</v>
      </c>
      <c r="AP199" s="72">
        <v>0.0</v>
      </c>
      <c r="AQ199" s="72">
        <v>0.0</v>
      </c>
      <c r="AR199" s="72">
        <v>0.0</v>
      </c>
      <c r="AS199" s="72">
        <v>0.0</v>
      </c>
      <c r="AT199" s="72">
        <v>0.0</v>
      </c>
      <c r="AU199" s="70">
        <v>0.0</v>
      </c>
      <c r="AV199" s="70">
        <v>0.0</v>
      </c>
      <c r="AW199" s="70">
        <v>0.0</v>
      </c>
      <c r="AX199" s="70">
        <v>0.0</v>
      </c>
      <c r="AY199" s="70">
        <v>0.0</v>
      </c>
      <c r="AZ199" s="70">
        <v>0.0</v>
      </c>
      <c r="BA199" s="70">
        <v>0.0</v>
      </c>
    </row>
    <row r="200" ht="20.25" customHeight="1">
      <c r="A200" s="73">
        <v>1.43088559E8</v>
      </c>
      <c r="B200" s="73" t="s">
        <v>276</v>
      </c>
      <c r="C200" s="72">
        <v>6.6418827E7</v>
      </c>
      <c r="D200" s="72">
        <v>4.59763219E8</v>
      </c>
      <c r="E200" s="70">
        <v>1.0480295E7</v>
      </c>
      <c r="F200" s="70">
        <v>2.6725717E7</v>
      </c>
      <c r="G200" s="70">
        <v>8944637.0</v>
      </c>
      <c r="H200" s="70">
        <v>4093564.0</v>
      </c>
      <c r="I200" s="70">
        <v>2.11081372E9</v>
      </c>
      <c r="J200" s="70">
        <v>6.9899573E7</v>
      </c>
      <c r="K200" s="70">
        <v>4.63290559E8</v>
      </c>
      <c r="L200" s="71">
        <v>1.0480295E7</v>
      </c>
      <c r="M200" s="71">
        <v>2.6725717E7</v>
      </c>
      <c r="N200" s="71">
        <v>8944637.0</v>
      </c>
      <c r="O200" s="71">
        <v>4093564.0</v>
      </c>
      <c r="P200" s="71">
        <v>2.11081372E9</v>
      </c>
      <c r="Q200" s="71">
        <v>7.0197233E7</v>
      </c>
      <c r="R200" s="71">
        <v>4.63290559E8</v>
      </c>
      <c r="S200" s="72">
        <v>1.0480295E7</v>
      </c>
      <c r="T200" s="72">
        <v>2.6725717E7</v>
      </c>
      <c r="U200" s="72">
        <v>8944637.0</v>
      </c>
      <c r="V200" s="72">
        <v>4093564.0</v>
      </c>
      <c r="W200" s="72">
        <v>2.11081372E9</v>
      </c>
      <c r="X200" s="72">
        <v>7.0276733E7</v>
      </c>
      <c r="Y200" s="72">
        <v>4.63290559E8</v>
      </c>
      <c r="Z200" s="70">
        <v>1.0480295E7</v>
      </c>
      <c r="AA200" s="70">
        <v>2.6725717E7</v>
      </c>
      <c r="AB200" s="70">
        <v>8944637.0</v>
      </c>
      <c r="AC200" s="70">
        <v>4093564.0</v>
      </c>
      <c r="AD200" s="70">
        <v>2.11081372E9</v>
      </c>
      <c r="AE200" s="70">
        <v>7.0276733E7</v>
      </c>
      <c r="AF200" s="70">
        <v>4.63290559E8</v>
      </c>
      <c r="AG200" s="71">
        <v>1.0480295E7</v>
      </c>
      <c r="AH200" s="71">
        <v>2.6725717E7</v>
      </c>
      <c r="AI200" s="71">
        <v>8944637.0</v>
      </c>
      <c r="AJ200" s="71">
        <v>4093564.0</v>
      </c>
      <c r="AK200" s="71">
        <v>2.11081372E9</v>
      </c>
      <c r="AL200" s="71">
        <v>7.0276733E7</v>
      </c>
      <c r="AM200" s="71">
        <v>4.63290559E8</v>
      </c>
      <c r="AN200" s="72">
        <v>1.0480295E7</v>
      </c>
      <c r="AO200" s="72">
        <v>2.6725717E7</v>
      </c>
      <c r="AP200" s="72">
        <v>8944637.0</v>
      </c>
      <c r="AQ200" s="72">
        <v>4093564.0</v>
      </c>
      <c r="AR200" s="72">
        <v>2.11081372E9</v>
      </c>
      <c r="AS200" s="72">
        <v>7.0338733E7</v>
      </c>
      <c r="AT200" s="72">
        <v>4.63290559E8</v>
      </c>
      <c r="AU200" s="70">
        <v>1.0480295E7</v>
      </c>
      <c r="AV200" s="70">
        <v>2.6725717E7</v>
      </c>
      <c r="AW200" s="70">
        <v>8944637.0</v>
      </c>
      <c r="AX200" s="70">
        <v>4093564.0</v>
      </c>
      <c r="AY200" s="70">
        <v>2.11081372E9</v>
      </c>
      <c r="AZ200" s="70">
        <v>7.0338733E7</v>
      </c>
      <c r="BA200" s="70">
        <v>4.63290559E8</v>
      </c>
    </row>
    <row r="201" ht="20.25" customHeight="1">
      <c r="A201" s="73">
        <v>1.55415774E8</v>
      </c>
      <c r="B201" s="73" t="s">
        <v>277</v>
      </c>
      <c r="C201" s="72">
        <v>6.2641334E7</v>
      </c>
      <c r="D201" s="72">
        <v>4.40729779E8</v>
      </c>
      <c r="E201" s="70">
        <v>1.9782177E7</v>
      </c>
      <c r="F201" s="70">
        <v>1.9049017E7</v>
      </c>
      <c r="G201" s="70">
        <v>1.2132102E7</v>
      </c>
      <c r="H201" s="70">
        <v>7860795.0</v>
      </c>
      <c r="I201" s="70">
        <v>4.743923039E9</v>
      </c>
      <c r="J201" s="70">
        <v>5.2506757E7</v>
      </c>
      <c r="K201" s="70">
        <v>4.45068489E8</v>
      </c>
      <c r="L201" s="71">
        <v>1.9782177E7</v>
      </c>
      <c r="M201" s="71">
        <v>1.9049017E7</v>
      </c>
      <c r="N201" s="71">
        <v>1.2132102E7</v>
      </c>
      <c r="O201" s="71">
        <v>7860795.0</v>
      </c>
      <c r="P201" s="71">
        <v>4.743923039E9</v>
      </c>
      <c r="Q201" s="71">
        <v>5.2506757E7</v>
      </c>
      <c r="R201" s="71">
        <v>4.45068489E8</v>
      </c>
      <c r="S201" s="72">
        <v>1.9782177E7</v>
      </c>
      <c r="T201" s="72">
        <v>1.9049017E7</v>
      </c>
      <c r="U201" s="72">
        <v>1.2132102E7</v>
      </c>
      <c r="V201" s="72">
        <v>7860795.0</v>
      </c>
      <c r="W201" s="72">
        <v>4.743923039E9</v>
      </c>
      <c r="X201" s="72">
        <v>5.2506757E7</v>
      </c>
      <c r="Y201" s="72">
        <v>4.45068489E8</v>
      </c>
      <c r="Z201" s="70">
        <v>1.9782177E7</v>
      </c>
      <c r="AA201" s="70">
        <v>1.9049017E7</v>
      </c>
      <c r="AB201" s="70">
        <v>1.2132102E7</v>
      </c>
      <c r="AC201" s="70">
        <v>7860795.0</v>
      </c>
      <c r="AD201" s="70">
        <v>4.743923039E9</v>
      </c>
      <c r="AE201" s="70">
        <v>5.2506757E7</v>
      </c>
      <c r="AF201" s="70">
        <v>4.45068489E8</v>
      </c>
      <c r="AG201" s="71">
        <v>0.0</v>
      </c>
      <c r="AH201" s="71">
        <v>0.0</v>
      </c>
      <c r="AI201" s="71">
        <v>0.0</v>
      </c>
      <c r="AJ201" s="71">
        <v>0.0</v>
      </c>
      <c r="AK201" s="71">
        <v>0.0</v>
      </c>
      <c r="AL201" s="71">
        <v>0.0</v>
      </c>
      <c r="AM201" s="71">
        <v>0.0</v>
      </c>
      <c r="AN201" s="72">
        <v>0.0</v>
      </c>
      <c r="AO201" s="72">
        <v>0.0</v>
      </c>
      <c r="AP201" s="72">
        <v>0.0</v>
      </c>
      <c r="AQ201" s="72">
        <v>0.0</v>
      </c>
      <c r="AR201" s="72">
        <v>0.0</v>
      </c>
      <c r="AS201" s="72">
        <v>0.0</v>
      </c>
      <c r="AT201" s="72">
        <v>0.0</v>
      </c>
      <c r="AU201" s="70">
        <v>0.0</v>
      </c>
      <c r="AV201" s="70">
        <v>0.0</v>
      </c>
      <c r="AW201" s="70">
        <v>0.0</v>
      </c>
      <c r="AX201" s="70">
        <v>0.0</v>
      </c>
      <c r="AY201" s="70">
        <v>0.0</v>
      </c>
      <c r="AZ201" s="70">
        <v>0.0</v>
      </c>
      <c r="BA201" s="70">
        <v>0.0</v>
      </c>
    </row>
    <row r="202" ht="20.25" customHeight="1">
      <c r="A202" s="73">
        <v>1.27560055E8</v>
      </c>
      <c r="B202" s="73" t="s">
        <v>278</v>
      </c>
      <c r="C202" s="72">
        <v>5.7101875E7</v>
      </c>
      <c r="D202" s="72">
        <v>5.36241412E8</v>
      </c>
      <c r="E202" s="70">
        <v>6.0649963E7</v>
      </c>
      <c r="F202" s="70">
        <v>3.5272658E7</v>
      </c>
      <c r="G202" s="70">
        <v>6965049.0</v>
      </c>
      <c r="H202" s="70">
        <v>1.6415019E7</v>
      </c>
      <c r="I202" s="70">
        <v>1.426775546E9</v>
      </c>
      <c r="J202" s="70">
        <v>5.4117802E7</v>
      </c>
      <c r="K202" s="70">
        <v>5.37189192E8</v>
      </c>
      <c r="L202" s="71">
        <v>6.0649963E7</v>
      </c>
      <c r="M202" s="71">
        <v>3.5272658E7</v>
      </c>
      <c r="N202" s="71">
        <v>6965049.0</v>
      </c>
      <c r="O202" s="71">
        <v>1.6415019E7</v>
      </c>
      <c r="P202" s="71">
        <v>1.426775546E9</v>
      </c>
      <c r="Q202" s="71">
        <v>5.4117802E7</v>
      </c>
      <c r="R202" s="71">
        <v>5.37189192E8</v>
      </c>
      <c r="S202" s="72">
        <v>6.0649963E7</v>
      </c>
      <c r="T202" s="72">
        <v>3.5272658E7</v>
      </c>
      <c r="U202" s="72">
        <v>6965049.0</v>
      </c>
      <c r="V202" s="72">
        <v>1.6415019E7</v>
      </c>
      <c r="W202" s="72">
        <v>1.426775546E9</v>
      </c>
      <c r="X202" s="72">
        <v>5.4117802E7</v>
      </c>
      <c r="Y202" s="72">
        <v>5.37189192E8</v>
      </c>
      <c r="Z202" s="70">
        <v>6.0649963E7</v>
      </c>
      <c r="AA202" s="70">
        <v>3.5272658E7</v>
      </c>
      <c r="AB202" s="70">
        <v>6965049.0</v>
      </c>
      <c r="AC202" s="70">
        <v>1.6415019E7</v>
      </c>
      <c r="AD202" s="70">
        <v>1.426775546E9</v>
      </c>
      <c r="AE202" s="70">
        <v>5.5381774E7</v>
      </c>
      <c r="AF202" s="70">
        <v>5.37189192E8</v>
      </c>
      <c r="AG202" s="71">
        <v>6.0649963E7</v>
      </c>
      <c r="AH202" s="71">
        <v>3.5272658E7</v>
      </c>
      <c r="AI202" s="71">
        <v>6965049.0</v>
      </c>
      <c r="AJ202" s="71">
        <v>1.6415019E7</v>
      </c>
      <c r="AK202" s="71">
        <v>1.426775546E9</v>
      </c>
      <c r="AL202" s="71">
        <v>5.5443774E7</v>
      </c>
      <c r="AM202" s="71">
        <v>5.37189192E8</v>
      </c>
      <c r="AN202" s="72">
        <v>6.0649963E7</v>
      </c>
      <c r="AO202" s="72">
        <v>3.5272658E7</v>
      </c>
      <c r="AP202" s="72">
        <v>6965049.0</v>
      </c>
      <c r="AQ202" s="72">
        <v>1.6415019E7</v>
      </c>
      <c r="AR202" s="72">
        <v>1.426775546E9</v>
      </c>
      <c r="AS202" s="72">
        <v>5.5443774E7</v>
      </c>
      <c r="AT202" s="72">
        <v>5.37189192E8</v>
      </c>
      <c r="AU202" s="70">
        <v>6.0649963E7</v>
      </c>
      <c r="AV202" s="70">
        <v>3.5272658E7</v>
      </c>
      <c r="AW202" s="70">
        <v>6965049.0</v>
      </c>
      <c r="AX202" s="70">
        <v>1.6415019E7</v>
      </c>
      <c r="AY202" s="70">
        <v>1.426775546E9</v>
      </c>
      <c r="AZ202" s="70">
        <v>5.5443774E7</v>
      </c>
      <c r="BA202" s="70">
        <v>5.37189192E8</v>
      </c>
    </row>
    <row r="203" ht="20.25" customHeight="1">
      <c r="A203" s="73">
        <v>1.44049503E8</v>
      </c>
      <c r="B203" s="73" t="s">
        <v>279</v>
      </c>
      <c r="C203" s="72">
        <v>4.7694107E7</v>
      </c>
      <c r="D203" s="72">
        <v>1.51533045E8</v>
      </c>
      <c r="E203" s="70">
        <v>1905869.0</v>
      </c>
      <c r="F203" s="70">
        <v>8778048.0</v>
      </c>
      <c r="G203" s="70">
        <v>2950554.0</v>
      </c>
      <c r="H203" s="70">
        <v>5568342.0</v>
      </c>
      <c r="I203" s="70">
        <v>1.86E7</v>
      </c>
      <c r="J203" s="70">
        <v>4.7694107E7</v>
      </c>
      <c r="K203" s="70">
        <v>1.51533045E8</v>
      </c>
      <c r="L203" s="71">
        <v>1905869.0</v>
      </c>
      <c r="M203" s="71">
        <v>8778048.0</v>
      </c>
      <c r="N203" s="71">
        <v>2950554.0</v>
      </c>
      <c r="O203" s="71">
        <v>5568342.0</v>
      </c>
      <c r="P203" s="71">
        <v>1.86E7</v>
      </c>
      <c r="Q203" s="71">
        <v>4.7694107E7</v>
      </c>
      <c r="R203" s="71">
        <v>1.51533045E8</v>
      </c>
      <c r="S203" s="72">
        <v>1905869.0</v>
      </c>
      <c r="T203" s="72">
        <v>8778048.0</v>
      </c>
      <c r="U203" s="72">
        <v>2950554.0</v>
      </c>
      <c r="V203" s="72">
        <v>5568342.0</v>
      </c>
      <c r="W203" s="72">
        <v>1.86E7</v>
      </c>
      <c r="X203" s="72">
        <v>4.7694107E7</v>
      </c>
      <c r="Y203" s="72">
        <v>1.51533045E8</v>
      </c>
      <c r="Z203" s="70">
        <v>1905869.0</v>
      </c>
      <c r="AA203" s="70">
        <v>8778048.0</v>
      </c>
      <c r="AB203" s="70">
        <v>2950554.0</v>
      </c>
      <c r="AC203" s="70">
        <v>5568342.0</v>
      </c>
      <c r="AD203" s="70">
        <v>1.86E7</v>
      </c>
      <c r="AE203" s="70">
        <v>4.7694107E7</v>
      </c>
      <c r="AF203" s="70">
        <v>1.51533045E8</v>
      </c>
      <c r="AG203" s="71">
        <v>1905869.0</v>
      </c>
      <c r="AH203" s="71">
        <v>8778048.0</v>
      </c>
      <c r="AI203" s="71">
        <v>2950554.0</v>
      </c>
      <c r="AJ203" s="71">
        <v>5568342.0</v>
      </c>
      <c r="AK203" s="71">
        <v>1.86E7</v>
      </c>
      <c r="AL203" s="71">
        <v>4.7694107E7</v>
      </c>
      <c r="AM203" s="71">
        <v>1.51533045E8</v>
      </c>
      <c r="AN203" s="72">
        <v>0.0</v>
      </c>
      <c r="AO203" s="72">
        <v>0.0</v>
      </c>
      <c r="AP203" s="72">
        <v>0.0</v>
      </c>
      <c r="AQ203" s="72">
        <v>0.0</v>
      </c>
      <c r="AR203" s="72">
        <v>0.0</v>
      </c>
      <c r="AS203" s="72">
        <v>0.0</v>
      </c>
      <c r="AT203" s="72">
        <v>0.0</v>
      </c>
      <c r="AU203" s="70">
        <v>0.0</v>
      </c>
      <c r="AV203" s="70">
        <v>0.0</v>
      </c>
      <c r="AW203" s="70">
        <v>0.0</v>
      </c>
      <c r="AX203" s="70">
        <v>0.0</v>
      </c>
      <c r="AY203" s="70">
        <v>0.0</v>
      </c>
      <c r="AZ203" s="70">
        <v>0.0</v>
      </c>
      <c r="BA203" s="70">
        <v>0.0</v>
      </c>
    </row>
    <row r="204" ht="20.25" customHeight="1">
      <c r="A204" s="73">
        <v>1.72015122E8</v>
      </c>
      <c r="B204" s="73" t="s">
        <v>280</v>
      </c>
      <c r="C204" s="72">
        <v>5.0716609E7</v>
      </c>
      <c r="D204" s="72">
        <v>6.7322888E7</v>
      </c>
      <c r="E204" s="70">
        <v>1149740.0</v>
      </c>
      <c r="F204" s="70">
        <v>4123036.0</v>
      </c>
      <c r="G204" s="70">
        <v>1280819.0</v>
      </c>
      <c r="H204" s="70">
        <v>6395944.0</v>
      </c>
      <c r="I204" s="70">
        <v>2.255803635E9</v>
      </c>
      <c r="J204" s="70">
        <v>4.7062178E7</v>
      </c>
      <c r="K204" s="70">
        <v>6.9641716E7</v>
      </c>
      <c r="L204" s="71">
        <v>1149740.0</v>
      </c>
      <c r="M204" s="71">
        <v>4123036.0</v>
      </c>
      <c r="N204" s="71">
        <v>1280819.0</v>
      </c>
      <c r="O204" s="71">
        <v>6395944.0</v>
      </c>
      <c r="P204" s="71">
        <v>2.255803635E9</v>
      </c>
      <c r="Q204" s="71">
        <v>4.7614722E7</v>
      </c>
      <c r="R204" s="71">
        <v>6.9641716E7</v>
      </c>
      <c r="S204" s="72">
        <v>1149740.0</v>
      </c>
      <c r="T204" s="72">
        <v>4123036.0</v>
      </c>
      <c r="U204" s="72">
        <v>1280819.0</v>
      </c>
      <c r="V204" s="72">
        <v>6395944.0</v>
      </c>
      <c r="W204" s="72">
        <v>2.255803635E9</v>
      </c>
      <c r="X204" s="72">
        <v>4.7614722E7</v>
      </c>
      <c r="Y204" s="72">
        <v>6.9641716E7</v>
      </c>
      <c r="Z204" s="70">
        <v>1149740.0</v>
      </c>
      <c r="AA204" s="70">
        <v>4123036.0</v>
      </c>
      <c r="AB204" s="70">
        <v>1280819.0</v>
      </c>
      <c r="AC204" s="70">
        <v>6395944.0</v>
      </c>
      <c r="AD204" s="70">
        <v>2.255803635E9</v>
      </c>
      <c r="AE204" s="70">
        <v>4.7614722E7</v>
      </c>
      <c r="AF204" s="70">
        <v>6.9641716E7</v>
      </c>
      <c r="AG204" s="71">
        <v>1149740.0</v>
      </c>
      <c r="AH204" s="71">
        <v>4123036.0</v>
      </c>
      <c r="AI204" s="71">
        <v>1327670.0</v>
      </c>
      <c r="AJ204" s="71">
        <v>6420273.0</v>
      </c>
      <c r="AK204" s="71">
        <v>2.255803635E9</v>
      </c>
      <c r="AL204" s="71">
        <v>4.4999609E7</v>
      </c>
      <c r="AM204" s="71">
        <v>7.0578736E7</v>
      </c>
      <c r="AN204" s="72">
        <v>1149740.0</v>
      </c>
      <c r="AO204" s="72">
        <v>4123036.0</v>
      </c>
      <c r="AP204" s="72">
        <v>1327670.0</v>
      </c>
      <c r="AQ204" s="72">
        <v>6420273.0</v>
      </c>
      <c r="AR204" s="72">
        <v>2.255803635E9</v>
      </c>
      <c r="AS204" s="72">
        <v>4.4999609E7</v>
      </c>
      <c r="AT204" s="72">
        <v>7.0578736E7</v>
      </c>
      <c r="AU204" s="70">
        <v>1149740.0</v>
      </c>
      <c r="AV204" s="70">
        <v>4123036.0</v>
      </c>
      <c r="AW204" s="70">
        <v>1327670.0</v>
      </c>
      <c r="AX204" s="70">
        <v>6420273.0</v>
      </c>
      <c r="AY204" s="70">
        <v>2.255803635E9</v>
      </c>
      <c r="AZ204" s="70">
        <v>4.4999609E7</v>
      </c>
      <c r="BA204" s="70">
        <v>7.0578736E7</v>
      </c>
    </row>
    <row r="205" ht="20.25" customHeight="1">
      <c r="A205" s="73">
        <v>1.15990558E8</v>
      </c>
      <c r="B205" s="73" t="s">
        <v>281</v>
      </c>
      <c r="C205" s="72">
        <v>5.7878231E7</v>
      </c>
      <c r="D205" s="72">
        <v>2.07794485E8</v>
      </c>
      <c r="E205" s="70">
        <v>0.0</v>
      </c>
      <c r="F205" s="70">
        <v>0.0</v>
      </c>
      <c r="G205" s="70">
        <v>0.0</v>
      </c>
      <c r="H205" s="70">
        <v>0.0</v>
      </c>
      <c r="I205" s="70">
        <v>0.0</v>
      </c>
      <c r="J205" s="70">
        <v>0.0</v>
      </c>
      <c r="K205" s="70">
        <v>0.0</v>
      </c>
      <c r="L205" s="71">
        <v>0.0</v>
      </c>
      <c r="M205" s="71">
        <v>0.0</v>
      </c>
      <c r="N205" s="71">
        <v>0.0</v>
      </c>
      <c r="O205" s="71">
        <v>0.0</v>
      </c>
      <c r="P205" s="71">
        <v>0.0</v>
      </c>
      <c r="Q205" s="71">
        <v>0.0</v>
      </c>
      <c r="R205" s="71">
        <v>0.0</v>
      </c>
      <c r="S205" s="72">
        <v>0.0</v>
      </c>
      <c r="T205" s="72">
        <v>0.0</v>
      </c>
      <c r="U205" s="72">
        <v>0.0</v>
      </c>
      <c r="V205" s="72">
        <v>0.0</v>
      </c>
      <c r="W205" s="72">
        <v>0.0</v>
      </c>
      <c r="X205" s="72">
        <v>0.0</v>
      </c>
      <c r="Y205" s="72">
        <v>0.0</v>
      </c>
      <c r="Z205" s="70">
        <v>0.0</v>
      </c>
      <c r="AA205" s="70">
        <v>0.0</v>
      </c>
      <c r="AB205" s="70">
        <v>0.0</v>
      </c>
      <c r="AC205" s="70">
        <v>0.0</v>
      </c>
      <c r="AD205" s="70">
        <v>0.0</v>
      </c>
      <c r="AE205" s="70">
        <v>0.0</v>
      </c>
      <c r="AF205" s="70">
        <v>0.0</v>
      </c>
      <c r="AG205" s="71">
        <v>1801665.0</v>
      </c>
      <c r="AH205" s="71">
        <v>1.2433106E7</v>
      </c>
      <c r="AI205" s="71">
        <v>3575331.0</v>
      </c>
      <c r="AJ205" s="71">
        <v>4961941.0</v>
      </c>
      <c r="AK205" s="71">
        <v>1.81565802E9</v>
      </c>
      <c r="AL205" s="71">
        <v>4.4960369E7</v>
      </c>
      <c r="AM205" s="71">
        <v>2.11639595E8</v>
      </c>
      <c r="AN205" s="72">
        <v>1801665.0</v>
      </c>
      <c r="AO205" s="72">
        <v>1.2433106E7</v>
      </c>
      <c r="AP205" s="72">
        <v>3575331.0</v>
      </c>
      <c r="AQ205" s="72">
        <v>4961941.0</v>
      </c>
      <c r="AR205" s="72">
        <v>1.81565802E9</v>
      </c>
      <c r="AS205" s="72">
        <v>4.4960369E7</v>
      </c>
      <c r="AT205" s="72">
        <v>2.11639595E8</v>
      </c>
      <c r="AU205" s="70">
        <v>1801665.0</v>
      </c>
      <c r="AV205" s="70">
        <v>1.2433106E7</v>
      </c>
      <c r="AW205" s="70">
        <v>3575331.0</v>
      </c>
      <c r="AX205" s="70">
        <v>4961941.0</v>
      </c>
      <c r="AY205" s="70">
        <v>1.81565802E9</v>
      </c>
      <c r="AZ205" s="70">
        <v>4.4960369E7</v>
      </c>
      <c r="BA205" s="70">
        <v>2.11639595E8</v>
      </c>
    </row>
    <row r="206" ht="20.25" customHeight="1">
      <c r="A206" s="73">
        <v>1.44064126E8</v>
      </c>
      <c r="B206" s="73" t="s">
        <v>282</v>
      </c>
      <c r="C206" s="72">
        <v>4.6415911E7</v>
      </c>
      <c r="D206" s="72">
        <v>3.26872017E8</v>
      </c>
      <c r="E206" s="70">
        <v>5000101.0</v>
      </c>
      <c r="F206" s="70">
        <v>1.8254451E7</v>
      </c>
      <c r="G206" s="70">
        <v>5172191.0</v>
      </c>
      <c r="H206" s="70">
        <v>8224568.0</v>
      </c>
      <c r="I206" s="70">
        <v>4.867183E7</v>
      </c>
      <c r="J206" s="70">
        <v>4.7565204E7</v>
      </c>
      <c r="K206" s="70">
        <v>3.28313084E8</v>
      </c>
      <c r="L206" s="71">
        <v>5000101.0</v>
      </c>
      <c r="M206" s="71">
        <v>1.8254451E7</v>
      </c>
      <c r="N206" s="71">
        <v>5172191.0</v>
      </c>
      <c r="O206" s="71">
        <v>8224568.0</v>
      </c>
      <c r="P206" s="71">
        <v>4.867183E7</v>
      </c>
      <c r="Q206" s="71">
        <v>4.768854E7</v>
      </c>
      <c r="R206" s="71">
        <v>3.28313084E8</v>
      </c>
      <c r="S206" s="72">
        <v>5000101.0</v>
      </c>
      <c r="T206" s="72">
        <v>1.8254451E7</v>
      </c>
      <c r="U206" s="72">
        <v>5172191.0</v>
      </c>
      <c r="V206" s="72">
        <v>8224568.0</v>
      </c>
      <c r="W206" s="72">
        <v>4.867183E7</v>
      </c>
      <c r="X206" s="72">
        <v>4.791535E7</v>
      </c>
      <c r="Y206" s="72">
        <v>3.28313084E8</v>
      </c>
      <c r="Z206" s="70">
        <v>5000101.0</v>
      </c>
      <c r="AA206" s="70">
        <v>1.8254451E7</v>
      </c>
      <c r="AB206" s="70">
        <v>5172191.0</v>
      </c>
      <c r="AC206" s="70">
        <v>8224568.0</v>
      </c>
      <c r="AD206" s="70">
        <v>4.867183E7</v>
      </c>
      <c r="AE206" s="70">
        <v>4.791535E7</v>
      </c>
      <c r="AF206" s="70">
        <v>3.28313084E8</v>
      </c>
      <c r="AG206" s="71">
        <v>5000101.0</v>
      </c>
      <c r="AH206" s="71">
        <v>1.8254451E7</v>
      </c>
      <c r="AI206" s="71">
        <v>5172191.0</v>
      </c>
      <c r="AJ206" s="71">
        <v>8224568.0</v>
      </c>
      <c r="AK206" s="71">
        <v>4.867183E7</v>
      </c>
      <c r="AL206" s="71">
        <v>4.8112946E7</v>
      </c>
      <c r="AM206" s="71">
        <v>3.28313084E8</v>
      </c>
      <c r="AN206" s="72">
        <v>5000101.0</v>
      </c>
      <c r="AO206" s="72">
        <v>1.8254451E7</v>
      </c>
      <c r="AP206" s="72">
        <v>5172191.0</v>
      </c>
      <c r="AQ206" s="72">
        <v>8224568.0</v>
      </c>
      <c r="AR206" s="72">
        <v>4.867183E7</v>
      </c>
      <c r="AS206" s="72">
        <v>4.8269824E7</v>
      </c>
      <c r="AT206" s="72">
        <v>3.28313084E8</v>
      </c>
      <c r="AU206" s="70">
        <v>5000101.0</v>
      </c>
      <c r="AV206" s="70">
        <v>1.8254451E7</v>
      </c>
      <c r="AW206" s="70">
        <v>5172191.0</v>
      </c>
      <c r="AX206" s="70">
        <v>8224568.0</v>
      </c>
      <c r="AY206" s="70">
        <v>4.867183E7</v>
      </c>
      <c r="AZ206" s="70">
        <v>4.8374432E7</v>
      </c>
      <c r="BA206" s="70">
        <v>3.28313084E8</v>
      </c>
    </row>
    <row r="207" ht="20.25" customHeight="1">
      <c r="A207" s="73">
        <v>1.4405151E8</v>
      </c>
      <c r="B207" s="73" t="s">
        <v>283</v>
      </c>
      <c r="C207" s="72">
        <v>5.1536368E7</v>
      </c>
      <c r="D207" s="72">
        <v>1.24109289E8</v>
      </c>
      <c r="E207" s="70">
        <v>0.0</v>
      </c>
      <c r="F207" s="70">
        <v>0.0</v>
      </c>
      <c r="G207" s="70">
        <v>0.0</v>
      </c>
      <c r="H207" s="70">
        <v>0.0</v>
      </c>
      <c r="I207" s="70">
        <v>0.0</v>
      </c>
      <c r="J207" s="70">
        <v>0.0</v>
      </c>
      <c r="K207" s="70">
        <v>0.0</v>
      </c>
      <c r="L207" s="71">
        <v>0.0</v>
      </c>
      <c r="M207" s="71">
        <v>0.0</v>
      </c>
      <c r="N207" s="71">
        <v>0.0</v>
      </c>
      <c r="O207" s="71">
        <v>0.0</v>
      </c>
      <c r="P207" s="71">
        <v>0.0</v>
      </c>
      <c r="Q207" s="71">
        <v>0.0</v>
      </c>
      <c r="R207" s="71">
        <v>0.0</v>
      </c>
      <c r="S207" s="72">
        <v>0.0</v>
      </c>
      <c r="T207" s="72">
        <v>0.0</v>
      </c>
      <c r="U207" s="72">
        <v>0.0</v>
      </c>
      <c r="V207" s="72">
        <v>0.0</v>
      </c>
      <c r="W207" s="72">
        <v>0.0</v>
      </c>
      <c r="X207" s="72">
        <v>0.0</v>
      </c>
      <c r="Y207" s="72">
        <v>0.0</v>
      </c>
      <c r="Z207" s="70">
        <v>0.0</v>
      </c>
      <c r="AA207" s="70">
        <v>0.0</v>
      </c>
      <c r="AB207" s="70">
        <v>0.0</v>
      </c>
      <c r="AC207" s="70">
        <v>0.0</v>
      </c>
      <c r="AD207" s="70">
        <v>0.0</v>
      </c>
      <c r="AE207" s="70">
        <v>0.0</v>
      </c>
      <c r="AF207" s="70">
        <v>0.0</v>
      </c>
      <c r="AG207" s="71">
        <v>0.0</v>
      </c>
      <c r="AH207" s="71">
        <v>0.0</v>
      </c>
      <c r="AI207" s="71">
        <v>0.0</v>
      </c>
      <c r="AJ207" s="71">
        <v>0.0</v>
      </c>
      <c r="AK207" s="71">
        <v>0.0</v>
      </c>
      <c r="AL207" s="71">
        <v>0.0</v>
      </c>
      <c r="AM207" s="71">
        <v>0.0</v>
      </c>
      <c r="AN207" s="72">
        <v>0.0</v>
      </c>
      <c r="AO207" s="72">
        <v>0.0</v>
      </c>
      <c r="AP207" s="72">
        <v>0.0</v>
      </c>
      <c r="AQ207" s="72">
        <v>0.0</v>
      </c>
      <c r="AR207" s="72">
        <v>0.0</v>
      </c>
      <c r="AS207" s="72">
        <v>0.0</v>
      </c>
      <c r="AT207" s="72">
        <v>0.0</v>
      </c>
      <c r="AU207" s="70">
        <v>0.0</v>
      </c>
      <c r="AV207" s="70">
        <v>0.0</v>
      </c>
      <c r="AW207" s="70">
        <v>0.0</v>
      </c>
      <c r="AX207" s="70">
        <v>0.0</v>
      </c>
      <c r="AY207" s="70">
        <v>0.0</v>
      </c>
      <c r="AZ207" s="70">
        <v>0.0</v>
      </c>
      <c r="BA207" s="70">
        <v>0.0</v>
      </c>
    </row>
    <row r="208" ht="20.25" customHeight="1">
      <c r="A208" s="73">
        <v>1.75551858E8</v>
      </c>
      <c r="B208" s="73" t="s">
        <v>284</v>
      </c>
      <c r="C208" s="72">
        <v>3.9937057E7</v>
      </c>
      <c r="D208" s="72">
        <v>5.478468E7</v>
      </c>
      <c r="E208" s="70">
        <v>477113.0</v>
      </c>
      <c r="F208" s="70">
        <v>4088704.0</v>
      </c>
      <c r="G208" s="70">
        <v>684436.0</v>
      </c>
      <c r="H208" s="70">
        <v>6315733.0</v>
      </c>
      <c r="I208" s="70">
        <v>4.83084529E8</v>
      </c>
      <c r="J208" s="70">
        <v>3.9996457E7</v>
      </c>
      <c r="K208" s="70">
        <v>5.564354E7</v>
      </c>
      <c r="L208" s="71">
        <v>477113.0</v>
      </c>
      <c r="M208" s="71">
        <v>4088704.0</v>
      </c>
      <c r="N208" s="71">
        <v>684436.0</v>
      </c>
      <c r="O208" s="71">
        <v>6315733.0</v>
      </c>
      <c r="P208" s="71">
        <v>4.83084529E8</v>
      </c>
      <c r="Q208" s="71">
        <v>3.9996457E7</v>
      </c>
      <c r="R208" s="71">
        <v>5.564354E7</v>
      </c>
      <c r="S208" s="72">
        <v>477113.0</v>
      </c>
      <c r="T208" s="72">
        <v>4088704.0</v>
      </c>
      <c r="U208" s="72">
        <v>684436.0</v>
      </c>
      <c r="V208" s="72">
        <v>6315733.0</v>
      </c>
      <c r="W208" s="72">
        <v>4.83084529E8</v>
      </c>
      <c r="X208" s="72">
        <v>3.9996457E7</v>
      </c>
      <c r="Y208" s="72">
        <v>5.564354E7</v>
      </c>
      <c r="Z208" s="70">
        <v>477113.0</v>
      </c>
      <c r="AA208" s="70">
        <v>4088704.0</v>
      </c>
      <c r="AB208" s="70">
        <v>684436.0</v>
      </c>
      <c r="AC208" s="70">
        <v>6315733.0</v>
      </c>
      <c r="AD208" s="70">
        <v>4.83084529E8</v>
      </c>
      <c r="AE208" s="70">
        <v>3.9996457E7</v>
      </c>
      <c r="AF208" s="70">
        <v>5.564354E7</v>
      </c>
      <c r="AG208" s="71">
        <v>477113.0</v>
      </c>
      <c r="AH208" s="71">
        <v>4088704.0</v>
      </c>
      <c r="AI208" s="71">
        <v>684436.0</v>
      </c>
      <c r="AJ208" s="71">
        <v>6315733.0</v>
      </c>
      <c r="AK208" s="71">
        <v>4.83084529E8</v>
      </c>
      <c r="AL208" s="71">
        <v>3.9996457E7</v>
      </c>
      <c r="AM208" s="71">
        <v>5.564354E7</v>
      </c>
      <c r="AN208" s="72">
        <v>0.0</v>
      </c>
      <c r="AO208" s="72">
        <v>0.0</v>
      </c>
      <c r="AP208" s="72">
        <v>0.0</v>
      </c>
      <c r="AQ208" s="72">
        <v>0.0</v>
      </c>
      <c r="AR208" s="72">
        <v>0.0</v>
      </c>
      <c r="AS208" s="72">
        <v>0.0</v>
      </c>
      <c r="AT208" s="72">
        <v>0.0</v>
      </c>
      <c r="AU208" s="70">
        <v>0.0</v>
      </c>
      <c r="AV208" s="70">
        <v>0.0</v>
      </c>
      <c r="AW208" s="70">
        <v>0.0</v>
      </c>
      <c r="AX208" s="70">
        <v>0.0</v>
      </c>
      <c r="AY208" s="70">
        <v>0.0</v>
      </c>
      <c r="AZ208" s="70">
        <v>0.0</v>
      </c>
      <c r="BA208" s="70">
        <v>0.0</v>
      </c>
    </row>
    <row r="209" ht="20.25" customHeight="1">
      <c r="A209" s="73">
        <v>1.44079875E8</v>
      </c>
      <c r="B209" s="73" t="s">
        <v>285</v>
      </c>
      <c r="C209" s="72">
        <v>3.7375097E7</v>
      </c>
      <c r="D209" s="72">
        <v>3.4849267E7</v>
      </c>
      <c r="E209" s="70">
        <v>1726368.0</v>
      </c>
      <c r="F209" s="70">
        <v>1241495.0</v>
      </c>
      <c r="G209" s="70">
        <v>449037.0</v>
      </c>
      <c r="H209" s="70">
        <v>1639848.0</v>
      </c>
      <c r="I209" s="70">
        <v>7.22210937E8</v>
      </c>
      <c r="J209" s="70">
        <v>3.7416853E7</v>
      </c>
      <c r="K209" s="70">
        <v>3.4849267E7</v>
      </c>
      <c r="L209" s="71">
        <v>1726368.0</v>
      </c>
      <c r="M209" s="71">
        <v>1241495.0</v>
      </c>
      <c r="N209" s="71">
        <v>449037.0</v>
      </c>
      <c r="O209" s="71">
        <v>1639848.0</v>
      </c>
      <c r="P209" s="71">
        <v>7.22210937E8</v>
      </c>
      <c r="Q209" s="71">
        <v>3.7416853E7</v>
      </c>
      <c r="R209" s="71">
        <v>3.4849267E7</v>
      </c>
      <c r="S209" s="72">
        <v>1726368.0</v>
      </c>
      <c r="T209" s="72">
        <v>1241495.0</v>
      </c>
      <c r="U209" s="72">
        <v>449037.0</v>
      </c>
      <c r="V209" s="72">
        <v>1639848.0</v>
      </c>
      <c r="W209" s="72">
        <v>7.22210937E8</v>
      </c>
      <c r="X209" s="72">
        <v>3.7416853E7</v>
      </c>
      <c r="Y209" s="72">
        <v>3.4849267E7</v>
      </c>
      <c r="Z209" s="70">
        <v>1726368.0</v>
      </c>
      <c r="AA209" s="70">
        <v>1241495.0</v>
      </c>
      <c r="AB209" s="70">
        <v>449037.0</v>
      </c>
      <c r="AC209" s="70">
        <v>1639848.0</v>
      </c>
      <c r="AD209" s="70">
        <v>7.22210937E8</v>
      </c>
      <c r="AE209" s="70">
        <v>3.7416853E7</v>
      </c>
      <c r="AF209" s="70">
        <v>3.4849267E7</v>
      </c>
      <c r="AG209" s="71">
        <v>1726368.0</v>
      </c>
      <c r="AH209" s="71">
        <v>1241495.0</v>
      </c>
      <c r="AI209" s="71">
        <v>449037.0</v>
      </c>
      <c r="AJ209" s="71">
        <v>1639848.0</v>
      </c>
      <c r="AK209" s="71">
        <v>7.22210937E8</v>
      </c>
      <c r="AL209" s="71">
        <v>3.7416853E7</v>
      </c>
      <c r="AM209" s="71">
        <v>3.4849267E7</v>
      </c>
      <c r="AN209" s="72">
        <v>0.0</v>
      </c>
      <c r="AO209" s="72">
        <v>0.0</v>
      </c>
      <c r="AP209" s="72">
        <v>0.0</v>
      </c>
      <c r="AQ209" s="72">
        <v>0.0</v>
      </c>
      <c r="AR209" s="72">
        <v>0.0</v>
      </c>
      <c r="AS209" s="72">
        <v>0.0</v>
      </c>
      <c r="AT209" s="72">
        <v>0.0</v>
      </c>
      <c r="AU209" s="70">
        <v>0.0</v>
      </c>
      <c r="AV209" s="70">
        <v>0.0</v>
      </c>
      <c r="AW209" s="70">
        <v>0.0</v>
      </c>
      <c r="AX209" s="70">
        <v>0.0</v>
      </c>
      <c r="AY209" s="70">
        <v>0.0</v>
      </c>
      <c r="AZ209" s="70">
        <v>0.0</v>
      </c>
      <c r="BA209" s="70">
        <v>0.0</v>
      </c>
    </row>
    <row r="210" ht="20.25" customHeight="1">
      <c r="A210" s="73">
        <v>1.71985458E8</v>
      </c>
      <c r="B210" s="73" t="s">
        <v>286</v>
      </c>
      <c r="C210" s="72">
        <v>4.4240286E7</v>
      </c>
      <c r="D210" s="72">
        <v>5.7648893E7</v>
      </c>
      <c r="E210" s="70">
        <v>0.0</v>
      </c>
      <c r="F210" s="70">
        <v>0.0</v>
      </c>
      <c r="G210" s="70">
        <v>0.0</v>
      </c>
      <c r="H210" s="70">
        <v>0.0</v>
      </c>
      <c r="I210" s="70">
        <v>0.0</v>
      </c>
      <c r="J210" s="70">
        <v>0.0</v>
      </c>
      <c r="K210" s="70">
        <v>0.0</v>
      </c>
      <c r="L210" s="71">
        <v>0.0</v>
      </c>
      <c r="M210" s="71">
        <v>0.0</v>
      </c>
      <c r="N210" s="71">
        <v>0.0</v>
      </c>
      <c r="O210" s="71">
        <v>0.0</v>
      </c>
      <c r="P210" s="71">
        <v>0.0</v>
      </c>
      <c r="Q210" s="71">
        <v>0.0</v>
      </c>
      <c r="R210" s="71">
        <v>0.0</v>
      </c>
      <c r="S210" s="72">
        <v>0.0</v>
      </c>
      <c r="T210" s="72">
        <v>0.0</v>
      </c>
      <c r="U210" s="72">
        <v>0.0</v>
      </c>
      <c r="V210" s="72">
        <v>0.0</v>
      </c>
      <c r="W210" s="72">
        <v>0.0</v>
      </c>
      <c r="X210" s="72">
        <v>0.0</v>
      </c>
      <c r="Y210" s="72">
        <v>0.0</v>
      </c>
      <c r="Z210" s="70">
        <v>0.0</v>
      </c>
      <c r="AA210" s="70">
        <v>0.0</v>
      </c>
      <c r="AB210" s="70">
        <v>0.0</v>
      </c>
      <c r="AC210" s="70">
        <v>0.0</v>
      </c>
      <c r="AD210" s="70">
        <v>0.0</v>
      </c>
      <c r="AE210" s="70">
        <v>0.0</v>
      </c>
      <c r="AF210" s="70">
        <v>0.0</v>
      </c>
      <c r="AG210" s="71">
        <v>0.0</v>
      </c>
      <c r="AH210" s="71">
        <v>0.0</v>
      </c>
      <c r="AI210" s="71">
        <v>0.0</v>
      </c>
      <c r="AJ210" s="71">
        <v>0.0</v>
      </c>
      <c r="AK210" s="71">
        <v>0.0</v>
      </c>
      <c r="AL210" s="71">
        <v>0.0</v>
      </c>
      <c r="AM210" s="71">
        <v>0.0</v>
      </c>
      <c r="AN210" s="72">
        <v>0.0</v>
      </c>
      <c r="AO210" s="72">
        <v>0.0</v>
      </c>
      <c r="AP210" s="72">
        <v>0.0</v>
      </c>
      <c r="AQ210" s="72">
        <v>0.0</v>
      </c>
      <c r="AR210" s="72">
        <v>0.0</v>
      </c>
      <c r="AS210" s="72">
        <v>0.0</v>
      </c>
      <c r="AT210" s="72">
        <v>0.0</v>
      </c>
      <c r="AU210" s="70">
        <v>0.0</v>
      </c>
      <c r="AV210" s="70">
        <v>0.0</v>
      </c>
      <c r="AW210" s="70">
        <v>0.0</v>
      </c>
      <c r="AX210" s="70">
        <v>0.0</v>
      </c>
      <c r="AY210" s="70">
        <v>0.0</v>
      </c>
      <c r="AZ210" s="70">
        <v>0.0</v>
      </c>
      <c r="BA210" s="70">
        <v>0.0</v>
      </c>
    </row>
    <row r="211" ht="20.25" customHeight="1">
      <c r="A211" s="73">
        <v>6.4767252E7</v>
      </c>
      <c r="B211" s="73" t="s">
        <v>287</v>
      </c>
      <c r="C211" s="72">
        <v>3.4831963E7</v>
      </c>
      <c r="D211" s="72">
        <v>5.6853969E7</v>
      </c>
      <c r="E211" s="70">
        <v>2.0765755E7</v>
      </c>
      <c r="F211" s="70">
        <v>1776659.0</v>
      </c>
      <c r="G211" s="70">
        <v>2376181.0</v>
      </c>
      <c r="H211" s="70">
        <v>1.0023578E7</v>
      </c>
      <c r="I211" s="70">
        <v>2.2325264292E10</v>
      </c>
      <c r="J211" s="70">
        <v>3.3654688E7</v>
      </c>
      <c r="K211" s="70">
        <v>7.0286219E7</v>
      </c>
      <c r="L211" s="71">
        <v>2.0765755E7</v>
      </c>
      <c r="M211" s="71">
        <v>1776659.0</v>
      </c>
      <c r="N211" s="71">
        <v>2376181.0</v>
      </c>
      <c r="O211" s="71">
        <v>1.0023578E7</v>
      </c>
      <c r="P211" s="71">
        <v>2.2325264292E10</v>
      </c>
      <c r="Q211" s="71">
        <v>3.3654688E7</v>
      </c>
      <c r="R211" s="71">
        <v>7.0286219E7</v>
      </c>
      <c r="S211" s="72">
        <v>2.0765755E7</v>
      </c>
      <c r="T211" s="72">
        <v>1776659.0</v>
      </c>
      <c r="U211" s="72">
        <v>2376181.0</v>
      </c>
      <c r="V211" s="72">
        <v>1.0023578E7</v>
      </c>
      <c r="W211" s="72">
        <v>2.2325264292E10</v>
      </c>
      <c r="X211" s="72">
        <v>3.3681888E7</v>
      </c>
      <c r="Y211" s="72">
        <v>7.0286219E7</v>
      </c>
      <c r="Z211" s="70">
        <v>0.0</v>
      </c>
      <c r="AA211" s="70">
        <v>0.0</v>
      </c>
      <c r="AB211" s="70">
        <v>0.0</v>
      </c>
      <c r="AC211" s="70">
        <v>0.0</v>
      </c>
      <c r="AD211" s="70">
        <v>0.0</v>
      </c>
      <c r="AE211" s="70">
        <v>0.0</v>
      </c>
      <c r="AF211" s="70">
        <v>0.0</v>
      </c>
      <c r="AG211" s="71">
        <v>0.0</v>
      </c>
      <c r="AH211" s="71">
        <v>0.0</v>
      </c>
      <c r="AI211" s="71">
        <v>0.0</v>
      </c>
      <c r="AJ211" s="71">
        <v>0.0</v>
      </c>
      <c r="AK211" s="71">
        <v>0.0</v>
      </c>
      <c r="AL211" s="71">
        <v>0.0</v>
      </c>
      <c r="AM211" s="71">
        <v>0.0</v>
      </c>
      <c r="AN211" s="72">
        <v>0.0</v>
      </c>
      <c r="AO211" s="72">
        <v>0.0</v>
      </c>
      <c r="AP211" s="72">
        <v>0.0</v>
      </c>
      <c r="AQ211" s="72">
        <v>0.0</v>
      </c>
      <c r="AR211" s="72">
        <v>0.0</v>
      </c>
      <c r="AS211" s="72">
        <v>0.0</v>
      </c>
      <c r="AT211" s="72">
        <v>0.0</v>
      </c>
      <c r="AU211" s="70">
        <v>0.0</v>
      </c>
      <c r="AV211" s="70">
        <v>0.0</v>
      </c>
      <c r="AW211" s="70">
        <v>0.0</v>
      </c>
      <c r="AX211" s="70">
        <v>0.0</v>
      </c>
      <c r="AY211" s="70">
        <v>0.0</v>
      </c>
      <c r="AZ211" s="70">
        <v>0.0</v>
      </c>
      <c r="BA211" s="70">
        <v>0.0</v>
      </c>
    </row>
    <row r="212" ht="20.25" customHeight="1">
      <c r="A212" s="73">
        <v>1.39139149E8</v>
      </c>
      <c r="B212" s="73" t="s">
        <v>288</v>
      </c>
      <c r="C212" s="72">
        <v>3.2226385E7</v>
      </c>
      <c r="D212" s="72">
        <v>3.1879431E8</v>
      </c>
      <c r="E212" s="70">
        <v>1.3375761E7</v>
      </c>
      <c r="F212" s="70">
        <v>2.1995011E7</v>
      </c>
      <c r="G212" s="70">
        <v>4331928.0</v>
      </c>
      <c r="H212" s="70">
        <v>5005600.0</v>
      </c>
      <c r="I212" s="70">
        <v>5.98299802E8</v>
      </c>
      <c r="J212" s="70">
        <v>3.1761394E7</v>
      </c>
      <c r="K212" s="70">
        <v>3.2066717E8</v>
      </c>
      <c r="L212" s="71">
        <v>1.3375761E7</v>
      </c>
      <c r="M212" s="71">
        <v>2.1995011E7</v>
      </c>
      <c r="N212" s="71">
        <v>4331928.0</v>
      </c>
      <c r="O212" s="71">
        <v>5005600.0</v>
      </c>
      <c r="P212" s="71">
        <v>5.98299802E8</v>
      </c>
      <c r="Q212" s="71">
        <v>3.1761394E7</v>
      </c>
      <c r="R212" s="71">
        <v>3.2066717E8</v>
      </c>
      <c r="S212" s="72">
        <v>1.3375761E7</v>
      </c>
      <c r="T212" s="72">
        <v>2.1995011E7</v>
      </c>
      <c r="U212" s="72">
        <v>4331928.0</v>
      </c>
      <c r="V212" s="72">
        <v>5005600.0</v>
      </c>
      <c r="W212" s="72">
        <v>5.98299802E8</v>
      </c>
      <c r="X212" s="72">
        <v>3.1761394E7</v>
      </c>
      <c r="Y212" s="72">
        <v>3.2066717E8</v>
      </c>
      <c r="Z212" s="70">
        <v>1.3375761E7</v>
      </c>
      <c r="AA212" s="70">
        <v>2.1995011E7</v>
      </c>
      <c r="AB212" s="70">
        <v>4331928.0</v>
      </c>
      <c r="AC212" s="70">
        <v>5005600.0</v>
      </c>
      <c r="AD212" s="70">
        <v>5.98299802E8</v>
      </c>
      <c r="AE212" s="70">
        <v>3.1761394E7</v>
      </c>
      <c r="AF212" s="70">
        <v>3.2066717E8</v>
      </c>
      <c r="AG212" s="71">
        <v>1.3375761E7</v>
      </c>
      <c r="AH212" s="71">
        <v>2.1995011E7</v>
      </c>
      <c r="AI212" s="71">
        <v>4331928.0</v>
      </c>
      <c r="AJ212" s="71">
        <v>5005600.0</v>
      </c>
      <c r="AK212" s="71">
        <v>5.98299802E8</v>
      </c>
      <c r="AL212" s="71">
        <v>3.1761394E7</v>
      </c>
      <c r="AM212" s="71">
        <v>3.2066717E8</v>
      </c>
      <c r="AN212" s="72">
        <v>1.3375761E7</v>
      </c>
      <c r="AO212" s="72">
        <v>2.1995011E7</v>
      </c>
      <c r="AP212" s="72">
        <v>4331928.0</v>
      </c>
      <c r="AQ212" s="72">
        <v>5005600.0</v>
      </c>
      <c r="AR212" s="72">
        <v>5.98299802E8</v>
      </c>
      <c r="AS212" s="72">
        <v>3.2320623E7</v>
      </c>
      <c r="AT212" s="72">
        <v>3.2066717E8</v>
      </c>
      <c r="AU212" s="70">
        <v>1.3375761E7</v>
      </c>
      <c r="AV212" s="70">
        <v>2.1995011E7</v>
      </c>
      <c r="AW212" s="70">
        <v>4331928.0</v>
      </c>
      <c r="AX212" s="70">
        <v>5005600.0</v>
      </c>
      <c r="AY212" s="70">
        <v>5.98299802E8</v>
      </c>
      <c r="AZ212" s="70">
        <v>3.2343163E7</v>
      </c>
      <c r="BA212" s="70">
        <v>3.2066717E8</v>
      </c>
    </row>
    <row r="213" ht="20.25" customHeight="1">
      <c r="A213" s="73">
        <v>1.48890128E8</v>
      </c>
      <c r="B213" s="73" t="s">
        <v>289</v>
      </c>
      <c r="C213" s="72">
        <v>3.0283247E7</v>
      </c>
      <c r="D213" s="72">
        <v>2.6171082E7</v>
      </c>
      <c r="E213" s="70">
        <v>269772.0</v>
      </c>
      <c r="F213" s="70">
        <v>1744020.0</v>
      </c>
      <c r="G213" s="70">
        <v>330142.0</v>
      </c>
      <c r="H213" s="70">
        <v>4350443.0</v>
      </c>
      <c r="I213" s="70">
        <v>4.011433363E9</v>
      </c>
      <c r="J213" s="70">
        <v>3.076694E7</v>
      </c>
      <c r="K213" s="70">
        <v>2.6185762E7</v>
      </c>
      <c r="L213" s="71">
        <v>269772.0</v>
      </c>
      <c r="M213" s="71">
        <v>1744020.0</v>
      </c>
      <c r="N213" s="71">
        <v>330142.0</v>
      </c>
      <c r="O213" s="71">
        <v>4350443.0</v>
      </c>
      <c r="P213" s="71">
        <v>4.011433363E9</v>
      </c>
      <c r="Q213" s="71">
        <v>3.0927224E7</v>
      </c>
      <c r="R213" s="71">
        <v>2.6185762E7</v>
      </c>
      <c r="S213" s="72">
        <v>269772.0</v>
      </c>
      <c r="T213" s="72">
        <v>1744020.0</v>
      </c>
      <c r="U213" s="72">
        <v>330142.0</v>
      </c>
      <c r="V213" s="72">
        <v>4350443.0</v>
      </c>
      <c r="W213" s="72">
        <v>4.011433363E9</v>
      </c>
      <c r="X213" s="72">
        <v>3.1119404E7</v>
      </c>
      <c r="Y213" s="72">
        <v>2.6185762E7</v>
      </c>
      <c r="Z213" s="70">
        <v>269772.0</v>
      </c>
      <c r="AA213" s="70">
        <v>1744020.0</v>
      </c>
      <c r="AB213" s="70">
        <v>330142.0</v>
      </c>
      <c r="AC213" s="70">
        <v>4350443.0</v>
      </c>
      <c r="AD213" s="70">
        <v>4.011433363E9</v>
      </c>
      <c r="AE213" s="70">
        <v>3.1218492E7</v>
      </c>
      <c r="AF213" s="70">
        <v>2.6185762E7</v>
      </c>
      <c r="AG213" s="71">
        <v>269772.0</v>
      </c>
      <c r="AH213" s="71">
        <v>1744020.0</v>
      </c>
      <c r="AI213" s="71">
        <v>330142.0</v>
      </c>
      <c r="AJ213" s="71">
        <v>4350443.0</v>
      </c>
      <c r="AK213" s="71">
        <v>4.011433363E9</v>
      </c>
      <c r="AL213" s="71">
        <v>3.1228092E7</v>
      </c>
      <c r="AM213" s="71">
        <v>2.6185762E7</v>
      </c>
      <c r="AN213" s="72">
        <v>269772.0</v>
      </c>
      <c r="AO213" s="72">
        <v>1744020.0</v>
      </c>
      <c r="AP213" s="72">
        <v>330142.0</v>
      </c>
      <c r="AQ213" s="72">
        <v>4350443.0</v>
      </c>
      <c r="AR213" s="72">
        <v>4.011433363E9</v>
      </c>
      <c r="AS213" s="72">
        <v>3.1586652E7</v>
      </c>
      <c r="AT213" s="72">
        <v>2.6185762E7</v>
      </c>
      <c r="AU213" s="70">
        <v>269772.0</v>
      </c>
      <c r="AV213" s="70">
        <v>1744020.0</v>
      </c>
      <c r="AW213" s="70">
        <v>330142.0</v>
      </c>
      <c r="AX213" s="70">
        <v>4350443.0</v>
      </c>
      <c r="AY213" s="70">
        <v>4.011433363E9</v>
      </c>
      <c r="AZ213" s="70">
        <v>3.181716E7</v>
      </c>
      <c r="BA213" s="70">
        <v>2.6185762E7</v>
      </c>
    </row>
    <row r="214" ht="20.25" customHeight="1">
      <c r="A214" s="73">
        <v>1.61551529E8</v>
      </c>
      <c r="B214" s="73" t="s">
        <v>290</v>
      </c>
      <c r="C214" s="72">
        <v>2.8872754E7</v>
      </c>
      <c r="D214" s="72">
        <v>1648325.0</v>
      </c>
      <c r="E214" s="70">
        <v>0.0</v>
      </c>
      <c r="F214" s="70">
        <v>0.0</v>
      </c>
      <c r="G214" s="70">
        <v>0.0</v>
      </c>
      <c r="H214" s="70">
        <v>0.0</v>
      </c>
      <c r="I214" s="70">
        <v>0.0</v>
      </c>
      <c r="J214" s="70">
        <v>0.0</v>
      </c>
      <c r="K214" s="70">
        <v>0.0</v>
      </c>
      <c r="L214" s="71">
        <v>0.0</v>
      </c>
      <c r="M214" s="71">
        <v>0.0</v>
      </c>
      <c r="N214" s="71">
        <v>0.0</v>
      </c>
      <c r="O214" s="71">
        <v>0.0</v>
      </c>
      <c r="P214" s="71">
        <v>0.0</v>
      </c>
      <c r="Q214" s="71">
        <v>0.0</v>
      </c>
      <c r="R214" s="71">
        <v>0.0</v>
      </c>
      <c r="S214" s="72">
        <v>0.0</v>
      </c>
      <c r="T214" s="72">
        <v>0.0</v>
      </c>
      <c r="U214" s="72">
        <v>0.0</v>
      </c>
      <c r="V214" s="72">
        <v>0.0</v>
      </c>
      <c r="W214" s="72">
        <v>0.0</v>
      </c>
      <c r="X214" s="72">
        <v>0.0</v>
      </c>
      <c r="Y214" s="72">
        <v>0.0</v>
      </c>
      <c r="Z214" s="70">
        <v>0.0</v>
      </c>
      <c r="AA214" s="70">
        <v>0.0</v>
      </c>
      <c r="AB214" s="70">
        <v>0.0</v>
      </c>
      <c r="AC214" s="70">
        <v>0.0</v>
      </c>
      <c r="AD214" s="70">
        <v>0.0</v>
      </c>
      <c r="AE214" s="70">
        <v>0.0</v>
      </c>
      <c r="AF214" s="70">
        <v>0.0</v>
      </c>
      <c r="AG214" s="71">
        <v>0.0</v>
      </c>
      <c r="AH214" s="71">
        <v>0.0</v>
      </c>
      <c r="AI214" s="71">
        <v>0.0</v>
      </c>
      <c r="AJ214" s="71">
        <v>0.0</v>
      </c>
      <c r="AK214" s="71">
        <v>0.0</v>
      </c>
      <c r="AL214" s="71">
        <v>0.0</v>
      </c>
      <c r="AM214" s="71">
        <v>0.0</v>
      </c>
      <c r="AN214" s="72">
        <v>0.0</v>
      </c>
      <c r="AO214" s="72">
        <v>0.0</v>
      </c>
      <c r="AP214" s="72">
        <v>0.0</v>
      </c>
      <c r="AQ214" s="72">
        <v>0.0</v>
      </c>
      <c r="AR214" s="72">
        <v>0.0</v>
      </c>
      <c r="AS214" s="72">
        <v>0.0</v>
      </c>
      <c r="AT214" s="72">
        <v>0.0</v>
      </c>
      <c r="AU214" s="70">
        <v>0.0</v>
      </c>
      <c r="AV214" s="70">
        <v>0.0</v>
      </c>
      <c r="AW214" s="70">
        <v>0.0</v>
      </c>
      <c r="AX214" s="70">
        <v>0.0</v>
      </c>
      <c r="AY214" s="70">
        <v>0.0</v>
      </c>
      <c r="AZ214" s="70">
        <v>0.0</v>
      </c>
      <c r="BA214" s="70">
        <v>0.0</v>
      </c>
    </row>
    <row r="215" ht="20.25" customHeight="1">
      <c r="A215" s="73">
        <v>1.72219261E8</v>
      </c>
      <c r="B215" s="73" t="s">
        <v>291</v>
      </c>
      <c r="C215" s="72">
        <v>2.8484216E7</v>
      </c>
      <c r="D215" s="72">
        <v>9036567.0</v>
      </c>
      <c r="E215" s="70">
        <v>80005.0</v>
      </c>
      <c r="F215" s="70">
        <v>224964.0</v>
      </c>
      <c r="G215" s="70">
        <v>333443.0</v>
      </c>
      <c r="H215" s="70">
        <v>4088173.0</v>
      </c>
      <c r="I215" s="70">
        <v>2.75E7</v>
      </c>
      <c r="J215" s="70">
        <v>3.0029644E7</v>
      </c>
      <c r="K215" s="70">
        <v>9107647.0</v>
      </c>
      <c r="L215" s="71">
        <v>80005.0</v>
      </c>
      <c r="M215" s="71">
        <v>224964.0</v>
      </c>
      <c r="N215" s="71">
        <v>333443.0</v>
      </c>
      <c r="O215" s="71">
        <v>4088173.0</v>
      </c>
      <c r="P215" s="71">
        <v>2.75E7</v>
      </c>
      <c r="Q215" s="71">
        <v>3.0291244E7</v>
      </c>
      <c r="R215" s="71">
        <v>9107647.0</v>
      </c>
      <c r="S215" s="72">
        <v>80005.0</v>
      </c>
      <c r="T215" s="72">
        <v>224964.0</v>
      </c>
      <c r="U215" s="72">
        <v>333443.0</v>
      </c>
      <c r="V215" s="72">
        <v>4088173.0</v>
      </c>
      <c r="W215" s="72">
        <v>2.75E7</v>
      </c>
      <c r="X215" s="72">
        <v>3.0523744E7</v>
      </c>
      <c r="Y215" s="72">
        <v>9107647.0</v>
      </c>
      <c r="Z215" s="70">
        <v>80005.0</v>
      </c>
      <c r="AA215" s="70">
        <v>224964.0</v>
      </c>
      <c r="AB215" s="70">
        <v>333443.0</v>
      </c>
      <c r="AC215" s="70">
        <v>4088173.0</v>
      </c>
      <c r="AD215" s="70">
        <v>2.75E7</v>
      </c>
      <c r="AE215" s="70">
        <v>3.0616144E7</v>
      </c>
      <c r="AF215" s="70">
        <v>9107647.0</v>
      </c>
      <c r="AG215" s="71">
        <v>80005.0</v>
      </c>
      <c r="AH215" s="71">
        <v>224964.0</v>
      </c>
      <c r="AI215" s="71">
        <v>333443.0</v>
      </c>
      <c r="AJ215" s="71">
        <v>4088173.0</v>
      </c>
      <c r="AK215" s="71">
        <v>2.75E7</v>
      </c>
      <c r="AL215" s="71">
        <v>3.150834E7</v>
      </c>
      <c r="AM215" s="71">
        <v>9107647.0</v>
      </c>
      <c r="AN215" s="72">
        <v>80005.0</v>
      </c>
      <c r="AO215" s="72">
        <v>224964.0</v>
      </c>
      <c r="AP215" s="72">
        <v>333443.0</v>
      </c>
      <c r="AQ215" s="72">
        <v>4088173.0</v>
      </c>
      <c r="AR215" s="72">
        <v>2.75E7</v>
      </c>
      <c r="AS215" s="72">
        <v>3.1852375E7</v>
      </c>
      <c r="AT215" s="72">
        <v>9107647.0</v>
      </c>
      <c r="AU215" s="70">
        <v>80005.0</v>
      </c>
      <c r="AV215" s="70">
        <v>224964.0</v>
      </c>
      <c r="AW215" s="70">
        <v>333443.0</v>
      </c>
      <c r="AX215" s="70">
        <v>4088173.0</v>
      </c>
      <c r="AY215" s="70">
        <v>2.75E7</v>
      </c>
      <c r="AZ215" s="70">
        <v>3.2248722E7</v>
      </c>
      <c r="BA215" s="70">
        <v>9107647.0</v>
      </c>
    </row>
    <row r="216" ht="20.25" customHeight="1">
      <c r="A216" s="73">
        <v>1.42660926E8</v>
      </c>
      <c r="B216" s="73" t="s">
        <v>292</v>
      </c>
      <c r="C216" s="72">
        <v>2.8472E7</v>
      </c>
      <c r="D216" s="72">
        <v>1.04268473E8</v>
      </c>
      <c r="E216" s="70">
        <v>1198949.0</v>
      </c>
      <c r="F216" s="70">
        <v>6784864.0</v>
      </c>
      <c r="G216" s="70">
        <v>1603642.0</v>
      </c>
      <c r="H216" s="70">
        <v>3235775.0</v>
      </c>
      <c r="I216" s="70">
        <v>9.41870595E8</v>
      </c>
      <c r="J216" s="70">
        <v>2.6720295E7</v>
      </c>
      <c r="K216" s="70">
        <v>1.04754333E8</v>
      </c>
      <c r="L216" s="71">
        <v>0.0</v>
      </c>
      <c r="M216" s="71">
        <v>0.0</v>
      </c>
      <c r="N216" s="71">
        <v>0.0</v>
      </c>
      <c r="O216" s="71">
        <v>0.0</v>
      </c>
      <c r="P216" s="71">
        <v>0.0</v>
      </c>
      <c r="Q216" s="71">
        <v>0.0</v>
      </c>
      <c r="R216" s="71">
        <v>0.0</v>
      </c>
      <c r="S216" s="72">
        <v>0.0</v>
      </c>
      <c r="T216" s="72">
        <v>0.0</v>
      </c>
      <c r="U216" s="72">
        <v>0.0</v>
      </c>
      <c r="V216" s="72">
        <v>0.0</v>
      </c>
      <c r="W216" s="72">
        <v>0.0</v>
      </c>
      <c r="X216" s="72">
        <v>0.0</v>
      </c>
      <c r="Y216" s="72">
        <v>0.0</v>
      </c>
      <c r="Z216" s="70">
        <v>0.0</v>
      </c>
      <c r="AA216" s="70">
        <v>0.0</v>
      </c>
      <c r="AB216" s="70">
        <v>0.0</v>
      </c>
      <c r="AC216" s="70">
        <v>0.0</v>
      </c>
      <c r="AD216" s="70">
        <v>0.0</v>
      </c>
      <c r="AE216" s="70">
        <v>0.0</v>
      </c>
      <c r="AF216" s="70">
        <v>0.0</v>
      </c>
      <c r="AG216" s="71">
        <v>0.0</v>
      </c>
      <c r="AH216" s="71">
        <v>0.0</v>
      </c>
      <c r="AI216" s="71">
        <v>0.0</v>
      </c>
      <c r="AJ216" s="71">
        <v>0.0</v>
      </c>
      <c r="AK216" s="71">
        <v>0.0</v>
      </c>
      <c r="AL216" s="71">
        <v>0.0</v>
      </c>
      <c r="AM216" s="71">
        <v>0.0</v>
      </c>
      <c r="AN216" s="72">
        <v>0.0</v>
      </c>
      <c r="AO216" s="72">
        <v>0.0</v>
      </c>
      <c r="AP216" s="72">
        <v>0.0</v>
      </c>
      <c r="AQ216" s="72">
        <v>0.0</v>
      </c>
      <c r="AR216" s="72">
        <v>0.0</v>
      </c>
      <c r="AS216" s="72">
        <v>0.0</v>
      </c>
      <c r="AT216" s="72">
        <v>0.0</v>
      </c>
      <c r="AU216" s="70">
        <v>0.0</v>
      </c>
      <c r="AV216" s="70">
        <v>0.0</v>
      </c>
      <c r="AW216" s="70">
        <v>0.0</v>
      </c>
      <c r="AX216" s="70">
        <v>0.0</v>
      </c>
      <c r="AY216" s="70">
        <v>0.0</v>
      </c>
      <c r="AZ216" s="70">
        <v>0.0</v>
      </c>
      <c r="BA216" s="70">
        <v>0.0</v>
      </c>
    </row>
    <row r="217" ht="20.25" customHeight="1">
      <c r="A217" s="73">
        <v>1.44094596E8</v>
      </c>
      <c r="B217" s="73" t="s">
        <v>293</v>
      </c>
      <c r="C217" s="72">
        <v>3.0718488E7</v>
      </c>
      <c r="D217" s="72">
        <v>8.5179416E7</v>
      </c>
      <c r="E217" s="70">
        <v>1.3616531E7</v>
      </c>
      <c r="F217" s="70">
        <v>5271610.0</v>
      </c>
      <c r="G217" s="70">
        <v>1435775.0</v>
      </c>
      <c r="H217" s="70">
        <v>3031180.0</v>
      </c>
      <c r="I217" s="70">
        <v>1.2391473E7</v>
      </c>
      <c r="J217" s="70">
        <v>2.8701557E7</v>
      </c>
      <c r="K217" s="70">
        <v>8.5917526E7</v>
      </c>
      <c r="L217" s="71">
        <v>1.3616531E7</v>
      </c>
      <c r="M217" s="71">
        <v>5271610.0</v>
      </c>
      <c r="N217" s="71">
        <v>1435775.0</v>
      </c>
      <c r="O217" s="71">
        <v>3031180.0</v>
      </c>
      <c r="P217" s="71">
        <v>1.2391473E7</v>
      </c>
      <c r="Q217" s="71">
        <v>2.8701557E7</v>
      </c>
      <c r="R217" s="71">
        <v>8.5917526E7</v>
      </c>
      <c r="S217" s="72">
        <v>1.3616531E7</v>
      </c>
      <c r="T217" s="72">
        <v>5271610.0</v>
      </c>
      <c r="U217" s="72">
        <v>1435775.0</v>
      </c>
      <c r="V217" s="72">
        <v>3031180.0</v>
      </c>
      <c r="W217" s="72">
        <v>1.2391473E7</v>
      </c>
      <c r="X217" s="72">
        <v>2.9990017E7</v>
      </c>
      <c r="Y217" s="72">
        <v>8.5917526E7</v>
      </c>
      <c r="Z217" s="70">
        <v>1.3616531E7</v>
      </c>
      <c r="AA217" s="70">
        <v>5271610.0</v>
      </c>
      <c r="AB217" s="70">
        <v>1435775.0</v>
      </c>
      <c r="AC217" s="70">
        <v>3031180.0</v>
      </c>
      <c r="AD217" s="70">
        <v>1.2391473E7</v>
      </c>
      <c r="AE217" s="70">
        <v>2.9990017E7</v>
      </c>
      <c r="AF217" s="70">
        <v>8.5917526E7</v>
      </c>
      <c r="AG217" s="71">
        <v>1.3616531E7</v>
      </c>
      <c r="AH217" s="71">
        <v>5274309.0</v>
      </c>
      <c r="AI217" s="71">
        <v>1435775.0</v>
      </c>
      <c r="AJ217" s="71">
        <v>3031180.0</v>
      </c>
      <c r="AK217" s="71">
        <v>1.2391473E7</v>
      </c>
      <c r="AL217" s="71">
        <v>2.9989921E7</v>
      </c>
      <c r="AM217" s="71">
        <v>8.5944516E7</v>
      </c>
      <c r="AN217" s="72">
        <v>1.3616531E7</v>
      </c>
      <c r="AO217" s="72">
        <v>5274309.0</v>
      </c>
      <c r="AP217" s="72">
        <v>1435775.0</v>
      </c>
      <c r="AQ217" s="72">
        <v>3031180.0</v>
      </c>
      <c r="AR217" s="72">
        <v>1.2391473E7</v>
      </c>
      <c r="AS217" s="72">
        <v>2.9989921E7</v>
      </c>
      <c r="AT217" s="72">
        <v>8.5944516E7</v>
      </c>
      <c r="AU217" s="70">
        <v>1.3616531E7</v>
      </c>
      <c r="AV217" s="70">
        <v>5274309.0</v>
      </c>
      <c r="AW217" s="70">
        <v>1435775.0</v>
      </c>
      <c r="AX217" s="70">
        <v>3031180.0</v>
      </c>
      <c r="AY217" s="70">
        <v>1.2391473E7</v>
      </c>
      <c r="AZ217" s="70">
        <v>2.9989921E7</v>
      </c>
      <c r="BA217" s="70">
        <v>8.5944516E7</v>
      </c>
    </row>
    <row r="218" ht="20.25" customHeight="1">
      <c r="A218" s="73">
        <v>1.42593039E8</v>
      </c>
      <c r="B218" s="73" t="s">
        <v>294</v>
      </c>
      <c r="C218" s="72">
        <v>2.7016989E7</v>
      </c>
      <c r="D218" s="72">
        <v>2.8260838E7</v>
      </c>
      <c r="E218" s="70">
        <v>0.0</v>
      </c>
      <c r="F218" s="70">
        <v>0.0</v>
      </c>
      <c r="G218" s="70">
        <v>0.0</v>
      </c>
      <c r="H218" s="70">
        <v>0.0</v>
      </c>
      <c r="I218" s="70">
        <v>0.0</v>
      </c>
      <c r="J218" s="70">
        <v>0.0</v>
      </c>
      <c r="K218" s="70">
        <v>0.0</v>
      </c>
      <c r="L218" s="71">
        <v>0.0</v>
      </c>
      <c r="M218" s="71">
        <v>0.0</v>
      </c>
      <c r="N218" s="71">
        <v>0.0</v>
      </c>
      <c r="O218" s="71">
        <v>0.0</v>
      </c>
      <c r="P218" s="71">
        <v>0.0</v>
      </c>
      <c r="Q218" s="71">
        <v>0.0</v>
      </c>
      <c r="R218" s="71">
        <v>0.0</v>
      </c>
      <c r="S218" s="72">
        <v>0.0</v>
      </c>
      <c r="T218" s="72">
        <v>0.0</v>
      </c>
      <c r="U218" s="72">
        <v>0.0</v>
      </c>
      <c r="V218" s="72">
        <v>0.0</v>
      </c>
      <c r="W218" s="72">
        <v>0.0</v>
      </c>
      <c r="X218" s="72">
        <v>0.0</v>
      </c>
      <c r="Y218" s="72">
        <v>0.0</v>
      </c>
      <c r="Z218" s="70">
        <v>0.0</v>
      </c>
      <c r="AA218" s="70">
        <v>0.0</v>
      </c>
      <c r="AB218" s="70">
        <v>0.0</v>
      </c>
      <c r="AC218" s="70">
        <v>0.0</v>
      </c>
      <c r="AD218" s="70">
        <v>0.0</v>
      </c>
      <c r="AE218" s="70">
        <v>0.0</v>
      </c>
      <c r="AF218" s="70">
        <v>0.0</v>
      </c>
      <c r="AG218" s="71">
        <v>0.0</v>
      </c>
      <c r="AH218" s="71">
        <v>0.0</v>
      </c>
      <c r="AI218" s="71">
        <v>0.0</v>
      </c>
      <c r="AJ218" s="71">
        <v>0.0</v>
      </c>
      <c r="AK218" s="71">
        <v>0.0</v>
      </c>
      <c r="AL218" s="71">
        <v>0.0</v>
      </c>
      <c r="AM218" s="71">
        <v>0.0</v>
      </c>
      <c r="AN218" s="72">
        <v>0.0</v>
      </c>
      <c r="AO218" s="72">
        <v>0.0</v>
      </c>
      <c r="AP218" s="72">
        <v>0.0</v>
      </c>
      <c r="AQ218" s="72">
        <v>0.0</v>
      </c>
      <c r="AR218" s="72">
        <v>0.0</v>
      </c>
      <c r="AS218" s="72">
        <v>0.0</v>
      </c>
      <c r="AT218" s="72">
        <v>0.0</v>
      </c>
      <c r="AU218" s="70">
        <v>0.0</v>
      </c>
      <c r="AV218" s="70">
        <v>0.0</v>
      </c>
      <c r="AW218" s="70">
        <v>0.0</v>
      </c>
      <c r="AX218" s="70">
        <v>0.0</v>
      </c>
      <c r="AY218" s="70">
        <v>0.0</v>
      </c>
      <c r="AZ218" s="70">
        <v>0.0</v>
      </c>
      <c r="BA218" s="70">
        <v>0.0</v>
      </c>
    </row>
    <row r="219" ht="20.25" customHeight="1">
      <c r="A219" s="73">
        <v>1.45295709E8</v>
      </c>
      <c r="B219" s="73" t="s">
        <v>295</v>
      </c>
      <c r="C219" s="72">
        <v>2.7620898E7</v>
      </c>
      <c r="D219" s="72">
        <v>3.2561982E7</v>
      </c>
      <c r="E219" s="70">
        <v>3893494.0</v>
      </c>
      <c r="F219" s="70">
        <v>1891027.0</v>
      </c>
      <c r="G219" s="70">
        <v>389473.0</v>
      </c>
      <c r="H219" s="70">
        <v>2275922.0</v>
      </c>
      <c r="I219" s="70">
        <v>8.1594054E7</v>
      </c>
      <c r="J219" s="70">
        <v>2.6369646E7</v>
      </c>
      <c r="K219" s="70">
        <v>3.3008222E7</v>
      </c>
      <c r="L219" s="71">
        <v>3893494.0</v>
      </c>
      <c r="M219" s="71">
        <v>1891027.0</v>
      </c>
      <c r="N219" s="71">
        <v>389473.0</v>
      </c>
      <c r="O219" s="71">
        <v>2275922.0</v>
      </c>
      <c r="P219" s="71">
        <v>8.1594054E7</v>
      </c>
      <c r="Q219" s="71">
        <v>2.6376346E7</v>
      </c>
      <c r="R219" s="71">
        <v>3.3008222E7</v>
      </c>
      <c r="S219" s="72">
        <v>3893494.0</v>
      </c>
      <c r="T219" s="72">
        <v>1891027.0</v>
      </c>
      <c r="U219" s="72">
        <v>389473.0</v>
      </c>
      <c r="V219" s="72">
        <v>2275922.0</v>
      </c>
      <c r="W219" s="72">
        <v>8.1594054E7</v>
      </c>
      <c r="X219" s="72">
        <v>2.6376346E7</v>
      </c>
      <c r="Y219" s="72">
        <v>3.3008222E7</v>
      </c>
      <c r="Z219" s="70">
        <v>3893494.0</v>
      </c>
      <c r="AA219" s="70">
        <v>1891027.0</v>
      </c>
      <c r="AB219" s="70">
        <v>389473.0</v>
      </c>
      <c r="AC219" s="70">
        <v>2275922.0</v>
      </c>
      <c r="AD219" s="70">
        <v>8.1594054E7</v>
      </c>
      <c r="AE219" s="70">
        <v>2.6376346E7</v>
      </c>
      <c r="AF219" s="70">
        <v>3.3008222E7</v>
      </c>
      <c r="AG219" s="71">
        <v>3893494.0</v>
      </c>
      <c r="AH219" s="71">
        <v>1891027.0</v>
      </c>
      <c r="AI219" s="71">
        <v>389473.0</v>
      </c>
      <c r="AJ219" s="71">
        <v>2275922.0</v>
      </c>
      <c r="AK219" s="71">
        <v>8.1594054E7</v>
      </c>
      <c r="AL219" s="71">
        <v>2.6376346E7</v>
      </c>
      <c r="AM219" s="71">
        <v>3.3008222E7</v>
      </c>
      <c r="AN219" s="72">
        <v>3893494.0</v>
      </c>
      <c r="AO219" s="72">
        <v>1891027.0</v>
      </c>
      <c r="AP219" s="72">
        <v>389473.0</v>
      </c>
      <c r="AQ219" s="72">
        <v>2275922.0</v>
      </c>
      <c r="AR219" s="72">
        <v>8.1594054E7</v>
      </c>
      <c r="AS219" s="72">
        <v>2.6376346E7</v>
      </c>
      <c r="AT219" s="72">
        <v>3.3008222E7</v>
      </c>
      <c r="AU219" s="70">
        <v>3893494.0</v>
      </c>
      <c r="AV219" s="70">
        <v>1891027.0</v>
      </c>
      <c r="AW219" s="70">
        <v>389473.0</v>
      </c>
      <c r="AX219" s="70">
        <v>2275922.0</v>
      </c>
      <c r="AY219" s="70">
        <v>8.1594054E7</v>
      </c>
      <c r="AZ219" s="70">
        <v>2.6289146E7</v>
      </c>
      <c r="BA219" s="70">
        <v>3.3008222E7</v>
      </c>
    </row>
    <row r="220" ht="20.25" customHeight="1">
      <c r="A220" s="73">
        <v>1.83952984E8</v>
      </c>
      <c r="B220" s="73" t="s">
        <v>296</v>
      </c>
      <c r="C220" s="72">
        <v>2.8407748E7</v>
      </c>
      <c r="D220" s="72">
        <v>1.1057916E7</v>
      </c>
      <c r="E220" s="70">
        <v>258418.0</v>
      </c>
      <c r="F220" s="70">
        <v>844777.0</v>
      </c>
      <c r="G220" s="70">
        <v>67652.0</v>
      </c>
      <c r="H220" s="70">
        <v>1045189.0</v>
      </c>
      <c r="I220" s="70">
        <v>5.4133889E8</v>
      </c>
      <c r="J220" s="70">
        <v>2.8002934E7</v>
      </c>
      <c r="K220" s="70">
        <v>1.1502563E7</v>
      </c>
      <c r="L220" s="71">
        <v>258418.0</v>
      </c>
      <c r="M220" s="71">
        <v>844777.0</v>
      </c>
      <c r="N220" s="71">
        <v>67652.0</v>
      </c>
      <c r="O220" s="71">
        <v>1045189.0</v>
      </c>
      <c r="P220" s="71">
        <v>5.4133889E8</v>
      </c>
      <c r="Q220" s="71">
        <v>2.8002934E7</v>
      </c>
      <c r="R220" s="71">
        <v>1.1502563E7</v>
      </c>
      <c r="S220" s="72">
        <v>258418.0</v>
      </c>
      <c r="T220" s="72">
        <v>844777.0</v>
      </c>
      <c r="U220" s="72">
        <v>67652.0</v>
      </c>
      <c r="V220" s="72">
        <v>1045189.0</v>
      </c>
      <c r="W220" s="72">
        <v>5.4133889E8</v>
      </c>
      <c r="X220" s="72">
        <v>2.8002934E7</v>
      </c>
      <c r="Y220" s="72">
        <v>1.1502563E7</v>
      </c>
      <c r="Z220" s="70">
        <v>258418.0</v>
      </c>
      <c r="AA220" s="70">
        <v>844777.0</v>
      </c>
      <c r="AB220" s="70">
        <v>67652.0</v>
      </c>
      <c r="AC220" s="70">
        <v>1045189.0</v>
      </c>
      <c r="AD220" s="70">
        <v>5.4133889E8</v>
      </c>
      <c r="AE220" s="70">
        <v>2.8002934E7</v>
      </c>
      <c r="AF220" s="70">
        <v>1.1502563E7</v>
      </c>
      <c r="AG220" s="71">
        <v>258418.0</v>
      </c>
      <c r="AH220" s="71">
        <v>844777.0</v>
      </c>
      <c r="AI220" s="71">
        <v>67652.0</v>
      </c>
      <c r="AJ220" s="71">
        <v>1045189.0</v>
      </c>
      <c r="AK220" s="71">
        <v>5.4133889E8</v>
      </c>
      <c r="AL220" s="71">
        <v>2.8002934E7</v>
      </c>
      <c r="AM220" s="71">
        <v>1.1502563E7</v>
      </c>
      <c r="AN220" s="72">
        <v>0.0</v>
      </c>
      <c r="AO220" s="72">
        <v>0.0</v>
      </c>
      <c r="AP220" s="72">
        <v>0.0</v>
      </c>
      <c r="AQ220" s="72">
        <v>0.0</v>
      </c>
      <c r="AR220" s="72">
        <v>0.0</v>
      </c>
      <c r="AS220" s="72">
        <v>0.0</v>
      </c>
      <c r="AT220" s="72">
        <v>0.0</v>
      </c>
      <c r="AU220" s="70">
        <v>0.0</v>
      </c>
      <c r="AV220" s="70">
        <v>0.0</v>
      </c>
      <c r="AW220" s="70">
        <v>0.0</v>
      </c>
      <c r="AX220" s="70">
        <v>0.0</v>
      </c>
      <c r="AY220" s="70">
        <v>0.0</v>
      </c>
      <c r="AZ220" s="70">
        <v>0.0</v>
      </c>
      <c r="BA220" s="70">
        <v>0.0</v>
      </c>
    </row>
    <row r="221" ht="20.25" customHeight="1">
      <c r="A221" s="73">
        <v>7.643357E7</v>
      </c>
      <c r="B221" s="73" t="s">
        <v>297</v>
      </c>
      <c r="C221" s="72">
        <v>2.5563773E7</v>
      </c>
      <c r="D221" s="72">
        <v>1.8017163E7</v>
      </c>
      <c r="E221" s="70">
        <v>0.0</v>
      </c>
      <c r="F221" s="70">
        <v>0.0</v>
      </c>
      <c r="G221" s="70">
        <v>0.0</v>
      </c>
      <c r="H221" s="70">
        <v>0.0</v>
      </c>
      <c r="I221" s="70">
        <v>0.0</v>
      </c>
      <c r="J221" s="70">
        <v>0.0</v>
      </c>
      <c r="K221" s="70">
        <v>0.0</v>
      </c>
      <c r="L221" s="71">
        <v>0.0</v>
      </c>
      <c r="M221" s="71">
        <v>0.0</v>
      </c>
      <c r="N221" s="71">
        <v>0.0</v>
      </c>
      <c r="O221" s="71">
        <v>0.0</v>
      </c>
      <c r="P221" s="71">
        <v>0.0</v>
      </c>
      <c r="Q221" s="71">
        <v>0.0</v>
      </c>
      <c r="R221" s="71">
        <v>0.0</v>
      </c>
      <c r="S221" s="72">
        <v>0.0</v>
      </c>
      <c r="T221" s="72">
        <v>0.0</v>
      </c>
      <c r="U221" s="72">
        <v>0.0</v>
      </c>
      <c r="V221" s="72">
        <v>0.0</v>
      </c>
      <c r="W221" s="72">
        <v>0.0</v>
      </c>
      <c r="X221" s="72">
        <v>0.0</v>
      </c>
      <c r="Y221" s="72">
        <v>0.0</v>
      </c>
      <c r="Z221" s="70">
        <v>0.0</v>
      </c>
      <c r="AA221" s="70">
        <v>0.0</v>
      </c>
      <c r="AB221" s="70">
        <v>0.0</v>
      </c>
      <c r="AC221" s="70">
        <v>0.0</v>
      </c>
      <c r="AD221" s="70">
        <v>0.0</v>
      </c>
      <c r="AE221" s="70">
        <v>0.0</v>
      </c>
      <c r="AF221" s="70">
        <v>0.0</v>
      </c>
      <c r="AG221" s="71">
        <v>0.0</v>
      </c>
      <c r="AH221" s="71">
        <v>0.0</v>
      </c>
      <c r="AI221" s="71">
        <v>0.0</v>
      </c>
      <c r="AJ221" s="71">
        <v>0.0</v>
      </c>
      <c r="AK221" s="71">
        <v>0.0</v>
      </c>
      <c r="AL221" s="71">
        <v>0.0</v>
      </c>
      <c r="AM221" s="71">
        <v>0.0</v>
      </c>
      <c r="AN221" s="72">
        <v>0.0</v>
      </c>
      <c r="AO221" s="72">
        <v>0.0</v>
      </c>
      <c r="AP221" s="72">
        <v>0.0</v>
      </c>
      <c r="AQ221" s="72">
        <v>0.0</v>
      </c>
      <c r="AR221" s="72">
        <v>0.0</v>
      </c>
      <c r="AS221" s="72">
        <v>0.0</v>
      </c>
      <c r="AT221" s="72">
        <v>0.0</v>
      </c>
      <c r="AU221" s="70">
        <v>0.0</v>
      </c>
      <c r="AV221" s="70">
        <v>0.0</v>
      </c>
      <c r="AW221" s="70">
        <v>0.0</v>
      </c>
      <c r="AX221" s="70">
        <v>0.0</v>
      </c>
      <c r="AY221" s="70">
        <v>0.0</v>
      </c>
      <c r="AZ221" s="70">
        <v>0.0</v>
      </c>
      <c r="BA221" s="70">
        <v>0.0</v>
      </c>
    </row>
    <row r="222" ht="20.25" customHeight="1">
      <c r="A222" s="73">
        <v>1.40545176E8</v>
      </c>
      <c r="B222" s="73" t="s">
        <v>298</v>
      </c>
      <c r="C222" s="72">
        <v>2.4146595E7</v>
      </c>
      <c r="D222" s="72">
        <v>8194145.0</v>
      </c>
      <c r="E222" s="70">
        <v>79868.0</v>
      </c>
      <c r="F222" s="70">
        <v>706100.0</v>
      </c>
      <c r="G222" s="70">
        <v>92321.0</v>
      </c>
      <c r="H222" s="70">
        <v>3758297.0</v>
      </c>
      <c r="I222" s="70">
        <v>1870000.0</v>
      </c>
      <c r="J222" s="70">
        <v>2.3106762E7</v>
      </c>
      <c r="K222" s="70">
        <v>9042295.0</v>
      </c>
      <c r="L222" s="71">
        <v>79868.0</v>
      </c>
      <c r="M222" s="71">
        <v>706100.0</v>
      </c>
      <c r="N222" s="71">
        <v>92321.0</v>
      </c>
      <c r="O222" s="71">
        <v>3758297.0</v>
      </c>
      <c r="P222" s="71">
        <v>1870000.0</v>
      </c>
      <c r="Q222" s="71">
        <v>2.3106762E7</v>
      </c>
      <c r="R222" s="71">
        <v>9042295.0</v>
      </c>
      <c r="S222" s="72">
        <v>79868.0</v>
      </c>
      <c r="T222" s="72">
        <v>706100.0</v>
      </c>
      <c r="U222" s="72">
        <v>92321.0</v>
      </c>
      <c r="V222" s="72">
        <v>3758297.0</v>
      </c>
      <c r="W222" s="72">
        <v>1870000.0</v>
      </c>
      <c r="X222" s="72">
        <v>2.3106762E7</v>
      </c>
      <c r="Y222" s="72">
        <v>9042295.0</v>
      </c>
      <c r="Z222" s="70">
        <v>79868.0</v>
      </c>
      <c r="AA222" s="70">
        <v>706100.0</v>
      </c>
      <c r="AB222" s="70">
        <v>92321.0</v>
      </c>
      <c r="AC222" s="70">
        <v>3758297.0</v>
      </c>
      <c r="AD222" s="70">
        <v>1870000.0</v>
      </c>
      <c r="AE222" s="70">
        <v>2.3106762E7</v>
      </c>
      <c r="AF222" s="70">
        <v>9042295.0</v>
      </c>
      <c r="AG222" s="71">
        <v>79868.0</v>
      </c>
      <c r="AH222" s="71">
        <v>706100.0</v>
      </c>
      <c r="AI222" s="71">
        <v>92321.0</v>
      </c>
      <c r="AJ222" s="71">
        <v>3758297.0</v>
      </c>
      <c r="AK222" s="71">
        <v>1870000.0</v>
      </c>
      <c r="AL222" s="71">
        <v>2.3106762E7</v>
      </c>
      <c r="AM222" s="71">
        <v>9042295.0</v>
      </c>
      <c r="AN222" s="72">
        <v>0.0</v>
      </c>
      <c r="AO222" s="72">
        <v>0.0</v>
      </c>
      <c r="AP222" s="72">
        <v>0.0</v>
      </c>
      <c r="AQ222" s="72">
        <v>0.0</v>
      </c>
      <c r="AR222" s="72">
        <v>0.0</v>
      </c>
      <c r="AS222" s="72">
        <v>0.0</v>
      </c>
      <c r="AT222" s="72">
        <v>0.0</v>
      </c>
      <c r="AU222" s="70">
        <v>0.0</v>
      </c>
      <c r="AV222" s="70">
        <v>0.0</v>
      </c>
      <c r="AW222" s="70">
        <v>0.0</v>
      </c>
      <c r="AX222" s="70">
        <v>0.0</v>
      </c>
      <c r="AY222" s="70">
        <v>0.0</v>
      </c>
      <c r="AZ222" s="70">
        <v>0.0</v>
      </c>
      <c r="BA222" s="70">
        <v>0.0</v>
      </c>
    </row>
    <row r="223" ht="20.25" customHeight="1">
      <c r="A223" s="73">
        <v>1.16425532E8</v>
      </c>
      <c r="B223" s="73" t="s">
        <v>299</v>
      </c>
      <c r="C223" s="72">
        <v>2.4177917E7</v>
      </c>
      <c r="D223" s="72">
        <v>2.3572078E7</v>
      </c>
      <c r="E223" s="70">
        <v>1205951.0</v>
      </c>
      <c r="F223" s="70">
        <v>1310914.0</v>
      </c>
      <c r="G223" s="70">
        <v>177349.0</v>
      </c>
      <c r="H223" s="70">
        <v>2910788.0</v>
      </c>
      <c r="I223" s="70">
        <v>1.7720049E7</v>
      </c>
      <c r="J223" s="70">
        <v>2.4042968E7</v>
      </c>
      <c r="K223" s="70">
        <v>2.3613518E7</v>
      </c>
      <c r="L223" s="71">
        <v>1205951.0</v>
      </c>
      <c r="M223" s="71">
        <v>1310914.0</v>
      </c>
      <c r="N223" s="71">
        <v>177349.0</v>
      </c>
      <c r="O223" s="71">
        <v>2910788.0</v>
      </c>
      <c r="P223" s="71">
        <v>1.7720049E7</v>
      </c>
      <c r="Q223" s="71">
        <v>2.4042968E7</v>
      </c>
      <c r="R223" s="71">
        <v>2.3613518E7</v>
      </c>
      <c r="S223" s="72">
        <v>1205951.0</v>
      </c>
      <c r="T223" s="72">
        <v>1310914.0</v>
      </c>
      <c r="U223" s="72">
        <v>177349.0</v>
      </c>
      <c r="V223" s="72">
        <v>2910788.0</v>
      </c>
      <c r="W223" s="72">
        <v>1.7720049E7</v>
      </c>
      <c r="X223" s="72">
        <v>2.4042968E7</v>
      </c>
      <c r="Y223" s="72">
        <v>2.3613518E7</v>
      </c>
      <c r="Z223" s="70">
        <v>0.0</v>
      </c>
      <c r="AA223" s="70">
        <v>0.0</v>
      </c>
      <c r="AB223" s="70">
        <v>0.0</v>
      </c>
      <c r="AC223" s="70">
        <v>0.0</v>
      </c>
      <c r="AD223" s="70">
        <v>0.0</v>
      </c>
      <c r="AE223" s="70">
        <v>0.0</v>
      </c>
      <c r="AF223" s="70">
        <v>0.0</v>
      </c>
      <c r="AG223" s="71">
        <v>0.0</v>
      </c>
      <c r="AH223" s="71">
        <v>0.0</v>
      </c>
      <c r="AI223" s="71">
        <v>0.0</v>
      </c>
      <c r="AJ223" s="71">
        <v>0.0</v>
      </c>
      <c r="AK223" s="71">
        <v>0.0</v>
      </c>
      <c r="AL223" s="71">
        <v>0.0</v>
      </c>
      <c r="AM223" s="71">
        <v>0.0</v>
      </c>
      <c r="AN223" s="72">
        <v>0.0</v>
      </c>
      <c r="AO223" s="72">
        <v>0.0</v>
      </c>
      <c r="AP223" s="72">
        <v>0.0</v>
      </c>
      <c r="AQ223" s="72">
        <v>0.0</v>
      </c>
      <c r="AR223" s="72">
        <v>0.0</v>
      </c>
      <c r="AS223" s="72">
        <v>0.0</v>
      </c>
      <c r="AT223" s="72">
        <v>0.0</v>
      </c>
      <c r="AU223" s="70">
        <v>0.0</v>
      </c>
      <c r="AV223" s="70">
        <v>0.0</v>
      </c>
      <c r="AW223" s="70">
        <v>0.0</v>
      </c>
      <c r="AX223" s="70">
        <v>0.0</v>
      </c>
      <c r="AY223" s="70">
        <v>0.0</v>
      </c>
      <c r="AZ223" s="70">
        <v>0.0</v>
      </c>
      <c r="BA223" s="70">
        <v>0.0</v>
      </c>
    </row>
    <row r="224" ht="20.25" customHeight="1">
      <c r="A224" s="73">
        <v>1.29862445E8</v>
      </c>
      <c r="B224" s="73" t="s">
        <v>300</v>
      </c>
      <c r="C224" s="72">
        <v>2.3737307E7</v>
      </c>
      <c r="D224" s="72">
        <v>1.7959917E7</v>
      </c>
      <c r="E224" s="70">
        <v>0.0</v>
      </c>
      <c r="F224" s="70">
        <v>0.0</v>
      </c>
      <c r="G224" s="70">
        <v>0.0</v>
      </c>
      <c r="H224" s="70">
        <v>0.0</v>
      </c>
      <c r="I224" s="70">
        <v>0.0</v>
      </c>
      <c r="J224" s="70">
        <v>0.0</v>
      </c>
      <c r="K224" s="70">
        <v>0.0</v>
      </c>
      <c r="L224" s="71">
        <v>0.0</v>
      </c>
      <c r="M224" s="71">
        <v>0.0</v>
      </c>
      <c r="N224" s="71">
        <v>0.0</v>
      </c>
      <c r="O224" s="71">
        <v>0.0</v>
      </c>
      <c r="P224" s="71">
        <v>0.0</v>
      </c>
      <c r="Q224" s="71">
        <v>0.0</v>
      </c>
      <c r="R224" s="71">
        <v>0.0</v>
      </c>
      <c r="S224" s="72">
        <v>0.0</v>
      </c>
      <c r="T224" s="72">
        <v>0.0</v>
      </c>
      <c r="U224" s="72">
        <v>0.0</v>
      </c>
      <c r="V224" s="72">
        <v>0.0</v>
      </c>
      <c r="W224" s="72">
        <v>0.0</v>
      </c>
      <c r="X224" s="72">
        <v>0.0</v>
      </c>
      <c r="Y224" s="72">
        <v>0.0</v>
      </c>
      <c r="Z224" s="70">
        <v>0.0</v>
      </c>
      <c r="AA224" s="70">
        <v>0.0</v>
      </c>
      <c r="AB224" s="70">
        <v>0.0</v>
      </c>
      <c r="AC224" s="70">
        <v>0.0</v>
      </c>
      <c r="AD224" s="70">
        <v>0.0</v>
      </c>
      <c r="AE224" s="70">
        <v>0.0</v>
      </c>
      <c r="AF224" s="70">
        <v>0.0</v>
      </c>
      <c r="AG224" s="71">
        <v>0.0</v>
      </c>
      <c r="AH224" s="71">
        <v>0.0</v>
      </c>
      <c r="AI224" s="71">
        <v>0.0</v>
      </c>
      <c r="AJ224" s="71">
        <v>0.0</v>
      </c>
      <c r="AK224" s="71">
        <v>0.0</v>
      </c>
      <c r="AL224" s="71">
        <v>0.0</v>
      </c>
      <c r="AM224" s="71">
        <v>0.0</v>
      </c>
      <c r="AN224" s="72">
        <v>0.0</v>
      </c>
      <c r="AO224" s="72">
        <v>0.0</v>
      </c>
      <c r="AP224" s="72">
        <v>0.0</v>
      </c>
      <c r="AQ224" s="72">
        <v>0.0</v>
      </c>
      <c r="AR224" s="72">
        <v>0.0</v>
      </c>
      <c r="AS224" s="72">
        <v>0.0</v>
      </c>
      <c r="AT224" s="72">
        <v>0.0</v>
      </c>
      <c r="AU224" s="70">
        <v>0.0</v>
      </c>
      <c r="AV224" s="70">
        <v>0.0</v>
      </c>
      <c r="AW224" s="70">
        <v>0.0</v>
      </c>
      <c r="AX224" s="70">
        <v>0.0</v>
      </c>
      <c r="AY224" s="70">
        <v>0.0</v>
      </c>
      <c r="AZ224" s="70">
        <v>0.0</v>
      </c>
      <c r="BA224" s="70">
        <v>0.0</v>
      </c>
    </row>
    <row r="225" ht="20.25" customHeight="1">
      <c r="A225" s="73">
        <v>1.48355572E8</v>
      </c>
      <c r="B225" s="73" t="s">
        <v>301</v>
      </c>
      <c r="C225" s="72">
        <v>2.2592159E7</v>
      </c>
      <c r="D225" s="72">
        <v>8721825.0</v>
      </c>
      <c r="E225" s="70">
        <v>57025.0</v>
      </c>
      <c r="F225" s="70">
        <v>645107.0</v>
      </c>
      <c r="G225" s="70">
        <v>92543.0</v>
      </c>
      <c r="H225" s="70">
        <v>2046882.0</v>
      </c>
      <c r="I225" s="70">
        <v>2.23164667E8</v>
      </c>
      <c r="J225" s="70">
        <v>2.3405086E7</v>
      </c>
      <c r="K225" s="70">
        <v>8739485.0</v>
      </c>
      <c r="L225" s="71">
        <v>57025.0</v>
      </c>
      <c r="M225" s="71">
        <v>645107.0</v>
      </c>
      <c r="N225" s="71">
        <v>92543.0</v>
      </c>
      <c r="O225" s="71">
        <v>2046882.0</v>
      </c>
      <c r="P225" s="71">
        <v>2.23164667E8</v>
      </c>
      <c r="Q225" s="71">
        <v>2.3405086E7</v>
      </c>
      <c r="R225" s="71">
        <v>8739485.0</v>
      </c>
      <c r="S225" s="72">
        <v>57025.0</v>
      </c>
      <c r="T225" s="72">
        <v>645107.0</v>
      </c>
      <c r="U225" s="72">
        <v>92543.0</v>
      </c>
      <c r="V225" s="72">
        <v>2046882.0</v>
      </c>
      <c r="W225" s="72">
        <v>2.23164667E8</v>
      </c>
      <c r="X225" s="72">
        <v>2.3403511E7</v>
      </c>
      <c r="Y225" s="72">
        <v>8739485.0</v>
      </c>
      <c r="Z225" s="70">
        <v>57025.0</v>
      </c>
      <c r="AA225" s="70">
        <v>645107.0</v>
      </c>
      <c r="AB225" s="70">
        <v>92543.0</v>
      </c>
      <c r="AC225" s="70">
        <v>2046882.0</v>
      </c>
      <c r="AD225" s="70">
        <v>2.23164667E8</v>
      </c>
      <c r="AE225" s="70">
        <v>2.3403511E7</v>
      </c>
      <c r="AF225" s="70">
        <v>8739485.0</v>
      </c>
      <c r="AG225" s="71">
        <v>57025.0</v>
      </c>
      <c r="AH225" s="71">
        <v>645107.0</v>
      </c>
      <c r="AI225" s="71">
        <v>92543.0</v>
      </c>
      <c r="AJ225" s="71">
        <v>2046882.0</v>
      </c>
      <c r="AK225" s="71">
        <v>2.23164667E8</v>
      </c>
      <c r="AL225" s="71">
        <v>2.3403511E7</v>
      </c>
      <c r="AM225" s="71">
        <v>8739485.0</v>
      </c>
      <c r="AN225" s="72">
        <v>57025.0</v>
      </c>
      <c r="AO225" s="72">
        <v>645107.0</v>
      </c>
      <c r="AP225" s="72">
        <v>92543.0</v>
      </c>
      <c r="AQ225" s="72">
        <v>2046882.0</v>
      </c>
      <c r="AR225" s="72">
        <v>2.23164667E8</v>
      </c>
      <c r="AS225" s="72">
        <v>2.3676672E7</v>
      </c>
      <c r="AT225" s="72">
        <v>8739485.0</v>
      </c>
      <c r="AU225" s="70">
        <v>57025.0</v>
      </c>
      <c r="AV225" s="70">
        <v>645107.0</v>
      </c>
      <c r="AW225" s="70">
        <v>114714.0</v>
      </c>
      <c r="AX225" s="70">
        <v>2301777.0</v>
      </c>
      <c r="AY225" s="70">
        <v>2.23164667E8</v>
      </c>
      <c r="AZ225" s="70">
        <v>2.3157446E7</v>
      </c>
      <c r="BA225" s="70">
        <v>9182905.0</v>
      </c>
    </row>
    <row r="226" ht="20.25" customHeight="1">
      <c r="A226" s="73">
        <v>5.6270145E7</v>
      </c>
      <c r="B226" s="73" t="s">
        <v>302</v>
      </c>
      <c r="C226" s="72">
        <v>2.282136E7</v>
      </c>
      <c r="D226" s="72">
        <v>1.1728022E7</v>
      </c>
      <c r="E226" s="70">
        <v>173794.0</v>
      </c>
      <c r="F226" s="70">
        <v>945008.0</v>
      </c>
      <c r="G226" s="70">
        <v>6773.0</v>
      </c>
      <c r="H226" s="70">
        <v>2094456.0</v>
      </c>
      <c r="I226" s="70">
        <v>4.763445559E9</v>
      </c>
      <c r="J226" s="70">
        <v>2.282136E7</v>
      </c>
      <c r="K226" s="70">
        <v>1.1728022E7</v>
      </c>
      <c r="L226" s="71">
        <v>0.0</v>
      </c>
      <c r="M226" s="71">
        <v>0.0</v>
      </c>
      <c r="N226" s="71">
        <v>0.0</v>
      </c>
      <c r="O226" s="71">
        <v>0.0</v>
      </c>
      <c r="P226" s="71">
        <v>0.0</v>
      </c>
      <c r="Q226" s="71">
        <v>0.0</v>
      </c>
      <c r="R226" s="71">
        <v>0.0</v>
      </c>
      <c r="S226" s="72">
        <v>0.0</v>
      </c>
      <c r="T226" s="72">
        <v>0.0</v>
      </c>
      <c r="U226" s="72">
        <v>0.0</v>
      </c>
      <c r="V226" s="72">
        <v>0.0</v>
      </c>
      <c r="W226" s="72">
        <v>0.0</v>
      </c>
      <c r="X226" s="72">
        <v>0.0</v>
      </c>
      <c r="Y226" s="72">
        <v>0.0</v>
      </c>
      <c r="Z226" s="70">
        <v>0.0</v>
      </c>
      <c r="AA226" s="70">
        <v>0.0</v>
      </c>
      <c r="AB226" s="70">
        <v>0.0</v>
      </c>
      <c r="AC226" s="70">
        <v>0.0</v>
      </c>
      <c r="AD226" s="70">
        <v>0.0</v>
      </c>
      <c r="AE226" s="70">
        <v>0.0</v>
      </c>
      <c r="AF226" s="70">
        <v>0.0</v>
      </c>
      <c r="AG226" s="71">
        <v>0.0</v>
      </c>
      <c r="AH226" s="71">
        <v>0.0</v>
      </c>
      <c r="AI226" s="71">
        <v>0.0</v>
      </c>
      <c r="AJ226" s="71">
        <v>0.0</v>
      </c>
      <c r="AK226" s="71">
        <v>0.0</v>
      </c>
      <c r="AL226" s="71">
        <v>0.0</v>
      </c>
      <c r="AM226" s="71">
        <v>0.0</v>
      </c>
      <c r="AN226" s="72">
        <v>0.0</v>
      </c>
      <c r="AO226" s="72">
        <v>0.0</v>
      </c>
      <c r="AP226" s="72">
        <v>0.0</v>
      </c>
      <c r="AQ226" s="72">
        <v>0.0</v>
      </c>
      <c r="AR226" s="72">
        <v>0.0</v>
      </c>
      <c r="AS226" s="72">
        <v>0.0</v>
      </c>
      <c r="AT226" s="72">
        <v>0.0</v>
      </c>
      <c r="AU226" s="70">
        <v>0.0</v>
      </c>
      <c r="AV226" s="70">
        <v>0.0</v>
      </c>
      <c r="AW226" s="70">
        <v>0.0</v>
      </c>
      <c r="AX226" s="70">
        <v>0.0</v>
      </c>
      <c r="AY226" s="70">
        <v>0.0</v>
      </c>
      <c r="AZ226" s="70">
        <v>0.0</v>
      </c>
      <c r="BA226" s="70">
        <v>0.0</v>
      </c>
    </row>
    <row r="227" ht="20.25" customHeight="1">
      <c r="A227" s="73">
        <v>1.44096624E8</v>
      </c>
      <c r="B227" s="73" t="s">
        <v>303</v>
      </c>
      <c r="C227" s="72">
        <v>1.9807737E7</v>
      </c>
      <c r="D227" s="72">
        <v>2.0860906E7</v>
      </c>
      <c r="E227" s="70">
        <v>0.0</v>
      </c>
      <c r="F227" s="70">
        <v>0.0</v>
      </c>
      <c r="G227" s="70">
        <v>0.0</v>
      </c>
      <c r="H227" s="70">
        <v>0.0</v>
      </c>
      <c r="I227" s="70">
        <v>0.0</v>
      </c>
      <c r="J227" s="70">
        <v>0.0</v>
      </c>
      <c r="K227" s="70">
        <v>0.0</v>
      </c>
      <c r="L227" s="71">
        <v>0.0</v>
      </c>
      <c r="M227" s="71">
        <v>0.0</v>
      </c>
      <c r="N227" s="71">
        <v>0.0</v>
      </c>
      <c r="O227" s="71">
        <v>0.0</v>
      </c>
      <c r="P227" s="71">
        <v>0.0</v>
      </c>
      <c r="Q227" s="71">
        <v>0.0</v>
      </c>
      <c r="R227" s="71">
        <v>0.0</v>
      </c>
      <c r="S227" s="72">
        <v>0.0</v>
      </c>
      <c r="T227" s="72">
        <v>0.0</v>
      </c>
      <c r="U227" s="72">
        <v>0.0</v>
      </c>
      <c r="V227" s="72">
        <v>0.0</v>
      </c>
      <c r="W227" s="72">
        <v>0.0</v>
      </c>
      <c r="X227" s="72">
        <v>0.0</v>
      </c>
      <c r="Y227" s="72">
        <v>0.0</v>
      </c>
      <c r="Z227" s="70">
        <v>0.0</v>
      </c>
      <c r="AA227" s="70">
        <v>0.0</v>
      </c>
      <c r="AB227" s="70">
        <v>0.0</v>
      </c>
      <c r="AC227" s="70">
        <v>0.0</v>
      </c>
      <c r="AD227" s="70">
        <v>0.0</v>
      </c>
      <c r="AE227" s="70">
        <v>0.0</v>
      </c>
      <c r="AF227" s="70">
        <v>0.0</v>
      </c>
      <c r="AG227" s="71">
        <v>0.0</v>
      </c>
      <c r="AH227" s="71">
        <v>0.0</v>
      </c>
      <c r="AI227" s="71">
        <v>0.0</v>
      </c>
      <c r="AJ227" s="71">
        <v>0.0</v>
      </c>
      <c r="AK227" s="71">
        <v>0.0</v>
      </c>
      <c r="AL227" s="71">
        <v>0.0</v>
      </c>
      <c r="AM227" s="71">
        <v>0.0</v>
      </c>
      <c r="AN227" s="72">
        <v>0.0</v>
      </c>
      <c r="AO227" s="72">
        <v>0.0</v>
      </c>
      <c r="AP227" s="72">
        <v>0.0</v>
      </c>
      <c r="AQ227" s="72">
        <v>0.0</v>
      </c>
      <c r="AR227" s="72">
        <v>0.0</v>
      </c>
      <c r="AS227" s="72">
        <v>0.0</v>
      </c>
      <c r="AT227" s="72">
        <v>0.0</v>
      </c>
      <c r="AU227" s="70">
        <v>0.0</v>
      </c>
      <c r="AV227" s="70">
        <v>0.0</v>
      </c>
      <c r="AW227" s="70">
        <v>0.0</v>
      </c>
      <c r="AX227" s="70">
        <v>0.0</v>
      </c>
      <c r="AY227" s="70">
        <v>0.0</v>
      </c>
      <c r="AZ227" s="70">
        <v>0.0</v>
      </c>
      <c r="BA227" s="70">
        <v>0.0</v>
      </c>
    </row>
    <row r="228" ht="20.25" customHeight="1">
      <c r="A228" s="73">
        <v>1.20777788E8</v>
      </c>
      <c r="B228" s="73" t="s">
        <v>304</v>
      </c>
      <c r="C228" s="72">
        <v>1.8575884E7</v>
      </c>
      <c r="D228" s="72">
        <v>4909327.0</v>
      </c>
      <c r="E228" s="70">
        <v>0.0</v>
      </c>
      <c r="F228" s="70">
        <v>0.0</v>
      </c>
      <c r="G228" s="70">
        <v>0.0</v>
      </c>
      <c r="H228" s="70">
        <v>0.0</v>
      </c>
      <c r="I228" s="70">
        <v>0.0</v>
      </c>
      <c r="J228" s="70">
        <v>0.0</v>
      </c>
      <c r="K228" s="70">
        <v>0.0</v>
      </c>
      <c r="L228" s="71">
        <v>0.0</v>
      </c>
      <c r="M228" s="71">
        <v>0.0</v>
      </c>
      <c r="N228" s="71">
        <v>0.0</v>
      </c>
      <c r="O228" s="71">
        <v>0.0</v>
      </c>
      <c r="P228" s="71">
        <v>0.0</v>
      </c>
      <c r="Q228" s="71">
        <v>0.0</v>
      </c>
      <c r="R228" s="71">
        <v>0.0</v>
      </c>
      <c r="S228" s="72">
        <v>0.0</v>
      </c>
      <c r="T228" s="72">
        <v>0.0</v>
      </c>
      <c r="U228" s="72">
        <v>0.0</v>
      </c>
      <c r="V228" s="72">
        <v>0.0</v>
      </c>
      <c r="W228" s="72">
        <v>0.0</v>
      </c>
      <c r="X228" s="72">
        <v>0.0</v>
      </c>
      <c r="Y228" s="72">
        <v>0.0</v>
      </c>
      <c r="Z228" s="70">
        <v>0.0</v>
      </c>
      <c r="AA228" s="70">
        <v>0.0</v>
      </c>
      <c r="AB228" s="70">
        <v>0.0</v>
      </c>
      <c r="AC228" s="70">
        <v>0.0</v>
      </c>
      <c r="AD228" s="70">
        <v>0.0</v>
      </c>
      <c r="AE228" s="70">
        <v>0.0</v>
      </c>
      <c r="AF228" s="70">
        <v>0.0</v>
      </c>
      <c r="AG228" s="71">
        <v>0.0</v>
      </c>
      <c r="AH228" s="71">
        <v>0.0</v>
      </c>
      <c r="AI228" s="71">
        <v>0.0</v>
      </c>
      <c r="AJ228" s="71">
        <v>0.0</v>
      </c>
      <c r="AK228" s="71">
        <v>0.0</v>
      </c>
      <c r="AL228" s="71">
        <v>0.0</v>
      </c>
      <c r="AM228" s="71">
        <v>0.0</v>
      </c>
      <c r="AN228" s="72">
        <v>0.0</v>
      </c>
      <c r="AO228" s="72">
        <v>0.0</v>
      </c>
      <c r="AP228" s="72">
        <v>0.0</v>
      </c>
      <c r="AQ228" s="72">
        <v>0.0</v>
      </c>
      <c r="AR228" s="72">
        <v>0.0</v>
      </c>
      <c r="AS228" s="72">
        <v>0.0</v>
      </c>
      <c r="AT228" s="72">
        <v>0.0</v>
      </c>
      <c r="AU228" s="70">
        <v>140139.0</v>
      </c>
      <c r="AV228" s="70">
        <v>337930.0</v>
      </c>
      <c r="AW228" s="70">
        <v>75001.0</v>
      </c>
      <c r="AX228" s="70">
        <v>2915331.0</v>
      </c>
      <c r="AY228" s="70">
        <v>5.753862172E9</v>
      </c>
      <c r="AZ228" s="70">
        <v>1.8575884E7</v>
      </c>
      <c r="BA228" s="70">
        <v>4909327.0</v>
      </c>
    </row>
    <row r="229" ht="20.25" customHeight="1">
      <c r="A229" s="73">
        <v>6.2280166E7</v>
      </c>
      <c r="B229" s="73" t="s">
        <v>305</v>
      </c>
      <c r="C229" s="72">
        <v>1.793565E7</v>
      </c>
      <c r="D229" s="72">
        <v>4247465.0</v>
      </c>
      <c r="E229" s="70">
        <v>432447.0</v>
      </c>
      <c r="F229" s="70">
        <v>156154.0</v>
      </c>
      <c r="G229" s="70">
        <v>0.0</v>
      </c>
      <c r="H229" s="70">
        <v>340427.0</v>
      </c>
      <c r="I229" s="70">
        <v>13037.0</v>
      </c>
      <c r="J229" s="70">
        <v>1.793565E7</v>
      </c>
      <c r="K229" s="70">
        <v>4247465.0</v>
      </c>
      <c r="L229" s="71">
        <v>432447.0</v>
      </c>
      <c r="M229" s="71">
        <v>156154.0</v>
      </c>
      <c r="N229" s="71">
        <v>0.0</v>
      </c>
      <c r="O229" s="71">
        <v>340427.0</v>
      </c>
      <c r="P229" s="71">
        <v>13037.0</v>
      </c>
      <c r="Q229" s="71">
        <v>1.793565E7</v>
      </c>
      <c r="R229" s="71">
        <v>4247465.0</v>
      </c>
      <c r="S229" s="72">
        <v>432447.0</v>
      </c>
      <c r="T229" s="72">
        <v>156154.0</v>
      </c>
      <c r="U229" s="72">
        <v>0.0</v>
      </c>
      <c r="V229" s="72">
        <v>340427.0</v>
      </c>
      <c r="W229" s="72">
        <v>13037.0</v>
      </c>
      <c r="X229" s="72">
        <v>1.793565E7</v>
      </c>
      <c r="Y229" s="72">
        <v>4247465.0</v>
      </c>
      <c r="Z229" s="70">
        <v>0.0</v>
      </c>
      <c r="AA229" s="70">
        <v>0.0</v>
      </c>
      <c r="AB229" s="70">
        <v>0.0</v>
      </c>
      <c r="AC229" s="70">
        <v>0.0</v>
      </c>
      <c r="AD229" s="70">
        <v>0.0</v>
      </c>
      <c r="AE229" s="70">
        <v>0.0</v>
      </c>
      <c r="AF229" s="70">
        <v>0.0</v>
      </c>
      <c r="AG229" s="71">
        <v>0.0</v>
      </c>
      <c r="AH229" s="71">
        <v>0.0</v>
      </c>
      <c r="AI229" s="71">
        <v>0.0</v>
      </c>
      <c r="AJ229" s="71">
        <v>0.0</v>
      </c>
      <c r="AK229" s="71">
        <v>0.0</v>
      </c>
      <c r="AL229" s="71">
        <v>0.0</v>
      </c>
      <c r="AM229" s="71">
        <v>0.0</v>
      </c>
      <c r="AN229" s="72">
        <v>0.0</v>
      </c>
      <c r="AO229" s="72">
        <v>0.0</v>
      </c>
      <c r="AP229" s="72">
        <v>0.0</v>
      </c>
      <c r="AQ229" s="72">
        <v>0.0</v>
      </c>
      <c r="AR229" s="72">
        <v>0.0</v>
      </c>
      <c r="AS229" s="72">
        <v>0.0</v>
      </c>
      <c r="AT229" s="72">
        <v>0.0</v>
      </c>
      <c r="AU229" s="70">
        <v>0.0</v>
      </c>
      <c r="AV229" s="70">
        <v>0.0</v>
      </c>
      <c r="AW229" s="70">
        <v>0.0</v>
      </c>
      <c r="AX229" s="70">
        <v>0.0</v>
      </c>
      <c r="AY229" s="70">
        <v>0.0</v>
      </c>
      <c r="AZ229" s="70">
        <v>0.0</v>
      </c>
      <c r="BA229" s="70">
        <v>0.0</v>
      </c>
    </row>
    <row r="230" ht="20.25" customHeight="1">
      <c r="A230" s="73">
        <v>1.37840286E8</v>
      </c>
      <c r="B230" s="73" t="s">
        <v>306</v>
      </c>
      <c r="C230" s="72">
        <v>1.4673934E7</v>
      </c>
      <c r="D230" s="72">
        <v>1124179.0</v>
      </c>
      <c r="E230" s="70">
        <v>0.0</v>
      </c>
      <c r="F230" s="70">
        <v>0.0</v>
      </c>
      <c r="G230" s="70">
        <v>0.0</v>
      </c>
      <c r="H230" s="70">
        <v>0.0</v>
      </c>
      <c r="I230" s="70">
        <v>0.0</v>
      </c>
      <c r="J230" s="70">
        <v>0.0</v>
      </c>
      <c r="K230" s="70">
        <v>0.0</v>
      </c>
      <c r="L230" s="71">
        <v>0.0</v>
      </c>
      <c r="M230" s="71">
        <v>0.0</v>
      </c>
      <c r="N230" s="71">
        <v>0.0</v>
      </c>
      <c r="O230" s="71">
        <v>0.0</v>
      </c>
      <c r="P230" s="71">
        <v>0.0</v>
      </c>
      <c r="Q230" s="71">
        <v>0.0</v>
      </c>
      <c r="R230" s="71">
        <v>0.0</v>
      </c>
      <c r="S230" s="72">
        <v>0.0</v>
      </c>
      <c r="T230" s="72">
        <v>0.0</v>
      </c>
      <c r="U230" s="72">
        <v>0.0</v>
      </c>
      <c r="V230" s="72">
        <v>0.0</v>
      </c>
      <c r="W230" s="72">
        <v>0.0</v>
      </c>
      <c r="X230" s="72">
        <v>0.0</v>
      </c>
      <c r="Y230" s="72">
        <v>0.0</v>
      </c>
      <c r="Z230" s="70">
        <v>0.0</v>
      </c>
      <c r="AA230" s="70">
        <v>0.0</v>
      </c>
      <c r="AB230" s="70">
        <v>0.0</v>
      </c>
      <c r="AC230" s="70">
        <v>0.0</v>
      </c>
      <c r="AD230" s="70">
        <v>0.0</v>
      </c>
      <c r="AE230" s="70">
        <v>0.0</v>
      </c>
      <c r="AF230" s="70">
        <v>0.0</v>
      </c>
      <c r="AG230" s="71">
        <v>0.0</v>
      </c>
      <c r="AH230" s="71">
        <v>0.0</v>
      </c>
      <c r="AI230" s="71">
        <v>0.0</v>
      </c>
      <c r="AJ230" s="71">
        <v>0.0</v>
      </c>
      <c r="AK230" s="71">
        <v>0.0</v>
      </c>
      <c r="AL230" s="71">
        <v>0.0</v>
      </c>
      <c r="AM230" s="71">
        <v>0.0</v>
      </c>
      <c r="AN230" s="72">
        <v>0.0</v>
      </c>
      <c r="AO230" s="72">
        <v>0.0</v>
      </c>
      <c r="AP230" s="72">
        <v>0.0</v>
      </c>
      <c r="AQ230" s="72">
        <v>0.0</v>
      </c>
      <c r="AR230" s="72">
        <v>0.0</v>
      </c>
      <c r="AS230" s="72">
        <v>0.0</v>
      </c>
      <c r="AT230" s="72">
        <v>0.0</v>
      </c>
      <c r="AU230" s="70">
        <v>0.0</v>
      </c>
      <c r="AV230" s="70">
        <v>0.0</v>
      </c>
      <c r="AW230" s="70">
        <v>0.0</v>
      </c>
      <c r="AX230" s="70">
        <v>0.0</v>
      </c>
      <c r="AY230" s="70">
        <v>0.0</v>
      </c>
      <c r="AZ230" s="70">
        <v>0.0</v>
      </c>
      <c r="BA230" s="70">
        <v>0.0</v>
      </c>
    </row>
    <row r="231" ht="20.25" customHeight="1">
      <c r="A231" s="73">
        <v>6.8699875E7</v>
      </c>
      <c r="B231" s="73" t="s">
        <v>307</v>
      </c>
      <c r="C231" s="72">
        <v>1.4668489E7</v>
      </c>
      <c r="D231" s="72">
        <v>1.2637884E7</v>
      </c>
      <c r="E231" s="70">
        <v>0.0</v>
      </c>
      <c r="F231" s="70">
        <v>0.0</v>
      </c>
      <c r="G231" s="70">
        <v>0.0</v>
      </c>
      <c r="H231" s="70">
        <v>0.0</v>
      </c>
      <c r="I231" s="70">
        <v>0.0</v>
      </c>
      <c r="J231" s="70">
        <v>0.0</v>
      </c>
      <c r="K231" s="70">
        <v>0.0</v>
      </c>
      <c r="L231" s="71">
        <v>0.0</v>
      </c>
      <c r="M231" s="71">
        <v>0.0</v>
      </c>
      <c r="N231" s="71">
        <v>0.0</v>
      </c>
      <c r="O231" s="71">
        <v>0.0</v>
      </c>
      <c r="P231" s="71">
        <v>0.0</v>
      </c>
      <c r="Q231" s="71">
        <v>0.0</v>
      </c>
      <c r="R231" s="71">
        <v>0.0</v>
      </c>
      <c r="S231" s="72">
        <v>0.0</v>
      </c>
      <c r="T231" s="72">
        <v>0.0</v>
      </c>
      <c r="U231" s="72">
        <v>0.0</v>
      </c>
      <c r="V231" s="72">
        <v>0.0</v>
      </c>
      <c r="W231" s="72">
        <v>0.0</v>
      </c>
      <c r="X231" s="72">
        <v>0.0</v>
      </c>
      <c r="Y231" s="72">
        <v>0.0</v>
      </c>
      <c r="Z231" s="70">
        <v>0.0</v>
      </c>
      <c r="AA231" s="70">
        <v>0.0</v>
      </c>
      <c r="AB231" s="70">
        <v>0.0</v>
      </c>
      <c r="AC231" s="70">
        <v>0.0</v>
      </c>
      <c r="AD231" s="70">
        <v>0.0</v>
      </c>
      <c r="AE231" s="70">
        <v>0.0</v>
      </c>
      <c r="AF231" s="70">
        <v>0.0</v>
      </c>
      <c r="AG231" s="71">
        <v>0.0</v>
      </c>
      <c r="AH231" s="71">
        <v>0.0</v>
      </c>
      <c r="AI231" s="71">
        <v>0.0</v>
      </c>
      <c r="AJ231" s="71">
        <v>0.0</v>
      </c>
      <c r="AK231" s="71">
        <v>0.0</v>
      </c>
      <c r="AL231" s="71">
        <v>0.0</v>
      </c>
      <c r="AM231" s="71">
        <v>0.0</v>
      </c>
      <c r="AN231" s="72">
        <v>0.0</v>
      </c>
      <c r="AO231" s="72">
        <v>0.0</v>
      </c>
      <c r="AP231" s="72">
        <v>0.0</v>
      </c>
      <c r="AQ231" s="72">
        <v>0.0</v>
      </c>
      <c r="AR231" s="72">
        <v>0.0</v>
      </c>
      <c r="AS231" s="72">
        <v>0.0</v>
      </c>
      <c r="AT231" s="72">
        <v>0.0</v>
      </c>
      <c r="AU231" s="70">
        <v>0.0</v>
      </c>
      <c r="AV231" s="70">
        <v>0.0</v>
      </c>
      <c r="AW231" s="70">
        <v>0.0</v>
      </c>
      <c r="AX231" s="70">
        <v>0.0</v>
      </c>
      <c r="AY231" s="70">
        <v>0.0</v>
      </c>
      <c r="AZ231" s="70">
        <v>0.0</v>
      </c>
      <c r="BA231" s="70">
        <v>0.0</v>
      </c>
    </row>
    <row r="232" ht="20.25" customHeight="1">
      <c r="A232" s="73">
        <v>8.7579313E7</v>
      </c>
      <c r="B232" s="73" t="s">
        <v>308</v>
      </c>
      <c r="C232" s="72">
        <v>1.31872E7</v>
      </c>
      <c r="D232" s="72">
        <v>2825806.0</v>
      </c>
      <c r="E232" s="70">
        <v>973310.0</v>
      </c>
      <c r="F232" s="70">
        <v>128400.0</v>
      </c>
      <c r="G232" s="70">
        <v>41492.0</v>
      </c>
      <c r="H232" s="70">
        <v>1274114.0</v>
      </c>
      <c r="I232" s="70">
        <v>6.483333966E9</v>
      </c>
      <c r="J232" s="70">
        <v>1.31872E7</v>
      </c>
      <c r="K232" s="70">
        <v>2825806.0</v>
      </c>
      <c r="L232" s="71">
        <v>973310.0</v>
      </c>
      <c r="M232" s="71">
        <v>128400.0</v>
      </c>
      <c r="N232" s="71">
        <v>41492.0</v>
      </c>
      <c r="O232" s="71">
        <v>1274114.0</v>
      </c>
      <c r="P232" s="71">
        <v>6.483333966E9</v>
      </c>
      <c r="Q232" s="71">
        <v>1.31872E7</v>
      </c>
      <c r="R232" s="71">
        <v>2825806.0</v>
      </c>
      <c r="S232" s="72">
        <v>973310.0</v>
      </c>
      <c r="T232" s="72">
        <v>128400.0</v>
      </c>
      <c r="U232" s="72">
        <v>41492.0</v>
      </c>
      <c r="V232" s="72">
        <v>1274114.0</v>
      </c>
      <c r="W232" s="72">
        <v>6.483333966E9</v>
      </c>
      <c r="X232" s="72">
        <v>1.31872E7</v>
      </c>
      <c r="Y232" s="72">
        <v>2825806.0</v>
      </c>
      <c r="Z232" s="70">
        <v>973310.0</v>
      </c>
      <c r="AA232" s="70">
        <v>128400.0</v>
      </c>
      <c r="AB232" s="70">
        <v>41492.0</v>
      </c>
      <c r="AC232" s="70">
        <v>1274114.0</v>
      </c>
      <c r="AD232" s="70">
        <v>6.483333966E9</v>
      </c>
      <c r="AE232" s="70">
        <v>1.31872E7</v>
      </c>
      <c r="AF232" s="70">
        <v>2825806.0</v>
      </c>
      <c r="AG232" s="71">
        <v>0.0</v>
      </c>
      <c r="AH232" s="71">
        <v>0.0</v>
      </c>
      <c r="AI232" s="71">
        <v>0.0</v>
      </c>
      <c r="AJ232" s="71">
        <v>0.0</v>
      </c>
      <c r="AK232" s="71">
        <v>0.0</v>
      </c>
      <c r="AL232" s="71">
        <v>0.0</v>
      </c>
      <c r="AM232" s="71">
        <v>0.0</v>
      </c>
      <c r="AN232" s="72">
        <v>0.0</v>
      </c>
      <c r="AO232" s="72">
        <v>0.0</v>
      </c>
      <c r="AP232" s="72">
        <v>0.0</v>
      </c>
      <c r="AQ232" s="72">
        <v>0.0</v>
      </c>
      <c r="AR232" s="72">
        <v>0.0</v>
      </c>
      <c r="AS232" s="72">
        <v>0.0</v>
      </c>
      <c r="AT232" s="72">
        <v>0.0</v>
      </c>
      <c r="AU232" s="70">
        <v>0.0</v>
      </c>
      <c r="AV232" s="70">
        <v>0.0</v>
      </c>
      <c r="AW232" s="70">
        <v>0.0</v>
      </c>
      <c r="AX232" s="70">
        <v>0.0</v>
      </c>
      <c r="AY232" s="70">
        <v>0.0</v>
      </c>
      <c r="AZ232" s="70">
        <v>0.0</v>
      </c>
      <c r="BA232" s="70">
        <v>0.0</v>
      </c>
    </row>
    <row r="233" ht="20.25" customHeight="1">
      <c r="A233" s="73">
        <v>1.4358749E8</v>
      </c>
      <c r="B233" s="73" t="s">
        <v>309</v>
      </c>
      <c r="C233" s="72">
        <v>1.3058032E7</v>
      </c>
      <c r="D233" s="72">
        <v>3178878.0</v>
      </c>
      <c r="E233" s="70">
        <v>0.0</v>
      </c>
      <c r="F233" s="70">
        <v>0.0</v>
      </c>
      <c r="G233" s="70">
        <v>0.0</v>
      </c>
      <c r="H233" s="70">
        <v>0.0</v>
      </c>
      <c r="I233" s="70">
        <v>0.0</v>
      </c>
      <c r="J233" s="70">
        <v>0.0</v>
      </c>
      <c r="K233" s="70">
        <v>0.0</v>
      </c>
      <c r="L233" s="71">
        <v>0.0</v>
      </c>
      <c r="M233" s="71">
        <v>0.0</v>
      </c>
      <c r="N233" s="71">
        <v>0.0</v>
      </c>
      <c r="O233" s="71">
        <v>0.0</v>
      </c>
      <c r="P233" s="71">
        <v>0.0</v>
      </c>
      <c r="Q233" s="71">
        <v>0.0</v>
      </c>
      <c r="R233" s="71">
        <v>0.0</v>
      </c>
      <c r="S233" s="72">
        <v>0.0</v>
      </c>
      <c r="T233" s="72">
        <v>0.0</v>
      </c>
      <c r="U233" s="72">
        <v>0.0</v>
      </c>
      <c r="V233" s="72">
        <v>0.0</v>
      </c>
      <c r="W233" s="72">
        <v>0.0</v>
      </c>
      <c r="X233" s="72">
        <v>0.0</v>
      </c>
      <c r="Y233" s="72">
        <v>0.0</v>
      </c>
      <c r="Z233" s="70">
        <v>0.0</v>
      </c>
      <c r="AA233" s="70">
        <v>0.0</v>
      </c>
      <c r="AB233" s="70">
        <v>0.0</v>
      </c>
      <c r="AC233" s="70">
        <v>0.0</v>
      </c>
      <c r="AD233" s="70">
        <v>0.0</v>
      </c>
      <c r="AE233" s="70">
        <v>0.0</v>
      </c>
      <c r="AF233" s="70">
        <v>0.0</v>
      </c>
      <c r="AG233" s="71">
        <v>0.0</v>
      </c>
      <c r="AH233" s="71">
        <v>0.0</v>
      </c>
      <c r="AI233" s="71">
        <v>0.0</v>
      </c>
      <c r="AJ233" s="71">
        <v>0.0</v>
      </c>
      <c r="AK233" s="71">
        <v>0.0</v>
      </c>
      <c r="AL233" s="71">
        <v>0.0</v>
      </c>
      <c r="AM233" s="71">
        <v>0.0</v>
      </c>
      <c r="AN233" s="72">
        <v>0.0</v>
      </c>
      <c r="AO233" s="72">
        <v>0.0</v>
      </c>
      <c r="AP233" s="72">
        <v>0.0</v>
      </c>
      <c r="AQ233" s="72">
        <v>0.0</v>
      </c>
      <c r="AR233" s="72">
        <v>0.0</v>
      </c>
      <c r="AS233" s="72">
        <v>0.0</v>
      </c>
      <c r="AT233" s="72">
        <v>0.0</v>
      </c>
      <c r="AU233" s="70">
        <v>0.0</v>
      </c>
      <c r="AV233" s="70">
        <v>0.0</v>
      </c>
      <c r="AW233" s="70">
        <v>0.0</v>
      </c>
      <c r="AX233" s="70">
        <v>0.0</v>
      </c>
      <c r="AY233" s="70">
        <v>0.0</v>
      </c>
      <c r="AZ233" s="70">
        <v>0.0</v>
      </c>
      <c r="BA233" s="70">
        <v>0.0</v>
      </c>
    </row>
    <row r="234" ht="20.25" customHeight="1">
      <c r="A234" s="73">
        <v>1.54073945E8</v>
      </c>
      <c r="B234" s="73" t="s">
        <v>310</v>
      </c>
      <c r="C234" s="72">
        <v>1.687104E7</v>
      </c>
      <c r="D234" s="72">
        <v>3284697.0</v>
      </c>
      <c r="E234" s="70">
        <v>307.0</v>
      </c>
      <c r="F234" s="70">
        <v>299366.0</v>
      </c>
      <c r="G234" s="70">
        <v>14399.0</v>
      </c>
      <c r="H234" s="70">
        <v>4029606.0</v>
      </c>
      <c r="I234" s="70">
        <v>2.007222579E9</v>
      </c>
      <c r="J234" s="70">
        <v>1.687574E7</v>
      </c>
      <c r="K234" s="70">
        <v>3284697.0</v>
      </c>
      <c r="L234" s="71">
        <v>307.0</v>
      </c>
      <c r="M234" s="71">
        <v>299366.0</v>
      </c>
      <c r="N234" s="71">
        <v>14399.0</v>
      </c>
      <c r="O234" s="71">
        <v>4029606.0</v>
      </c>
      <c r="P234" s="71">
        <v>2.007222579E9</v>
      </c>
      <c r="Q234" s="71">
        <v>1.687574E7</v>
      </c>
      <c r="R234" s="71">
        <v>3284697.0</v>
      </c>
      <c r="S234" s="72">
        <v>307.0</v>
      </c>
      <c r="T234" s="72">
        <v>299366.0</v>
      </c>
      <c r="U234" s="72">
        <v>14399.0</v>
      </c>
      <c r="V234" s="72">
        <v>4029606.0</v>
      </c>
      <c r="W234" s="72">
        <v>2.007222579E9</v>
      </c>
      <c r="X234" s="72">
        <v>1.687574E7</v>
      </c>
      <c r="Y234" s="72">
        <v>3284697.0</v>
      </c>
      <c r="Z234" s="70">
        <v>307.0</v>
      </c>
      <c r="AA234" s="70">
        <v>299366.0</v>
      </c>
      <c r="AB234" s="70">
        <v>14399.0</v>
      </c>
      <c r="AC234" s="70">
        <v>4029606.0</v>
      </c>
      <c r="AD234" s="70">
        <v>2.007222579E9</v>
      </c>
      <c r="AE234" s="70">
        <v>1.687574E7</v>
      </c>
      <c r="AF234" s="70">
        <v>3284697.0</v>
      </c>
      <c r="AG234" s="71">
        <v>307.0</v>
      </c>
      <c r="AH234" s="71">
        <v>299366.0</v>
      </c>
      <c r="AI234" s="71">
        <v>14399.0</v>
      </c>
      <c r="AJ234" s="71">
        <v>4029606.0</v>
      </c>
      <c r="AK234" s="71">
        <v>2.449004947E9</v>
      </c>
      <c r="AL234" s="71">
        <v>1.687574E7</v>
      </c>
      <c r="AM234" s="71">
        <v>3284697.0</v>
      </c>
      <c r="AN234" s="72">
        <v>307.0</v>
      </c>
      <c r="AO234" s="72">
        <v>299366.0</v>
      </c>
      <c r="AP234" s="72">
        <v>14399.0</v>
      </c>
      <c r="AQ234" s="72">
        <v>4029606.0</v>
      </c>
      <c r="AR234" s="72">
        <v>2.449004947E9</v>
      </c>
      <c r="AS234" s="72">
        <v>1.687574E7</v>
      </c>
      <c r="AT234" s="72">
        <v>3284697.0</v>
      </c>
      <c r="AU234" s="70">
        <v>307.0</v>
      </c>
      <c r="AV234" s="70">
        <v>299366.0</v>
      </c>
      <c r="AW234" s="70">
        <v>14399.0</v>
      </c>
      <c r="AX234" s="70">
        <v>4029606.0</v>
      </c>
      <c r="AY234" s="70">
        <v>2.449004947E9</v>
      </c>
      <c r="AZ234" s="70">
        <v>1.687574E7</v>
      </c>
      <c r="BA234" s="70">
        <v>3284697.0</v>
      </c>
    </row>
    <row r="235" ht="20.25" customHeight="1">
      <c r="A235" s="73">
        <v>1.68821399E8</v>
      </c>
      <c r="B235" s="73" t="s">
        <v>311</v>
      </c>
      <c r="C235" s="72">
        <v>1.3605562E7</v>
      </c>
      <c r="D235" s="72">
        <v>3357118.0</v>
      </c>
      <c r="E235" s="70">
        <v>328231.0</v>
      </c>
      <c r="F235" s="70">
        <v>286104.0</v>
      </c>
      <c r="G235" s="70">
        <v>14726.0</v>
      </c>
      <c r="H235" s="70">
        <v>1916784.0</v>
      </c>
      <c r="I235" s="70">
        <v>4.619081699E9</v>
      </c>
      <c r="J235" s="70">
        <v>1.3627762E7</v>
      </c>
      <c r="K235" s="70">
        <v>3357118.0</v>
      </c>
      <c r="L235" s="71">
        <v>328231.0</v>
      </c>
      <c r="M235" s="71">
        <v>286104.0</v>
      </c>
      <c r="N235" s="71">
        <v>14726.0</v>
      </c>
      <c r="O235" s="71">
        <v>1916784.0</v>
      </c>
      <c r="P235" s="71">
        <v>4.619081699E9</v>
      </c>
      <c r="Q235" s="71">
        <v>1.3627762E7</v>
      </c>
      <c r="R235" s="71">
        <v>3357118.0</v>
      </c>
      <c r="S235" s="72">
        <v>328231.0</v>
      </c>
      <c r="T235" s="72">
        <v>286104.0</v>
      </c>
      <c r="U235" s="72">
        <v>14726.0</v>
      </c>
      <c r="V235" s="72">
        <v>1916784.0</v>
      </c>
      <c r="W235" s="72">
        <v>4.619081699E9</v>
      </c>
      <c r="X235" s="72">
        <v>1.3627762E7</v>
      </c>
      <c r="Y235" s="72">
        <v>3357118.0</v>
      </c>
      <c r="Z235" s="70">
        <v>328231.0</v>
      </c>
      <c r="AA235" s="70">
        <v>286104.0</v>
      </c>
      <c r="AB235" s="70">
        <v>14726.0</v>
      </c>
      <c r="AC235" s="70">
        <v>1916784.0</v>
      </c>
      <c r="AD235" s="70">
        <v>4.619081699E9</v>
      </c>
      <c r="AE235" s="70">
        <v>1.3627762E7</v>
      </c>
      <c r="AF235" s="70">
        <v>3357118.0</v>
      </c>
      <c r="AG235" s="71">
        <v>328231.0</v>
      </c>
      <c r="AH235" s="71">
        <v>286104.0</v>
      </c>
      <c r="AI235" s="71">
        <v>14726.0</v>
      </c>
      <c r="AJ235" s="71">
        <v>1916784.0</v>
      </c>
      <c r="AK235" s="71">
        <v>5.038681193E9</v>
      </c>
      <c r="AL235" s="71">
        <v>1.3627762E7</v>
      </c>
      <c r="AM235" s="71">
        <v>3357118.0</v>
      </c>
      <c r="AN235" s="72">
        <v>328231.0</v>
      </c>
      <c r="AO235" s="72">
        <v>286104.0</v>
      </c>
      <c r="AP235" s="72">
        <v>14726.0</v>
      </c>
      <c r="AQ235" s="72">
        <v>1916784.0</v>
      </c>
      <c r="AR235" s="72">
        <v>5.038681193E9</v>
      </c>
      <c r="AS235" s="72">
        <v>1.3627762E7</v>
      </c>
      <c r="AT235" s="72">
        <v>3357118.0</v>
      </c>
      <c r="AU235" s="70">
        <v>328231.0</v>
      </c>
      <c r="AV235" s="70">
        <v>286104.0</v>
      </c>
      <c r="AW235" s="70">
        <v>14726.0</v>
      </c>
      <c r="AX235" s="70">
        <v>1916784.0</v>
      </c>
      <c r="AY235" s="70">
        <v>5.038681193E9</v>
      </c>
      <c r="AZ235" s="70">
        <v>1.3627762E7</v>
      </c>
      <c r="BA235" s="70">
        <v>3357118.0</v>
      </c>
    </row>
    <row r="236" ht="20.25" customHeight="1">
      <c r="A236" s="73">
        <v>1.4420936E8</v>
      </c>
      <c r="B236" s="73" t="s">
        <v>312</v>
      </c>
      <c r="C236" s="72">
        <v>1.2708085E7</v>
      </c>
      <c r="D236" s="72">
        <v>1499914.0</v>
      </c>
      <c r="E236" s="70">
        <v>48254.0</v>
      </c>
      <c r="F236" s="70">
        <v>45611.0</v>
      </c>
      <c r="G236" s="70">
        <v>36122.0</v>
      </c>
      <c r="H236" s="70">
        <v>1248165.0</v>
      </c>
      <c r="I236" s="70">
        <v>2400000.0</v>
      </c>
      <c r="J236" s="70">
        <v>1.2934235E7</v>
      </c>
      <c r="K236" s="70">
        <v>1499914.0</v>
      </c>
      <c r="L236" s="71">
        <v>48254.0</v>
      </c>
      <c r="M236" s="71">
        <v>45611.0</v>
      </c>
      <c r="N236" s="71">
        <v>36122.0</v>
      </c>
      <c r="O236" s="71">
        <v>1248165.0</v>
      </c>
      <c r="P236" s="71">
        <v>2400000.0</v>
      </c>
      <c r="Q236" s="71">
        <v>1.2934235E7</v>
      </c>
      <c r="R236" s="71">
        <v>1499914.0</v>
      </c>
      <c r="S236" s="72">
        <v>48254.0</v>
      </c>
      <c r="T236" s="72">
        <v>45611.0</v>
      </c>
      <c r="U236" s="72">
        <v>36122.0</v>
      </c>
      <c r="V236" s="72">
        <v>1248165.0</v>
      </c>
      <c r="W236" s="72">
        <v>2400000.0</v>
      </c>
      <c r="X236" s="72">
        <v>1.2934235E7</v>
      </c>
      <c r="Y236" s="72">
        <v>1499914.0</v>
      </c>
      <c r="Z236" s="70">
        <v>48299.0</v>
      </c>
      <c r="AA236" s="70">
        <v>60851.0</v>
      </c>
      <c r="AB236" s="70">
        <v>36122.0</v>
      </c>
      <c r="AC236" s="70">
        <v>1299323.0</v>
      </c>
      <c r="AD236" s="70">
        <v>2400000.0</v>
      </c>
      <c r="AE236" s="70">
        <v>1.2216777E7</v>
      </c>
      <c r="AF236" s="70">
        <v>1652323.0</v>
      </c>
      <c r="AG236" s="71">
        <v>0.0</v>
      </c>
      <c r="AH236" s="71">
        <v>0.0</v>
      </c>
      <c r="AI236" s="71">
        <v>0.0</v>
      </c>
      <c r="AJ236" s="71">
        <v>0.0</v>
      </c>
      <c r="AK236" s="71">
        <v>0.0</v>
      </c>
      <c r="AL236" s="71">
        <v>0.0</v>
      </c>
      <c r="AM236" s="71">
        <v>0.0</v>
      </c>
      <c r="AN236" s="72">
        <v>0.0</v>
      </c>
      <c r="AO236" s="72">
        <v>0.0</v>
      </c>
      <c r="AP236" s="72">
        <v>0.0</v>
      </c>
      <c r="AQ236" s="72">
        <v>0.0</v>
      </c>
      <c r="AR236" s="72">
        <v>0.0</v>
      </c>
      <c r="AS236" s="72">
        <v>0.0</v>
      </c>
      <c r="AT236" s="72">
        <v>0.0</v>
      </c>
      <c r="AU236" s="70">
        <v>0.0</v>
      </c>
      <c r="AV236" s="70">
        <v>0.0</v>
      </c>
      <c r="AW236" s="70">
        <v>0.0</v>
      </c>
      <c r="AX236" s="70">
        <v>0.0</v>
      </c>
      <c r="AY236" s="70">
        <v>0.0</v>
      </c>
      <c r="AZ236" s="70">
        <v>0.0</v>
      </c>
      <c r="BA236" s="70">
        <v>0.0</v>
      </c>
    </row>
    <row r="237" ht="20.25" customHeight="1">
      <c r="A237" s="73">
        <v>1.71293992E8</v>
      </c>
      <c r="B237" s="73" t="s">
        <v>313</v>
      </c>
      <c r="C237" s="72">
        <v>9205491.0</v>
      </c>
      <c r="D237" s="72">
        <v>1256111.0</v>
      </c>
      <c r="E237" s="70">
        <v>0.0</v>
      </c>
      <c r="F237" s="70">
        <v>0.0</v>
      </c>
      <c r="G237" s="70">
        <v>0.0</v>
      </c>
      <c r="H237" s="70">
        <v>0.0</v>
      </c>
      <c r="I237" s="70">
        <v>0.0</v>
      </c>
      <c r="J237" s="70">
        <v>0.0</v>
      </c>
      <c r="K237" s="70">
        <v>0.0</v>
      </c>
      <c r="L237" s="71">
        <v>0.0</v>
      </c>
      <c r="M237" s="71">
        <v>0.0</v>
      </c>
      <c r="N237" s="71">
        <v>0.0</v>
      </c>
      <c r="O237" s="71">
        <v>0.0</v>
      </c>
      <c r="P237" s="71">
        <v>0.0</v>
      </c>
      <c r="Q237" s="71">
        <v>0.0</v>
      </c>
      <c r="R237" s="71">
        <v>0.0</v>
      </c>
      <c r="S237" s="72">
        <v>0.0</v>
      </c>
      <c r="T237" s="72">
        <v>0.0</v>
      </c>
      <c r="U237" s="72">
        <v>0.0</v>
      </c>
      <c r="V237" s="72">
        <v>0.0</v>
      </c>
      <c r="W237" s="72">
        <v>0.0</v>
      </c>
      <c r="X237" s="72">
        <v>0.0</v>
      </c>
      <c r="Y237" s="72">
        <v>0.0</v>
      </c>
      <c r="Z237" s="70">
        <v>0.0</v>
      </c>
      <c r="AA237" s="70">
        <v>0.0</v>
      </c>
      <c r="AB237" s="70">
        <v>0.0</v>
      </c>
      <c r="AC237" s="70">
        <v>0.0</v>
      </c>
      <c r="AD237" s="70">
        <v>0.0</v>
      </c>
      <c r="AE237" s="70">
        <v>0.0</v>
      </c>
      <c r="AF237" s="70">
        <v>0.0</v>
      </c>
      <c r="AG237" s="71">
        <v>0.0</v>
      </c>
      <c r="AH237" s="71">
        <v>0.0</v>
      </c>
      <c r="AI237" s="71">
        <v>0.0</v>
      </c>
      <c r="AJ237" s="71">
        <v>0.0</v>
      </c>
      <c r="AK237" s="71">
        <v>0.0</v>
      </c>
      <c r="AL237" s="71">
        <v>0.0</v>
      </c>
      <c r="AM237" s="71">
        <v>0.0</v>
      </c>
      <c r="AN237" s="72">
        <v>0.0</v>
      </c>
      <c r="AO237" s="72">
        <v>0.0</v>
      </c>
      <c r="AP237" s="72">
        <v>0.0</v>
      </c>
      <c r="AQ237" s="72">
        <v>0.0</v>
      </c>
      <c r="AR237" s="72">
        <v>0.0</v>
      </c>
      <c r="AS237" s="72">
        <v>0.0</v>
      </c>
      <c r="AT237" s="72">
        <v>0.0</v>
      </c>
      <c r="AU237" s="70">
        <v>0.0</v>
      </c>
      <c r="AV237" s="70">
        <v>0.0</v>
      </c>
      <c r="AW237" s="70">
        <v>0.0</v>
      </c>
      <c r="AX237" s="70">
        <v>0.0</v>
      </c>
      <c r="AY237" s="70">
        <v>0.0</v>
      </c>
      <c r="AZ237" s="70">
        <v>0.0</v>
      </c>
      <c r="BA237" s="70">
        <v>0.0</v>
      </c>
    </row>
    <row r="238" ht="20.25" customHeight="1">
      <c r="A238" s="73">
        <v>1.0996021E8</v>
      </c>
      <c r="B238" s="73" t="s">
        <v>314</v>
      </c>
      <c r="C238" s="72">
        <v>2.0175746E7</v>
      </c>
      <c r="D238" s="72">
        <v>3143180.0</v>
      </c>
      <c r="E238" s="70">
        <v>0.0</v>
      </c>
      <c r="F238" s="70">
        <v>62104.0</v>
      </c>
      <c r="G238" s="70">
        <v>126107.0</v>
      </c>
      <c r="H238" s="70">
        <v>253288.0</v>
      </c>
      <c r="I238" s="70">
        <v>8.58856569E8</v>
      </c>
      <c r="J238" s="70">
        <v>2.0175746E7</v>
      </c>
      <c r="K238" s="70">
        <v>3143180.0</v>
      </c>
      <c r="L238" s="71">
        <v>0.0</v>
      </c>
      <c r="M238" s="71">
        <v>66702.0</v>
      </c>
      <c r="N238" s="71">
        <v>135931.0</v>
      </c>
      <c r="O238" s="71">
        <v>281916.0</v>
      </c>
      <c r="P238" s="71">
        <v>8.98856569E8</v>
      </c>
      <c r="Q238" s="71">
        <v>1.9492978E7</v>
      </c>
      <c r="R238" s="71">
        <v>3385640.0</v>
      </c>
      <c r="S238" s="72">
        <v>0.0</v>
      </c>
      <c r="T238" s="72">
        <v>66702.0</v>
      </c>
      <c r="U238" s="72">
        <v>140634.0</v>
      </c>
      <c r="V238" s="72">
        <v>281916.0</v>
      </c>
      <c r="W238" s="72">
        <v>8.98856569E8</v>
      </c>
      <c r="X238" s="72">
        <v>1.8794082E7</v>
      </c>
      <c r="Y238" s="72">
        <v>3479700.0</v>
      </c>
      <c r="Z238" s="70">
        <v>0.0</v>
      </c>
      <c r="AA238" s="70">
        <v>66702.0</v>
      </c>
      <c r="AB238" s="70">
        <v>140634.0</v>
      </c>
      <c r="AC238" s="70">
        <v>281916.0</v>
      </c>
      <c r="AD238" s="70">
        <v>8.98856569E8</v>
      </c>
      <c r="AE238" s="70">
        <v>1.8801332E7</v>
      </c>
      <c r="AF238" s="70">
        <v>3479700.0</v>
      </c>
      <c r="AG238" s="71">
        <v>1228.0</v>
      </c>
      <c r="AH238" s="71">
        <v>93278.0</v>
      </c>
      <c r="AI238" s="71">
        <v>190700.0</v>
      </c>
      <c r="AJ238" s="71">
        <v>312394.0</v>
      </c>
      <c r="AK238" s="71">
        <v>8.98856569E8</v>
      </c>
      <c r="AL238" s="71">
        <v>2.0057756E7</v>
      </c>
      <c r="AM238" s="71">
        <v>4747025.0</v>
      </c>
      <c r="AN238" s="72">
        <v>1228.0</v>
      </c>
      <c r="AO238" s="72">
        <v>170917.0</v>
      </c>
      <c r="AP238" s="72">
        <v>264426.0</v>
      </c>
      <c r="AQ238" s="72">
        <v>407767.0</v>
      </c>
      <c r="AR238" s="72">
        <v>8.98856569E8</v>
      </c>
      <c r="AS238" s="72">
        <v>1.976972E7</v>
      </c>
      <c r="AT238" s="72">
        <v>6997939.0</v>
      </c>
      <c r="AU238" s="70">
        <v>1229.0</v>
      </c>
      <c r="AV238" s="70">
        <v>313298.0</v>
      </c>
      <c r="AW238" s="70">
        <v>359153.0</v>
      </c>
      <c r="AX238" s="70">
        <v>537460.0</v>
      </c>
      <c r="AY238" s="70">
        <v>1.108856569E9</v>
      </c>
      <c r="AZ238" s="70">
        <v>1.9312148E7</v>
      </c>
      <c r="BA238" s="70">
        <v>1.0316509E7</v>
      </c>
    </row>
    <row r="239" ht="20.25" customHeight="1">
      <c r="A239" s="74"/>
      <c r="B239" s="74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  <c r="AM239" s="75"/>
      <c r="AN239" s="75"/>
      <c r="AO239" s="75"/>
      <c r="AP239" s="75"/>
      <c r="AQ239" s="75"/>
      <c r="AR239" s="75"/>
      <c r="AS239" s="75"/>
      <c r="AT239" s="75"/>
      <c r="AU239" s="75"/>
      <c r="AV239" s="75"/>
      <c r="AW239" s="75"/>
      <c r="AX239" s="75"/>
      <c r="AY239" s="75"/>
      <c r="AZ239" s="75"/>
      <c r="BA239" s="75"/>
    </row>
    <row r="240" ht="20.25" customHeight="1">
      <c r="A240" s="74"/>
      <c r="B240" s="74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  <c r="AM240" s="75"/>
      <c r="AN240" s="75"/>
      <c r="AO240" s="75"/>
      <c r="AP240" s="75"/>
      <c r="AQ240" s="75"/>
      <c r="AR240" s="75"/>
      <c r="AS240" s="75"/>
      <c r="AT240" s="75"/>
      <c r="AU240" s="75"/>
      <c r="AV240" s="75"/>
      <c r="AW240" s="75"/>
      <c r="AX240" s="75"/>
      <c r="AY240" s="75"/>
      <c r="AZ240" s="75"/>
      <c r="BA240" s="75"/>
    </row>
    <row r="241" ht="20.25" customHeight="1">
      <c r="A241" s="74"/>
      <c r="B241" s="74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  <c r="AM241" s="75"/>
      <c r="AN241" s="75"/>
      <c r="AO241" s="75"/>
      <c r="AP241" s="75"/>
      <c r="AQ241" s="75"/>
      <c r="AR241" s="75"/>
      <c r="AS241" s="75"/>
      <c r="AT241" s="75"/>
      <c r="AU241" s="75"/>
      <c r="AV241" s="75"/>
      <c r="AW241" s="75"/>
      <c r="AX241" s="75"/>
      <c r="AY241" s="75"/>
      <c r="AZ241" s="75"/>
      <c r="BA241" s="75"/>
    </row>
    <row r="242" ht="20.25" customHeight="1">
      <c r="A242" s="74"/>
      <c r="B242" s="74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  <c r="AM242" s="75"/>
      <c r="AN242" s="75"/>
      <c r="AO242" s="75"/>
      <c r="AP242" s="75"/>
      <c r="AQ242" s="75"/>
      <c r="AR242" s="75"/>
      <c r="AS242" s="75"/>
      <c r="AT242" s="75"/>
      <c r="AU242" s="75"/>
      <c r="AV242" s="75"/>
      <c r="AW242" s="75"/>
      <c r="AX242" s="75"/>
      <c r="AY242" s="75"/>
      <c r="AZ242" s="75"/>
      <c r="BA242" s="75"/>
    </row>
    <row r="243" ht="20.25" customHeight="1">
      <c r="A243" s="74"/>
      <c r="B243" s="74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75"/>
      <c r="AW243" s="75"/>
      <c r="AX243" s="75"/>
      <c r="AY243" s="75"/>
      <c r="AZ243" s="75"/>
      <c r="BA243" s="75"/>
    </row>
    <row r="244" ht="20.25" customHeight="1">
      <c r="A244" s="74"/>
      <c r="B244" s="74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75"/>
      <c r="AW244" s="75"/>
      <c r="AX244" s="75"/>
      <c r="AY244" s="75"/>
      <c r="AZ244" s="75"/>
      <c r="BA244" s="75"/>
    </row>
    <row r="245" ht="20.25" customHeight="1">
      <c r="A245" s="74"/>
      <c r="B245" s="74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75"/>
      <c r="AW245" s="75"/>
      <c r="AX245" s="75"/>
      <c r="AY245" s="75"/>
      <c r="AZ245" s="75"/>
      <c r="BA245" s="75"/>
    </row>
    <row r="246" ht="20.25" customHeight="1">
      <c r="A246" s="74"/>
      <c r="B246" s="74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75"/>
      <c r="AW246" s="75"/>
      <c r="AX246" s="75"/>
      <c r="AY246" s="75"/>
      <c r="AZ246" s="75"/>
      <c r="BA246" s="75"/>
    </row>
    <row r="247" ht="20.25" customHeight="1">
      <c r="A247" s="74"/>
      <c r="B247" s="74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75"/>
      <c r="AW247" s="75"/>
      <c r="AX247" s="75"/>
      <c r="AY247" s="75"/>
      <c r="AZ247" s="75"/>
      <c r="BA247" s="75"/>
    </row>
    <row r="248" ht="20.25" customHeight="1">
      <c r="A248" s="74"/>
      <c r="B248" s="74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75"/>
      <c r="AK248" s="75"/>
      <c r="AL248" s="75"/>
      <c r="AM248" s="75"/>
      <c r="AN248" s="75"/>
      <c r="AO248" s="75"/>
      <c r="AP248" s="75"/>
      <c r="AQ248" s="75"/>
      <c r="AR248" s="75"/>
      <c r="AS248" s="75"/>
      <c r="AT248" s="75"/>
      <c r="AU248" s="75"/>
      <c r="AV248" s="75"/>
      <c r="AW248" s="75"/>
      <c r="AX248" s="75"/>
      <c r="AY248" s="75"/>
      <c r="AZ248" s="75"/>
      <c r="BA248" s="75"/>
    </row>
    <row r="249" ht="20.25" customHeight="1">
      <c r="A249" s="74"/>
      <c r="B249" s="74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75"/>
      <c r="AK249" s="75"/>
      <c r="AL249" s="75"/>
      <c r="AM249" s="75"/>
      <c r="AN249" s="75"/>
      <c r="AO249" s="75"/>
      <c r="AP249" s="75"/>
      <c r="AQ249" s="75"/>
      <c r="AR249" s="75"/>
      <c r="AS249" s="75"/>
      <c r="AT249" s="75"/>
      <c r="AU249" s="75"/>
      <c r="AV249" s="75"/>
      <c r="AW249" s="75"/>
      <c r="AX249" s="75"/>
      <c r="AY249" s="75"/>
      <c r="AZ249" s="75"/>
      <c r="BA249" s="75"/>
    </row>
    <row r="250" ht="20.25" customHeight="1">
      <c r="A250" s="74"/>
      <c r="B250" s="74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  <c r="AM250" s="75"/>
      <c r="AN250" s="75"/>
      <c r="AO250" s="75"/>
      <c r="AP250" s="75"/>
      <c r="AQ250" s="75"/>
      <c r="AR250" s="75"/>
      <c r="AS250" s="75"/>
      <c r="AT250" s="75"/>
      <c r="AU250" s="75"/>
      <c r="AV250" s="75"/>
      <c r="AW250" s="75"/>
      <c r="AX250" s="75"/>
      <c r="AY250" s="75"/>
      <c r="AZ250" s="75"/>
      <c r="BA250" s="75"/>
    </row>
    <row r="251" ht="20.25" customHeight="1">
      <c r="A251" s="74"/>
      <c r="B251" s="74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75"/>
      <c r="AK251" s="75"/>
      <c r="AL251" s="75"/>
      <c r="AM251" s="75"/>
      <c r="AN251" s="75"/>
      <c r="AO251" s="75"/>
      <c r="AP251" s="75"/>
      <c r="AQ251" s="75"/>
      <c r="AR251" s="75"/>
      <c r="AS251" s="75"/>
      <c r="AT251" s="75"/>
      <c r="AU251" s="75"/>
      <c r="AV251" s="75"/>
      <c r="AW251" s="75"/>
      <c r="AX251" s="75"/>
      <c r="AY251" s="75"/>
      <c r="AZ251" s="75"/>
      <c r="BA251" s="75"/>
    </row>
    <row r="252" ht="20.25" customHeight="1">
      <c r="A252" s="74"/>
      <c r="B252" s="74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75"/>
      <c r="AK252" s="75"/>
      <c r="AL252" s="75"/>
      <c r="AM252" s="75"/>
      <c r="AN252" s="75"/>
      <c r="AO252" s="75"/>
      <c r="AP252" s="75"/>
      <c r="AQ252" s="75"/>
      <c r="AR252" s="75"/>
      <c r="AS252" s="75"/>
      <c r="AT252" s="75"/>
      <c r="AU252" s="75"/>
      <c r="AV252" s="75"/>
      <c r="AW252" s="75"/>
      <c r="AX252" s="75"/>
      <c r="AY252" s="75"/>
      <c r="AZ252" s="75"/>
      <c r="BA252" s="75"/>
    </row>
    <row r="253" ht="20.25" customHeight="1">
      <c r="A253" s="74"/>
      <c r="B253" s="74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75"/>
      <c r="AK253" s="75"/>
      <c r="AL253" s="75"/>
      <c r="AM253" s="75"/>
      <c r="AN253" s="75"/>
      <c r="AO253" s="75"/>
      <c r="AP253" s="75"/>
      <c r="AQ253" s="75"/>
      <c r="AR253" s="75"/>
      <c r="AS253" s="75"/>
      <c r="AT253" s="75"/>
      <c r="AU253" s="75"/>
      <c r="AV253" s="75"/>
      <c r="AW253" s="75"/>
      <c r="AX253" s="75"/>
      <c r="AY253" s="75"/>
      <c r="AZ253" s="75"/>
      <c r="BA253" s="75"/>
    </row>
    <row r="254" ht="20.25" customHeight="1">
      <c r="A254" s="74"/>
      <c r="B254" s="74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  <c r="AM254" s="75"/>
      <c r="AN254" s="75"/>
      <c r="AO254" s="75"/>
      <c r="AP254" s="75"/>
      <c r="AQ254" s="75"/>
      <c r="AR254" s="75"/>
      <c r="AS254" s="75"/>
      <c r="AT254" s="75"/>
      <c r="AU254" s="75"/>
      <c r="AV254" s="75"/>
      <c r="AW254" s="75"/>
      <c r="AX254" s="75"/>
      <c r="AY254" s="75"/>
      <c r="AZ254" s="75"/>
      <c r="BA254" s="75"/>
    </row>
    <row r="255" ht="20.25" customHeight="1">
      <c r="A255" s="74"/>
      <c r="B255" s="74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75"/>
      <c r="AN255" s="75"/>
      <c r="AO255" s="75"/>
      <c r="AP255" s="75"/>
      <c r="AQ255" s="75"/>
      <c r="AR255" s="75"/>
      <c r="AS255" s="75"/>
      <c r="AT255" s="75"/>
      <c r="AU255" s="75"/>
      <c r="AV255" s="75"/>
      <c r="AW255" s="75"/>
      <c r="AX255" s="75"/>
      <c r="AY255" s="75"/>
      <c r="AZ255" s="75"/>
      <c r="BA255" s="75"/>
    </row>
    <row r="256" ht="20.25" customHeight="1">
      <c r="A256" s="74"/>
      <c r="B256" s="74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75"/>
      <c r="AN256" s="75"/>
      <c r="AO256" s="75"/>
      <c r="AP256" s="75"/>
      <c r="AQ256" s="75"/>
      <c r="AR256" s="75"/>
      <c r="AS256" s="75"/>
      <c r="AT256" s="75"/>
      <c r="AU256" s="75"/>
      <c r="AV256" s="75"/>
      <c r="AW256" s="75"/>
      <c r="AX256" s="75"/>
      <c r="AY256" s="75"/>
      <c r="AZ256" s="75"/>
      <c r="BA256" s="75"/>
    </row>
    <row r="257" ht="20.25" customHeight="1">
      <c r="A257" s="74"/>
      <c r="B257" s="74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75"/>
      <c r="AK257" s="75"/>
      <c r="AL257" s="75"/>
      <c r="AM257" s="75"/>
      <c r="AN257" s="75"/>
      <c r="AO257" s="75"/>
      <c r="AP257" s="75"/>
      <c r="AQ257" s="75"/>
      <c r="AR257" s="75"/>
      <c r="AS257" s="75"/>
      <c r="AT257" s="75"/>
      <c r="AU257" s="75"/>
      <c r="AV257" s="75"/>
      <c r="AW257" s="75"/>
      <c r="AX257" s="75"/>
      <c r="AY257" s="75"/>
      <c r="AZ257" s="75"/>
      <c r="BA257" s="75"/>
    </row>
    <row r="258" ht="20.25" customHeight="1">
      <c r="A258" s="74"/>
      <c r="B258" s="74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75"/>
      <c r="AK258" s="75"/>
      <c r="AL258" s="75"/>
      <c r="AM258" s="75"/>
      <c r="AN258" s="75"/>
      <c r="AO258" s="75"/>
      <c r="AP258" s="75"/>
      <c r="AQ258" s="75"/>
      <c r="AR258" s="75"/>
      <c r="AS258" s="75"/>
      <c r="AT258" s="75"/>
      <c r="AU258" s="75"/>
      <c r="AV258" s="75"/>
      <c r="AW258" s="75"/>
      <c r="AX258" s="75"/>
      <c r="AY258" s="75"/>
      <c r="AZ258" s="75"/>
      <c r="BA258" s="75"/>
    </row>
    <row r="259" ht="20.25" customHeight="1">
      <c r="A259" s="74"/>
      <c r="B259" s="74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5"/>
      <c r="AH259" s="75"/>
      <c r="AI259" s="75"/>
      <c r="AJ259" s="75"/>
      <c r="AK259" s="75"/>
      <c r="AL259" s="75"/>
      <c r="AM259" s="75"/>
      <c r="AN259" s="75"/>
      <c r="AO259" s="75"/>
      <c r="AP259" s="75"/>
      <c r="AQ259" s="75"/>
      <c r="AR259" s="75"/>
      <c r="AS259" s="75"/>
      <c r="AT259" s="75"/>
      <c r="AU259" s="75"/>
      <c r="AV259" s="75"/>
      <c r="AW259" s="75"/>
      <c r="AX259" s="75"/>
      <c r="AY259" s="75"/>
      <c r="AZ259" s="75"/>
      <c r="BA259" s="75"/>
    </row>
    <row r="260" ht="20.25" customHeight="1">
      <c r="A260" s="74"/>
      <c r="B260" s="74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  <c r="AM260" s="75"/>
      <c r="AN260" s="75"/>
      <c r="AO260" s="75"/>
      <c r="AP260" s="75"/>
      <c r="AQ260" s="75"/>
      <c r="AR260" s="75"/>
      <c r="AS260" s="75"/>
      <c r="AT260" s="75"/>
      <c r="AU260" s="75"/>
      <c r="AV260" s="75"/>
      <c r="AW260" s="75"/>
      <c r="AX260" s="75"/>
      <c r="AY260" s="75"/>
      <c r="AZ260" s="75"/>
      <c r="BA260" s="75"/>
    </row>
    <row r="261" ht="20.25" customHeight="1">
      <c r="A261" s="74"/>
      <c r="B261" s="74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75"/>
      <c r="AK261" s="75"/>
      <c r="AL261" s="75"/>
      <c r="AM261" s="75"/>
      <c r="AN261" s="75"/>
      <c r="AO261" s="75"/>
      <c r="AP261" s="75"/>
      <c r="AQ261" s="75"/>
      <c r="AR261" s="75"/>
      <c r="AS261" s="75"/>
      <c r="AT261" s="75"/>
      <c r="AU261" s="75"/>
      <c r="AV261" s="75"/>
      <c r="AW261" s="75"/>
      <c r="AX261" s="75"/>
      <c r="AY261" s="75"/>
      <c r="AZ261" s="75"/>
      <c r="BA261" s="75"/>
    </row>
    <row r="262" ht="20.25" customHeight="1">
      <c r="A262" s="74"/>
      <c r="B262" s="74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75"/>
      <c r="AK262" s="75"/>
      <c r="AL262" s="75"/>
      <c r="AM262" s="75"/>
      <c r="AN262" s="75"/>
      <c r="AO262" s="75"/>
      <c r="AP262" s="75"/>
      <c r="AQ262" s="75"/>
      <c r="AR262" s="75"/>
      <c r="AS262" s="75"/>
      <c r="AT262" s="75"/>
      <c r="AU262" s="75"/>
      <c r="AV262" s="75"/>
      <c r="AW262" s="75"/>
      <c r="AX262" s="75"/>
      <c r="AY262" s="75"/>
      <c r="AZ262" s="75"/>
      <c r="BA262" s="75"/>
    </row>
    <row r="263" ht="20.25" customHeight="1">
      <c r="A263" s="74"/>
      <c r="B263" s="74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  <c r="AK263" s="75"/>
      <c r="AL263" s="75"/>
      <c r="AM263" s="75"/>
      <c r="AN263" s="75"/>
      <c r="AO263" s="75"/>
      <c r="AP263" s="75"/>
      <c r="AQ263" s="75"/>
      <c r="AR263" s="75"/>
      <c r="AS263" s="75"/>
      <c r="AT263" s="75"/>
      <c r="AU263" s="75"/>
      <c r="AV263" s="75"/>
      <c r="AW263" s="75"/>
      <c r="AX263" s="75"/>
      <c r="AY263" s="75"/>
      <c r="AZ263" s="75"/>
      <c r="BA263" s="75"/>
    </row>
    <row r="264" ht="20.25" customHeight="1">
      <c r="A264" s="74"/>
      <c r="B264" s="74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75"/>
      <c r="AK264" s="75"/>
      <c r="AL264" s="75"/>
      <c r="AM264" s="75"/>
      <c r="AN264" s="75"/>
      <c r="AO264" s="75"/>
      <c r="AP264" s="75"/>
      <c r="AQ264" s="75"/>
      <c r="AR264" s="75"/>
      <c r="AS264" s="75"/>
      <c r="AT264" s="75"/>
      <c r="AU264" s="75"/>
      <c r="AV264" s="75"/>
      <c r="AW264" s="75"/>
      <c r="AX264" s="75"/>
      <c r="AY264" s="75"/>
      <c r="AZ264" s="75"/>
      <c r="BA264" s="75"/>
    </row>
    <row r="265" ht="20.25" customHeight="1">
      <c r="A265" s="74"/>
      <c r="B265" s="74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75"/>
      <c r="AM265" s="75"/>
      <c r="AN265" s="75"/>
      <c r="AO265" s="75"/>
      <c r="AP265" s="75"/>
      <c r="AQ265" s="75"/>
      <c r="AR265" s="75"/>
      <c r="AS265" s="75"/>
      <c r="AT265" s="75"/>
      <c r="AU265" s="75"/>
      <c r="AV265" s="75"/>
      <c r="AW265" s="75"/>
      <c r="AX265" s="75"/>
      <c r="AY265" s="75"/>
      <c r="AZ265" s="75"/>
      <c r="BA265" s="75"/>
    </row>
    <row r="266" ht="20.25" customHeight="1">
      <c r="A266" s="74"/>
      <c r="B266" s="74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75"/>
      <c r="AK266" s="75"/>
      <c r="AL266" s="75"/>
      <c r="AM266" s="75"/>
      <c r="AN266" s="75"/>
      <c r="AO266" s="75"/>
      <c r="AP266" s="75"/>
      <c r="AQ266" s="75"/>
      <c r="AR266" s="75"/>
      <c r="AS266" s="75"/>
      <c r="AT266" s="75"/>
      <c r="AU266" s="75"/>
      <c r="AV266" s="75"/>
      <c r="AW266" s="75"/>
      <c r="AX266" s="75"/>
      <c r="AY266" s="75"/>
      <c r="AZ266" s="75"/>
      <c r="BA266" s="75"/>
    </row>
    <row r="267" ht="20.25" customHeight="1">
      <c r="A267" s="74"/>
      <c r="B267" s="74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75"/>
      <c r="AK267" s="75"/>
      <c r="AL267" s="75"/>
      <c r="AM267" s="75"/>
      <c r="AN267" s="75"/>
      <c r="AO267" s="75"/>
      <c r="AP267" s="75"/>
      <c r="AQ267" s="75"/>
      <c r="AR267" s="75"/>
      <c r="AS267" s="75"/>
      <c r="AT267" s="75"/>
      <c r="AU267" s="75"/>
      <c r="AV267" s="75"/>
      <c r="AW267" s="75"/>
      <c r="AX267" s="75"/>
      <c r="AY267" s="75"/>
      <c r="AZ267" s="75"/>
      <c r="BA267" s="75"/>
    </row>
    <row r="268" ht="20.25" customHeight="1">
      <c r="A268" s="74"/>
      <c r="B268" s="74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  <c r="AM268" s="75"/>
      <c r="AN268" s="75"/>
      <c r="AO268" s="75"/>
      <c r="AP268" s="75"/>
      <c r="AQ268" s="75"/>
      <c r="AR268" s="75"/>
      <c r="AS268" s="75"/>
      <c r="AT268" s="75"/>
      <c r="AU268" s="75"/>
      <c r="AV268" s="75"/>
      <c r="AW268" s="75"/>
      <c r="AX268" s="75"/>
      <c r="AY268" s="75"/>
      <c r="AZ268" s="75"/>
      <c r="BA268" s="75"/>
    </row>
    <row r="269" ht="20.25" customHeight="1">
      <c r="A269" s="74"/>
      <c r="B269" s="74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75"/>
      <c r="AK269" s="75"/>
      <c r="AL269" s="75"/>
      <c r="AM269" s="75"/>
      <c r="AN269" s="75"/>
      <c r="AO269" s="75"/>
      <c r="AP269" s="75"/>
      <c r="AQ269" s="75"/>
      <c r="AR269" s="75"/>
      <c r="AS269" s="75"/>
      <c r="AT269" s="75"/>
      <c r="AU269" s="75"/>
      <c r="AV269" s="75"/>
      <c r="AW269" s="75"/>
      <c r="AX269" s="75"/>
      <c r="AY269" s="75"/>
      <c r="AZ269" s="75"/>
      <c r="BA269" s="75"/>
    </row>
    <row r="270" ht="20.25" customHeight="1">
      <c r="A270" s="74"/>
      <c r="B270" s="74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75"/>
      <c r="AM270" s="75"/>
      <c r="AN270" s="75"/>
      <c r="AO270" s="75"/>
      <c r="AP270" s="75"/>
      <c r="AQ270" s="75"/>
      <c r="AR270" s="75"/>
      <c r="AS270" s="75"/>
      <c r="AT270" s="75"/>
      <c r="AU270" s="75"/>
      <c r="AV270" s="75"/>
      <c r="AW270" s="75"/>
      <c r="AX270" s="75"/>
      <c r="AY270" s="75"/>
      <c r="AZ270" s="75"/>
      <c r="BA270" s="75"/>
    </row>
    <row r="271" ht="20.25" customHeight="1">
      <c r="A271" s="74"/>
      <c r="B271" s="74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75"/>
      <c r="AK271" s="75"/>
      <c r="AL271" s="75"/>
      <c r="AM271" s="75"/>
      <c r="AN271" s="75"/>
      <c r="AO271" s="75"/>
      <c r="AP271" s="75"/>
      <c r="AQ271" s="75"/>
      <c r="AR271" s="75"/>
      <c r="AS271" s="75"/>
      <c r="AT271" s="75"/>
      <c r="AU271" s="75"/>
      <c r="AV271" s="75"/>
      <c r="AW271" s="75"/>
      <c r="AX271" s="75"/>
      <c r="AY271" s="75"/>
      <c r="AZ271" s="75"/>
      <c r="BA271" s="75"/>
    </row>
    <row r="272" ht="20.25" customHeight="1">
      <c r="A272" s="74"/>
      <c r="B272" s="74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  <c r="AK272" s="75"/>
      <c r="AL272" s="75"/>
      <c r="AM272" s="75"/>
      <c r="AN272" s="75"/>
      <c r="AO272" s="75"/>
      <c r="AP272" s="75"/>
      <c r="AQ272" s="75"/>
      <c r="AR272" s="75"/>
      <c r="AS272" s="75"/>
      <c r="AT272" s="75"/>
      <c r="AU272" s="75"/>
      <c r="AV272" s="75"/>
      <c r="AW272" s="75"/>
      <c r="AX272" s="75"/>
      <c r="AY272" s="75"/>
      <c r="AZ272" s="75"/>
      <c r="BA272" s="75"/>
    </row>
    <row r="273" ht="20.25" customHeight="1">
      <c r="A273" s="74"/>
      <c r="B273" s="74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  <c r="AK273" s="75"/>
      <c r="AL273" s="75"/>
      <c r="AM273" s="75"/>
      <c r="AN273" s="75"/>
      <c r="AO273" s="75"/>
      <c r="AP273" s="75"/>
      <c r="AQ273" s="75"/>
      <c r="AR273" s="75"/>
      <c r="AS273" s="75"/>
      <c r="AT273" s="75"/>
      <c r="AU273" s="75"/>
      <c r="AV273" s="75"/>
      <c r="AW273" s="75"/>
      <c r="AX273" s="75"/>
      <c r="AY273" s="75"/>
      <c r="AZ273" s="75"/>
      <c r="BA273" s="75"/>
    </row>
    <row r="274" ht="20.25" customHeight="1">
      <c r="A274" s="74"/>
      <c r="B274" s="74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  <c r="AT274" s="75"/>
      <c r="AU274" s="75"/>
      <c r="AV274" s="75"/>
      <c r="AW274" s="75"/>
      <c r="AX274" s="75"/>
      <c r="AY274" s="75"/>
      <c r="AZ274" s="75"/>
      <c r="BA274" s="75"/>
    </row>
    <row r="275" ht="20.25" customHeight="1">
      <c r="A275" s="74"/>
      <c r="B275" s="74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  <c r="AT275" s="75"/>
      <c r="AU275" s="75"/>
      <c r="AV275" s="75"/>
      <c r="AW275" s="75"/>
      <c r="AX275" s="75"/>
      <c r="AY275" s="75"/>
      <c r="AZ275" s="75"/>
      <c r="BA275" s="75"/>
    </row>
    <row r="276" ht="20.25" customHeight="1">
      <c r="A276" s="74"/>
      <c r="B276" s="74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  <c r="AT276" s="75"/>
      <c r="AU276" s="75"/>
      <c r="AV276" s="75"/>
      <c r="AW276" s="75"/>
      <c r="AX276" s="75"/>
      <c r="AY276" s="75"/>
      <c r="AZ276" s="75"/>
      <c r="BA276" s="75"/>
    </row>
    <row r="277" ht="20.25" customHeight="1">
      <c r="A277" s="74"/>
      <c r="B277" s="74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75"/>
      <c r="AW277" s="75"/>
      <c r="AX277" s="75"/>
      <c r="AY277" s="75"/>
      <c r="AZ277" s="75"/>
      <c r="BA277" s="75"/>
    </row>
    <row r="278" ht="20.25" customHeight="1">
      <c r="A278" s="74"/>
      <c r="B278" s="74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75"/>
      <c r="AW278" s="75"/>
      <c r="AX278" s="75"/>
      <c r="AY278" s="75"/>
      <c r="AZ278" s="75"/>
      <c r="BA278" s="75"/>
    </row>
    <row r="279" ht="20.25" customHeight="1">
      <c r="A279" s="74"/>
      <c r="B279" s="74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75"/>
      <c r="AW279" s="75"/>
      <c r="AX279" s="75"/>
      <c r="AY279" s="75"/>
      <c r="AZ279" s="75"/>
      <c r="BA279" s="75"/>
    </row>
    <row r="280" ht="20.25" customHeight="1">
      <c r="A280" s="74"/>
      <c r="B280" s="74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75"/>
      <c r="AW280" s="75"/>
      <c r="AX280" s="75"/>
      <c r="AY280" s="75"/>
      <c r="AZ280" s="75"/>
      <c r="BA280" s="75"/>
    </row>
    <row r="281" ht="20.25" customHeight="1">
      <c r="A281" s="74"/>
      <c r="B281" s="74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75"/>
      <c r="AZ281" s="75"/>
      <c r="BA281" s="75"/>
    </row>
    <row r="282" ht="20.25" customHeight="1">
      <c r="A282" s="74"/>
      <c r="B282" s="74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75"/>
      <c r="AW282" s="75"/>
      <c r="AX282" s="75"/>
      <c r="AY282" s="75"/>
      <c r="AZ282" s="75"/>
      <c r="BA282" s="75"/>
    </row>
    <row r="283" ht="20.25" customHeight="1">
      <c r="A283" s="74"/>
      <c r="B283" s="74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75"/>
      <c r="AW283" s="75"/>
      <c r="AX283" s="75"/>
      <c r="AY283" s="75"/>
      <c r="AZ283" s="75"/>
      <c r="BA283" s="75"/>
    </row>
    <row r="284" ht="20.25" customHeight="1">
      <c r="A284" s="74"/>
      <c r="B284" s="74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75"/>
      <c r="AW284" s="75"/>
      <c r="AX284" s="75"/>
      <c r="AY284" s="75"/>
      <c r="AZ284" s="75"/>
      <c r="BA284" s="75"/>
    </row>
    <row r="285" ht="20.25" customHeight="1">
      <c r="A285" s="74"/>
      <c r="B285" s="74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75"/>
      <c r="AW285" s="75"/>
      <c r="AX285" s="75"/>
      <c r="AY285" s="75"/>
      <c r="AZ285" s="75"/>
      <c r="BA285" s="75"/>
    </row>
    <row r="286" ht="20.25" customHeight="1">
      <c r="A286" s="74"/>
      <c r="B286" s="74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75"/>
      <c r="AW286" s="75"/>
      <c r="AX286" s="75"/>
      <c r="AY286" s="75"/>
      <c r="AZ286" s="75"/>
      <c r="BA286" s="75"/>
    </row>
    <row r="287" ht="20.25" customHeight="1">
      <c r="A287" s="74"/>
      <c r="B287" s="74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  <c r="AT287" s="75"/>
      <c r="AU287" s="75"/>
      <c r="AV287" s="75"/>
      <c r="AW287" s="75"/>
      <c r="AX287" s="75"/>
      <c r="AY287" s="75"/>
      <c r="AZ287" s="75"/>
      <c r="BA287" s="75"/>
    </row>
    <row r="288" ht="20.25" customHeight="1">
      <c r="A288" s="74"/>
      <c r="B288" s="74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75"/>
      <c r="AZ288" s="75"/>
      <c r="BA288" s="75"/>
    </row>
    <row r="289" ht="20.25" customHeight="1">
      <c r="A289" s="74"/>
      <c r="B289" s="74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  <c r="AT289" s="75"/>
      <c r="AU289" s="75"/>
      <c r="AV289" s="75"/>
      <c r="AW289" s="75"/>
      <c r="AX289" s="75"/>
      <c r="AY289" s="75"/>
      <c r="AZ289" s="75"/>
      <c r="BA289" s="75"/>
    </row>
    <row r="290" ht="20.25" customHeight="1">
      <c r="A290" s="74"/>
      <c r="B290" s="74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75"/>
      <c r="AZ290" s="75"/>
      <c r="BA290" s="75"/>
    </row>
    <row r="291" ht="20.25" customHeight="1">
      <c r="A291" s="74"/>
      <c r="B291" s="74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  <c r="BA291" s="75"/>
    </row>
    <row r="292" ht="20.25" customHeight="1">
      <c r="A292" s="74"/>
      <c r="B292" s="74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75"/>
      <c r="AW292" s="75"/>
      <c r="AX292" s="75"/>
      <c r="AY292" s="75"/>
      <c r="AZ292" s="75"/>
      <c r="BA292" s="75"/>
    </row>
    <row r="293" ht="20.25" customHeight="1">
      <c r="A293" s="74"/>
      <c r="B293" s="74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75"/>
      <c r="AW293" s="75"/>
      <c r="AX293" s="75"/>
      <c r="AY293" s="75"/>
      <c r="AZ293" s="75"/>
      <c r="BA293" s="75"/>
    </row>
    <row r="294" ht="20.25" customHeight="1">
      <c r="A294" s="74"/>
      <c r="B294" s="74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75"/>
      <c r="AW294" s="75"/>
      <c r="AX294" s="75"/>
      <c r="AY294" s="75"/>
      <c r="AZ294" s="75"/>
      <c r="BA294" s="75"/>
    </row>
    <row r="295" ht="20.25" customHeight="1">
      <c r="A295" s="74"/>
      <c r="B295" s="74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75"/>
      <c r="AW295" s="75"/>
      <c r="AX295" s="75"/>
      <c r="AY295" s="75"/>
      <c r="AZ295" s="75"/>
      <c r="BA295" s="75"/>
    </row>
    <row r="296" ht="20.25" customHeight="1">
      <c r="A296" s="74"/>
      <c r="B296" s="74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  <c r="AT296" s="75"/>
      <c r="AU296" s="75"/>
      <c r="AV296" s="75"/>
      <c r="AW296" s="75"/>
      <c r="AX296" s="75"/>
      <c r="AY296" s="75"/>
      <c r="AZ296" s="75"/>
      <c r="BA296" s="75"/>
    </row>
    <row r="297" ht="20.25" customHeight="1">
      <c r="A297" s="74"/>
      <c r="B297" s="74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75"/>
      <c r="AW297" s="75"/>
      <c r="AX297" s="75"/>
      <c r="AY297" s="75"/>
      <c r="AZ297" s="75"/>
      <c r="BA297" s="75"/>
    </row>
    <row r="298" ht="20.25" customHeight="1">
      <c r="A298" s="74"/>
      <c r="B298" s="74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75"/>
      <c r="AW298" s="75"/>
      <c r="AX298" s="75"/>
      <c r="AY298" s="75"/>
      <c r="AZ298" s="75"/>
      <c r="BA298" s="75"/>
    </row>
    <row r="299" ht="20.25" customHeight="1">
      <c r="A299" s="74"/>
      <c r="B299" s="74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75"/>
      <c r="AN299" s="75"/>
      <c r="AO299" s="75"/>
      <c r="AP299" s="75"/>
      <c r="AQ299" s="75"/>
      <c r="AR299" s="75"/>
      <c r="AS299" s="75"/>
      <c r="AT299" s="75"/>
      <c r="AU299" s="75"/>
      <c r="AV299" s="75"/>
      <c r="AW299" s="75"/>
      <c r="AX299" s="75"/>
      <c r="AY299" s="75"/>
      <c r="AZ299" s="75"/>
      <c r="BA299" s="75"/>
    </row>
    <row r="300" ht="20.25" customHeight="1">
      <c r="A300" s="74"/>
      <c r="B300" s="74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  <c r="AM300" s="75"/>
      <c r="AN300" s="75"/>
      <c r="AO300" s="75"/>
      <c r="AP300" s="75"/>
      <c r="AQ300" s="75"/>
      <c r="AR300" s="75"/>
      <c r="AS300" s="75"/>
      <c r="AT300" s="75"/>
      <c r="AU300" s="75"/>
      <c r="AV300" s="75"/>
      <c r="AW300" s="75"/>
      <c r="AX300" s="75"/>
      <c r="AY300" s="75"/>
      <c r="AZ300" s="75"/>
      <c r="BA300" s="75"/>
    </row>
    <row r="301" ht="20.25" customHeight="1">
      <c r="A301" s="74"/>
      <c r="B301" s="74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</row>
    <row r="302" ht="20.25" customHeight="1">
      <c r="A302" s="74"/>
      <c r="B302" s="74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  <c r="AM302" s="75"/>
      <c r="AN302" s="75"/>
      <c r="AO302" s="75"/>
      <c r="AP302" s="75"/>
      <c r="AQ302" s="75"/>
      <c r="AR302" s="75"/>
      <c r="AS302" s="75"/>
      <c r="AT302" s="75"/>
      <c r="AU302" s="75"/>
      <c r="AV302" s="75"/>
      <c r="AW302" s="75"/>
      <c r="AX302" s="75"/>
      <c r="AY302" s="75"/>
      <c r="AZ302" s="75"/>
      <c r="BA302" s="75"/>
    </row>
    <row r="303" ht="20.25" customHeight="1">
      <c r="A303" s="74"/>
      <c r="B303" s="74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  <c r="AM303" s="75"/>
      <c r="AN303" s="75"/>
      <c r="AO303" s="75"/>
      <c r="AP303" s="75"/>
      <c r="AQ303" s="75"/>
      <c r="AR303" s="75"/>
      <c r="AS303" s="75"/>
      <c r="AT303" s="75"/>
      <c r="AU303" s="75"/>
      <c r="AV303" s="75"/>
      <c r="AW303" s="75"/>
      <c r="AX303" s="75"/>
      <c r="AY303" s="75"/>
      <c r="AZ303" s="75"/>
      <c r="BA303" s="75"/>
    </row>
    <row r="304" ht="20.25" customHeight="1">
      <c r="A304" s="74"/>
      <c r="B304" s="74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</row>
    <row r="305" ht="20.25" customHeight="1">
      <c r="A305" s="74"/>
      <c r="B305" s="74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75"/>
      <c r="AN305" s="75"/>
      <c r="AO305" s="75"/>
      <c r="AP305" s="75"/>
      <c r="AQ305" s="75"/>
      <c r="AR305" s="75"/>
      <c r="AS305" s="75"/>
      <c r="AT305" s="75"/>
      <c r="AU305" s="75"/>
      <c r="AV305" s="75"/>
      <c r="AW305" s="75"/>
      <c r="AX305" s="75"/>
      <c r="AY305" s="75"/>
      <c r="AZ305" s="75"/>
      <c r="BA305" s="75"/>
    </row>
    <row r="306" ht="20.25" customHeight="1">
      <c r="A306" s="74"/>
      <c r="B306" s="74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  <c r="AT306" s="75"/>
      <c r="AU306" s="75"/>
      <c r="AV306" s="75"/>
      <c r="AW306" s="75"/>
      <c r="AX306" s="75"/>
      <c r="AY306" s="75"/>
      <c r="AZ306" s="75"/>
      <c r="BA306" s="75"/>
    </row>
    <row r="307" ht="20.25" customHeight="1">
      <c r="A307" s="74"/>
      <c r="B307" s="74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75"/>
      <c r="AN307" s="75"/>
      <c r="AO307" s="75"/>
      <c r="AP307" s="75"/>
      <c r="AQ307" s="75"/>
      <c r="AR307" s="75"/>
      <c r="AS307" s="75"/>
      <c r="AT307" s="75"/>
      <c r="AU307" s="75"/>
      <c r="AV307" s="75"/>
      <c r="AW307" s="75"/>
      <c r="AX307" s="75"/>
      <c r="AY307" s="75"/>
      <c r="AZ307" s="75"/>
      <c r="BA307" s="75"/>
    </row>
    <row r="308" ht="20.25" customHeight="1">
      <c r="A308" s="74"/>
      <c r="B308" s="74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75"/>
      <c r="AN308" s="75"/>
      <c r="AO308" s="75"/>
      <c r="AP308" s="75"/>
      <c r="AQ308" s="75"/>
      <c r="AR308" s="75"/>
      <c r="AS308" s="75"/>
      <c r="AT308" s="75"/>
      <c r="AU308" s="75"/>
      <c r="AV308" s="75"/>
      <c r="AW308" s="75"/>
      <c r="AX308" s="75"/>
      <c r="AY308" s="75"/>
      <c r="AZ308" s="75"/>
      <c r="BA308" s="75"/>
    </row>
    <row r="309" ht="20.25" customHeight="1">
      <c r="A309" s="74"/>
      <c r="B309" s="74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75"/>
      <c r="AN309" s="75"/>
      <c r="AO309" s="75"/>
      <c r="AP309" s="75"/>
      <c r="AQ309" s="75"/>
      <c r="AR309" s="75"/>
      <c r="AS309" s="75"/>
      <c r="AT309" s="75"/>
      <c r="AU309" s="75"/>
      <c r="AV309" s="75"/>
      <c r="AW309" s="75"/>
      <c r="AX309" s="75"/>
      <c r="AY309" s="75"/>
      <c r="AZ309" s="75"/>
      <c r="BA309" s="75"/>
    </row>
    <row r="310" ht="20.25" customHeight="1">
      <c r="A310" s="74"/>
      <c r="B310" s="74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  <c r="AH310" s="75"/>
      <c r="AI310" s="75"/>
      <c r="AJ310" s="75"/>
      <c r="AK310" s="75"/>
      <c r="AL310" s="75"/>
      <c r="AM310" s="75"/>
      <c r="AN310" s="75"/>
      <c r="AO310" s="75"/>
      <c r="AP310" s="75"/>
      <c r="AQ310" s="75"/>
      <c r="AR310" s="75"/>
      <c r="AS310" s="75"/>
      <c r="AT310" s="75"/>
      <c r="AU310" s="75"/>
      <c r="AV310" s="75"/>
      <c r="AW310" s="75"/>
      <c r="AX310" s="75"/>
      <c r="AY310" s="75"/>
      <c r="AZ310" s="75"/>
      <c r="BA310" s="75"/>
    </row>
    <row r="311" ht="20.25" customHeight="1">
      <c r="A311" s="74"/>
      <c r="B311" s="74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75"/>
      <c r="AK311" s="75"/>
      <c r="AL311" s="75"/>
      <c r="AM311" s="75"/>
      <c r="AN311" s="75"/>
      <c r="AO311" s="75"/>
      <c r="AP311" s="75"/>
      <c r="AQ311" s="75"/>
      <c r="AR311" s="75"/>
      <c r="AS311" s="75"/>
      <c r="AT311" s="75"/>
      <c r="AU311" s="75"/>
      <c r="AV311" s="75"/>
      <c r="AW311" s="75"/>
      <c r="AX311" s="75"/>
      <c r="AY311" s="75"/>
      <c r="AZ311" s="75"/>
      <c r="BA311" s="75"/>
    </row>
    <row r="312" ht="20.25" customHeight="1">
      <c r="A312" s="74"/>
      <c r="B312" s="74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  <c r="AG312" s="75"/>
      <c r="AH312" s="75"/>
      <c r="AI312" s="75"/>
      <c r="AJ312" s="75"/>
      <c r="AK312" s="75"/>
      <c r="AL312" s="75"/>
      <c r="AM312" s="75"/>
      <c r="AN312" s="75"/>
      <c r="AO312" s="75"/>
      <c r="AP312" s="75"/>
      <c r="AQ312" s="75"/>
      <c r="AR312" s="75"/>
      <c r="AS312" s="75"/>
      <c r="AT312" s="75"/>
      <c r="AU312" s="75"/>
      <c r="AV312" s="75"/>
      <c r="AW312" s="75"/>
      <c r="AX312" s="75"/>
      <c r="AY312" s="75"/>
      <c r="AZ312" s="75"/>
      <c r="BA312" s="75"/>
    </row>
    <row r="313" ht="20.25" customHeight="1">
      <c r="A313" s="74"/>
      <c r="B313" s="74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  <c r="AH313" s="75"/>
      <c r="AI313" s="75"/>
      <c r="AJ313" s="75"/>
      <c r="AK313" s="75"/>
      <c r="AL313" s="75"/>
      <c r="AM313" s="75"/>
      <c r="AN313" s="75"/>
      <c r="AO313" s="75"/>
      <c r="AP313" s="75"/>
      <c r="AQ313" s="75"/>
      <c r="AR313" s="75"/>
      <c r="AS313" s="75"/>
      <c r="AT313" s="75"/>
      <c r="AU313" s="75"/>
      <c r="AV313" s="75"/>
      <c r="AW313" s="75"/>
      <c r="AX313" s="75"/>
      <c r="AY313" s="75"/>
      <c r="AZ313" s="75"/>
      <c r="BA313" s="75"/>
    </row>
    <row r="314" ht="20.25" customHeight="1">
      <c r="A314" s="74"/>
      <c r="B314" s="74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  <c r="AG314" s="75"/>
      <c r="AH314" s="75"/>
      <c r="AI314" s="75"/>
      <c r="AJ314" s="75"/>
      <c r="AK314" s="75"/>
      <c r="AL314" s="75"/>
      <c r="AM314" s="75"/>
      <c r="AN314" s="75"/>
      <c r="AO314" s="75"/>
      <c r="AP314" s="75"/>
      <c r="AQ314" s="75"/>
      <c r="AR314" s="75"/>
      <c r="AS314" s="75"/>
      <c r="AT314" s="75"/>
      <c r="AU314" s="75"/>
      <c r="AV314" s="75"/>
      <c r="AW314" s="75"/>
      <c r="AX314" s="75"/>
      <c r="AY314" s="75"/>
      <c r="AZ314" s="75"/>
      <c r="BA314" s="75"/>
    </row>
    <row r="315" ht="20.25" customHeight="1">
      <c r="A315" s="74"/>
      <c r="B315" s="74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  <c r="AM315" s="75"/>
      <c r="AN315" s="75"/>
      <c r="AO315" s="75"/>
      <c r="AP315" s="75"/>
      <c r="AQ315" s="75"/>
      <c r="AR315" s="75"/>
      <c r="AS315" s="75"/>
      <c r="AT315" s="75"/>
      <c r="AU315" s="75"/>
      <c r="AV315" s="75"/>
      <c r="AW315" s="75"/>
      <c r="AX315" s="75"/>
      <c r="AY315" s="75"/>
      <c r="AZ315" s="75"/>
      <c r="BA315" s="75"/>
    </row>
    <row r="316" ht="20.25" customHeight="1">
      <c r="A316" s="74"/>
      <c r="B316" s="74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  <c r="AG316" s="75"/>
      <c r="AH316" s="75"/>
      <c r="AI316" s="75"/>
      <c r="AJ316" s="75"/>
      <c r="AK316" s="75"/>
      <c r="AL316" s="75"/>
      <c r="AM316" s="75"/>
      <c r="AN316" s="75"/>
      <c r="AO316" s="75"/>
      <c r="AP316" s="75"/>
      <c r="AQ316" s="75"/>
      <c r="AR316" s="75"/>
      <c r="AS316" s="75"/>
      <c r="AT316" s="75"/>
      <c r="AU316" s="75"/>
      <c r="AV316" s="75"/>
      <c r="AW316" s="75"/>
      <c r="AX316" s="75"/>
      <c r="AY316" s="75"/>
      <c r="AZ316" s="75"/>
      <c r="BA316" s="75"/>
    </row>
    <row r="317" ht="20.25" customHeight="1">
      <c r="A317" s="74"/>
      <c r="B317" s="74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  <c r="AG317" s="75"/>
      <c r="AH317" s="75"/>
      <c r="AI317" s="75"/>
      <c r="AJ317" s="75"/>
      <c r="AK317" s="75"/>
      <c r="AL317" s="75"/>
      <c r="AM317" s="75"/>
      <c r="AN317" s="75"/>
      <c r="AO317" s="75"/>
      <c r="AP317" s="75"/>
      <c r="AQ317" s="75"/>
      <c r="AR317" s="75"/>
      <c r="AS317" s="75"/>
      <c r="AT317" s="75"/>
      <c r="AU317" s="75"/>
      <c r="AV317" s="75"/>
      <c r="AW317" s="75"/>
      <c r="AX317" s="75"/>
      <c r="AY317" s="75"/>
      <c r="AZ317" s="75"/>
      <c r="BA317" s="75"/>
    </row>
    <row r="318" ht="20.25" customHeight="1">
      <c r="A318" s="74"/>
      <c r="B318" s="74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  <c r="AG318" s="75"/>
      <c r="AH318" s="75"/>
      <c r="AI318" s="75"/>
      <c r="AJ318" s="75"/>
      <c r="AK318" s="75"/>
      <c r="AL318" s="75"/>
      <c r="AM318" s="75"/>
      <c r="AN318" s="75"/>
      <c r="AO318" s="75"/>
      <c r="AP318" s="75"/>
      <c r="AQ318" s="75"/>
      <c r="AR318" s="75"/>
      <c r="AS318" s="75"/>
      <c r="AT318" s="75"/>
      <c r="AU318" s="75"/>
      <c r="AV318" s="75"/>
      <c r="AW318" s="75"/>
      <c r="AX318" s="75"/>
      <c r="AY318" s="75"/>
      <c r="AZ318" s="75"/>
      <c r="BA318" s="75"/>
    </row>
    <row r="319" ht="20.25" customHeight="1">
      <c r="A319" s="74"/>
      <c r="B319" s="74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  <c r="AH319" s="75"/>
      <c r="AI319" s="75"/>
      <c r="AJ319" s="75"/>
      <c r="AK319" s="75"/>
      <c r="AL319" s="75"/>
      <c r="AM319" s="75"/>
      <c r="AN319" s="75"/>
      <c r="AO319" s="75"/>
      <c r="AP319" s="75"/>
      <c r="AQ319" s="75"/>
      <c r="AR319" s="75"/>
      <c r="AS319" s="75"/>
      <c r="AT319" s="75"/>
      <c r="AU319" s="75"/>
      <c r="AV319" s="75"/>
      <c r="AW319" s="75"/>
      <c r="AX319" s="75"/>
      <c r="AY319" s="75"/>
      <c r="AZ319" s="75"/>
      <c r="BA319" s="75"/>
    </row>
    <row r="320" ht="20.25" customHeight="1">
      <c r="A320" s="74"/>
      <c r="B320" s="74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  <c r="AH320" s="75"/>
      <c r="AI320" s="75"/>
      <c r="AJ320" s="75"/>
      <c r="AK320" s="75"/>
      <c r="AL320" s="75"/>
      <c r="AM320" s="75"/>
      <c r="AN320" s="75"/>
      <c r="AO320" s="75"/>
      <c r="AP320" s="75"/>
      <c r="AQ320" s="75"/>
      <c r="AR320" s="75"/>
      <c r="AS320" s="75"/>
      <c r="AT320" s="75"/>
      <c r="AU320" s="75"/>
      <c r="AV320" s="75"/>
      <c r="AW320" s="75"/>
      <c r="AX320" s="75"/>
      <c r="AY320" s="75"/>
      <c r="AZ320" s="75"/>
      <c r="BA320" s="75"/>
    </row>
    <row r="321" ht="20.25" customHeight="1">
      <c r="A321" s="74"/>
      <c r="B321" s="74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75"/>
      <c r="AK321" s="75"/>
      <c r="AL321" s="75"/>
      <c r="AM321" s="75"/>
      <c r="AN321" s="75"/>
      <c r="AO321" s="75"/>
      <c r="AP321" s="75"/>
      <c r="AQ321" s="75"/>
      <c r="AR321" s="75"/>
      <c r="AS321" s="75"/>
      <c r="AT321" s="75"/>
      <c r="AU321" s="75"/>
      <c r="AV321" s="75"/>
      <c r="AW321" s="75"/>
      <c r="AX321" s="75"/>
      <c r="AY321" s="75"/>
      <c r="AZ321" s="75"/>
      <c r="BA321" s="75"/>
    </row>
    <row r="322" ht="20.25" customHeight="1">
      <c r="A322" s="74"/>
      <c r="B322" s="74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75"/>
      <c r="AK322" s="75"/>
      <c r="AL322" s="75"/>
      <c r="AM322" s="75"/>
      <c r="AN322" s="75"/>
      <c r="AO322" s="75"/>
      <c r="AP322" s="75"/>
      <c r="AQ322" s="75"/>
      <c r="AR322" s="75"/>
      <c r="AS322" s="75"/>
      <c r="AT322" s="75"/>
      <c r="AU322" s="75"/>
      <c r="AV322" s="75"/>
      <c r="AW322" s="75"/>
      <c r="AX322" s="75"/>
      <c r="AY322" s="75"/>
      <c r="AZ322" s="75"/>
      <c r="BA322" s="75"/>
    </row>
    <row r="323" ht="20.25" customHeight="1">
      <c r="A323" s="74"/>
      <c r="B323" s="74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  <c r="AG323" s="75"/>
      <c r="AH323" s="75"/>
      <c r="AI323" s="75"/>
      <c r="AJ323" s="75"/>
      <c r="AK323" s="75"/>
      <c r="AL323" s="75"/>
      <c r="AM323" s="75"/>
      <c r="AN323" s="75"/>
      <c r="AO323" s="75"/>
      <c r="AP323" s="75"/>
      <c r="AQ323" s="75"/>
      <c r="AR323" s="75"/>
      <c r="AS323" s="75"/>
      <c r="AT323" s="75"/>
      <c r="AU323" s="75"/>
      <c r="AV323" s="75"/>
      <c r="AW323" s="75"/>
      <c r="AX323" s="75"/>
      <c r="AY323" s="75"/>
      <c r="AZ323" s="75"/>
      <c r="BA323" s="75"/>
    </row>
    <row r="324" ht="20.25" customHeight="1">
      <c r="A324" s="74"/>
      <c r="B324" s="74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  <c r="AH324" s="75"/>
      <c r="AI324" s="75"/>
      <c r="AJ324" s="75"/>
      <c r="AK324" s="75"/>
      <c r="AL324" s="75"/>
      <c r="AM324" s="75"/>
      <c r="AN324" s="75"/>
      <c r="AO324" s="75"/>
      <c r="AP324" s="75"/>
      <c r="AQ324" s="75"/>
      <c r="AR324" s="75"/>
      <c r="AS324" s="75"/>
      <c r="AT324" s="75"/>
      <c r="AU324" s="75"/>
      <c r="AV324" s="75"/>
      <c r="AW324" s="75"/>
      <c r="AX324" s="75"/>
      <c r="AY324" s="75"/>
      <c r="AZ324" s="75"/>
      <c r="BA324" s="75"/>
    </row>
    <row r="325" ht="20.25" customHeight="1">
      <c r="A325" s="74"/>
      <c r="B325" s="74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  <c r="AG325" s="75"/>
      <c r="AH325" s="75"/>
      <c r="AI325" s="75"/>
      <c r="AJ325" s="75"/>
      <c r="AK325" s="75"/>
      <c r="AL325" s="75"/>
      <c r="AM325" s="75"/>
      <c r="AN325" s="75"/>
      <c r="AO325" s="75"/>
      <c r="AP325" s="75"/>
      <c r="AQ325" s="75"/>
      <c r="AR325" s="75"/>
      <c r="AS325" s="75"/>
      <c r="AT325" s="75"/>
      <c r="AU325" s="75"/>
      <c r="AV325" s="75"/>
      <c r="AW325" s="75"/>
      <c r="AX325" s="75"/>
      <c r="AY325" s="75"/>
      <c r="AZ325" s="75"/>
      <c r="BA325" s="75"/>
    </row>
    <row r="326" ht="20.25" customHeight="1">
      <c r="A326" s="74"/>
      <c r="B326" s="74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  <c r="AH326" s="75"/>
      <c r="AI326" s="75"/>
      <c r="AJ326" s="75"/>
      <c r="AK326" s="75"/>
      <c r="AL326" s="75"/>
      <c r="AM326" s="75"/>
      <c r="AN326" s="75"/>
      <c r="AO326" s="75"/>
      <c r="AP326" s="75"/>
      <c r="AQ326" s="75"/>
      <c r="AR326" s="75"/>
      <c r="AS326" s="75"/>
      <c r="AT326" s="75"/>
      <c r="AU326" s="75"/>
      <c r="AV326" s="75"/>
      <c r="AW326" s="75"/>
      <c r="AX326" s="75"/>
      <c r="AY326" s="75"/>
      <c r="AZ326" s="75"/>
      <c r="BA326" s="75"/>
    </row>
    <row r="327" ht="20.25" customHeight="1">
      <c r="A327" s="74"/>
      <c r="B327" s="74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  <c r="AG327" s="75"/>
      <c r="AH327" s="75"/>
      <c r="AI327" s="75"/>
      <c r="AJ327" s="75"/>
      <c r="AK327" s="75"/>
      <c r="AL327" s="75"/>
      <c r="AM327" s="75"/>
      <c r="AN327" s="75"/>
      <c r="AO327" s="75"/>
      <c r="AP327" s="75"/>
      <c r="AQ327" s="75"/>
      <c r="AR327" s="75"/>
      <c r="AS327" s="75"/>
      <c r="AT327" s="75"/>
      <c r="AU327" s="75"/>
      <c r="AV327" s="75"/>
      <c r="AW327" s="75"/>
      <c r="AX327" s="75"/>
      <c r="AY327" s="75"/>
      <c r="AZ327" s="75"/>
      <c r="BA327" s="75"/>
    </row>
    <row r="328" ht="20.25" customHeight="1">
      <c r="A328" s="74"/>
      <c r="B328" s="74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  <c r="AH328" s="75"/>
      <c r="AI328" s="75"/>
      <c r="AJ328" s="75"/>
      <c r="AK328" s="75"/>
      <c r="AL328" s="75"/>
      <c r="AM328" s="75"/>
      <c r="AN328" s="75"/>
      <c r="AO328" s="75"/>
      <c r="AP328" s="75"/>
      <c r="AQ328" s="75"/>
      <c r="AR328" s="75"/>
      <c r="AS328" s="75"/>
      <c r="AT328" s="75"/>
      <c r="AU328" s="75"/>
      <c r="AV328" s="75"/>
      <c r="AW328" s="75"/>
      <c r="AX328" s="75"/>
      <c r="AY328" s="75"/>
      <c r="AZ328" s="75"/>
      <c r="BA328" s="75"/>
    </row>
    <row r="329" ht="20.25" customHeight="1">
      <c r="A329" s="74"/>
      <c r="B329" s="74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  <c r="AG329" s="75"/>
      <c r="AH329" s="75"/>
      <c r="AI329" s="75"/>
      <c r="AJ329" s="75"/>
      <c r="AK329" s="75"/>
      <c r="AL329" s="75"/>
      <c r="AM329" s="75"/>
      <c r="AN329" s="75"/>
      <c r="AO329" s="75"/>
      <c r="AP329" s="75"/>
      <c r="AQ329" s="75"/>
      <c r="AR329" s="75"/>
      <c r="AS329" s="75"/>
      <c r="AT329" s="75"/>
      <c r="AU329" s="75"/>
      <c r="AV329" s="75"/>
      <c r="AW329" s="75"/>
      <c r="AX329" s="75"/>
      <c r="AY329" s="75"/>
      <c r="AZ329" s="75"/>
      <c r="BA329" s="75"/>
    </row>
    <row r="330" ht="20.25" customHeight="1">
      <c r="A330" s="74"/>
      <c r="B330" s="74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  <c r="AG330" s="75"/>
      <c r="AH330" s="75"/>
      <c r="AI330" s="75"/>
      <c r="AJ330" s="75"/>
      <c r="AK330" s="75"/>
      <c r="AL330" s="75"/>
      <c r="AM330" s="75"/>
      <c r="AN330" s="75"/>
      <c r="AO330" s="75"/>
      <c r="AP330" s="75"/>
      <c r="AQ330" s="75"/>
      <c r="AR330" s="75"/>
      <c r="AS330" s="75"/>
      <c r="AT330" s="75"/>
      <c r="AU330" s="75"/>
      <c r="AV330" s="75"/>
      <c r="AW330" s="75"/>
      <c r="AX330" s="75"/>
      <c r="AY330" s="75"/>
      <c r="AZ330" s="75"/>
      <c r="BA330" s="75"/>
    </row>
    <row r="331" ht="20.25" customHeight="1">
      <c r="A331" s="74"/>
      <c r="B331" s="74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  <c r="AH331" s="75"/>
      <c r="AI331" s="75"/>
      <c r="AJ331" s="75"/>
      <c r="AK331" s="75"/>
      <c r="AL331" s="75"/>
      <c r="AM331" s="75"/>
      <c r="AN331" s="75"/>
      <c r="AO331" s="75"/>
      <c r="AP331" s="75"/>
      <c r="AQ331" s="75"/>
      <c r="AR331" s="75"/>
      <c r="AS331" s="75"/>
      <c r="AT331" s="75"/>
      <c r="AU331" s="75"/>
      <c r="AV331" s="75"/>
      <c r="AW331" s="75"/>
      <c r="AX331" s="75"/>
      <c r="AY331" s="75"/>
      <c r="AZ331" s="75"/>
      <c r="BA331" s="75"/>
    </row>
    <row r="332" ht="20.25" customHeight="1">
      <c r="A332" s="74"/>
      <c r="B332" s="74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  <c r="AH332" s="75"/>
      <c r="AI332" s="75"/>
      <c r="AJ332" s="75"/>
      <c r="AK332" s="75"/>
      <c r="AL332" s="75"/>
      <c r="AM332" s="75"/>
      <c r="AN332" s="75"/>
      <c r="AO332" s="75"/>
      <c r="AP332" s="75"/>
      <c r="AQ332" s="75"/>
      <c r="AR332" s="75"/>
      <c r="AS332" s="75"/>
      <c r="AT332" s="75"/>
      <c r="AU332" s="75"/>
      <c r="AV332" s="75"/>
      <c r="AW332" s="75"/>
      <c r="AX332" s="75"/>
      <c r="AY332" s="75"/>
      <c r="AZ332" s="75"/>
      <c r="BA332" s="75"/>
    </row>
    <row r="333" ht="20.25" customHeight="1">
      <c r="A333" s="74"/>
      <c r="B333" s="74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  <c r="AH333" s="75"/>
      <c r="AI333" s="75"/>
      <c r="AJ333" s="75"/>
      <c r="AK333" s="75"/>
      <c r="AL333" s="75"/>
      <c r="AM333" s="75"/>
      <c r="AN333" s="75"/>
      <c r="AO333" s="75"/>
      <c r="AP333" s="75"/>
      <c r="AQ333" s="75"/>
      <c r="AR333" s="75"/>
      <c r="AS333" s="75"/>
      <c r="AT333" s="75"/>
      <c r="AU333" s="75"/>
      <c r="AV333" s="75"/>
      <c r="AW333" s="75"/>
      <c r="AX333" s="75"/>
      <c r="AY333" s="75"/>
      <c r="AZ333" s="75"/>
      <c r="BA333" s="75"/>
    </row>
    <row r="334" ht="20.25" customHeight="1">
      <c r="A334" s="74"/>
      <c r="B334" s="74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  <c r="AG334" s="75"/>
      <c r="AH334" s="75"/>
      <c r="AI334" s="75"/>
      <c r="AJ334" s="75"/>
      <c r="AK334" s="75"/>
      <c r="AL334" s="75"/>
      <c r="AM334" s="75"/>
      <c r="AN334" s="75"/>
      <c r="AO334" s="75"/>
      <c r="AP334" s="75"/>
      <c r="AQ334" s="75"/>
      <c r="AR334" s="75"/>
      <c r="AS334" s="75"/>
      <c r="AT334" s="75"/>
      <c r="AU334" s="75"/>
      <c r="AV334" s="75"/>
      <c r="AW334" s="75"/>
      <c r="AX334" s="75"/>
      <c r="AY334" s="75"/>
      <c r="AZ334" s="75"/>
      <c r="BA334" s="75"/>
    </row>
    <row r="335" ht="20.25" customHeight="1">
      <c r="A335" s="74"/>
      <c r="B335" s="74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  <c r="AG335" s="75"/>
      <c r="AH335" s="75"/>
      <c r="AI335" s="75"/>
      <c r="AJ335" s="75"/>
      <c r="AK335" s="75"/>
      <c r="AL335" s="75"/>
      <c r="AM335" s="75"/>
      <c r="AN335" s="75"/>
      <c r="AO335" s="75"/>
      <c r="AP335" s="75"/>
      <c r="AQ335" s="75"/>
      <c r="AR335" s="75"/>
      <c r="AS335" s="75"/>
      <c r="AT335" s="75"/>
      <c r="AU335" s="75"/>
      <c r="AV335" s="75"/>
      <c r="AW335" s="75"/>
      <c r="AX335" s="75"/>
      <c r="AY335" s="75"/>
      <c r="AZ335" s="75"/>
      <c r="BA335" s="75"/>
    </row>
    <row r="336" ht="20.25" customHeight="1">
      <c r="A336" s="74"/>
      <c r="B336" s="74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/>
      <c r="AM336" s="75"/>
      <c r="AN336" s="75"/>
      <c r="AO336" s="75"/>
      <c r="AP336" s="75"/>
      <c r="AQ336" s="75"/>
      <c r="AR336" s="75"/>
      <c r="AS336" s="75"/>
      <c r="AT336" s="75"/>
      <c r="AU336" s="75"/>
      <c r="AV336" s="75"/>
      <c r="AW336" s="75"/>
      <c r="AX336" s="75"/>
      <c r="AY336" s="75"/>
      <c r="AZ336" s="75"/>
      <c r="BA336" s="75"/>
    </row>
    <row r="337" ht="20.25" customHeight="1">
      <c r="A337" s="74"/>
      <c r="B337" s="74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  <c r="AG337" s="75"/>
      <c r="AH337" s="75"/>
      <c r="AI337" s="75"/>
      <c r="AJ337" s="75"/>
      <c r="AK337" s="75"/>
      <c r="AL337" s="75"/>
      <c r="AM337" s="75"/>
      <c r="AN337" s="75"/>
      <c r="AO337" s="75"/>
      <c r="AP337" s="75"/>
      <c r="AQ337" s="75"/>
      <c r="AR337" s="75"/>
      <c r="AS337" s="75"/>
      <c r="AT337" s="75"/>
      <c r="AU337" s="75"/>
      <c r="AV337" s="75"/>
      <c r="AW337" s="75"/>
      <c r="AX337" s="75"/>
      <c r="AY337" s="75"/>
      <c r="AZ337" s="75"/>
      <c r="BA337" s="75"/>
    </row>
    <row r="338" ht="20.25" customHeight="1">
      <c r="A338" s="74"/>
      <c r="B338" s="74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  <c r="AF338" s="75"/>
      <c r="AG338" s="75"/>
      <c r="AH338" s="75"/>
      <c r="AI338" s="75"/>
      <c r="AJ338" s="75"/>
      <c r="AK338" s="75"/>
      <c r="AL338" s="75"/>
      <c r="AM338" s="75"/>
      <c r="AN338" s="75"/>
      <c r="AO338" s="75"/>
      <c r="AP338" s="75"/>
      <c r="AQ338" s="75"/>
      <c r="AR338" s="75"/>
      <c r="AS338" s="75"/>
      <c r="AT338" s="75"/>
      <c r="AU338" s="75"/>
      <c r="AV338" s="75"/>
      <c r="AW338" s="75"/>
      <c r="AX338" s="75"/>
      <c r="AY338" s="75"/>
      <c r="AZ338" s="75"/>
      <c r="BA338" s="75"/>
    </row>
    <row r="339" ht="20.25" customHeight="1">
      <c r="A339" s="74"/>
      <c r="B339" s="74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  <c r="AF339" s="75"/>
      <c r="AG339" s="75"/>
      <c r="AH339" s="75"/>
      <c r="AI339" s="75"/>
      <c r="AJ339" s="75"/>
      <c r="AK339" s="75"/>
      <c r="AL339" s="75"/>
      <c r="AM339" s="75"/>
      <c r="AN339" s="75"/>
      <c r="AO339" s="75"/>
      <c r="AP339" s="75"/>
      <c r="AQ339" s="75"/>
      <c r="AR339" s="75"/>
      <c r="AS339" s="75"/>
      <c r="AT339" s="75"/>
      <c r="AU339" s="75"/>
      <c r="AV339" s="75"/>
      <c r="AW339" s="75"/>
      <c r="AX339" s="75"/>
      <c r="AY339" s="75"/>
      <c r="AZ339" s="75"/>
      <c r="BA339" s="75"/>
    </row>
    <row r="340" ht="20.25" customHeight="1">
      <c r="A340" s="74"/>
      <c r="B340" s="74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</row>
    <row r="341" ht="20.25" customHeight="1">
      <c r="A341" s="74"/>
      <c r="B341" s="74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  <c r="AN341" s="75"/>
      <c r="AO341" s="75"/>
      <c r="AP341" s="75"/>
      <c r="AQ341" s="75"/>
      <c r="AR341" s="75"/>
      <c r="AS341" s="75"/>
      <c r="AT341" s="75"/>
      <c r="AU341" s="75"/>
      <c r="AV341" s="75"/>
      <c r="AW341" s="75"/>
      <c r="AX341" s="75"/>
      <c r="AY341" s="75"/>
      <c r="AZ341" s="75"/>
      <c r="BA341" s="75"/>
    </row>
    <row r="342" ht="20.25" customHeight="1">
      <c r="A342" s="74"/>
      <c r="B342" s="74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  <c r="AF342" s="75"/>
      <c r="AG342" s="75"/>
      <c r="AH342" s="75"/>
      <c r="AI342" s="75"/>
      <c r="AJ342" s="75"/>
      <c r="AK342" s="75"/>
      <c r="AL342" s="75"/>
      <c r="AM342" s="75"/>
      <c r="AN342" s="75"/>
      <c r="AO342" s="75"/>
      <c r="AP342" s="75"/>
      <c r="AQ342" s="75"/>
      <c r="AR342" s="75"/>
      <c r="AS342" s="75"/>
      <c r="AT342" s="75"/>
      <c r="AU342" s="75"/>
      <c r="AV342" s="75"/>
      <c r="AW342" s="75"/>
      <c r="AX342" s="75"/>
      <c r="AY342" s="75"/>
      <c r="AZ342" s="75"/>
      <c r="BA342" s="75"/>
    </row>
    <row r="343" ht="20.25" customHeight="1">
      <c r="A343" s="74"/>
      <c r="B343" s="74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  <c r="AG343" s="75"/>
      <c r="AH343" s="75"/>
      <c r="AI343" s="75"/>
      <c r="AJ343" s="75"/>
      <c r="AK343" s="75"/>
      <c r="AL343" s="75"/>
      <c r="AM343" s="75"/>
      <c r="AN343" s="75"/>
      <c r="AO343" s="75"/>
      <c r="AP343" s="75"/>
      <c r="AQ343" s="75"/>
      <c r="AR343" s="75"/>
      <c r="AS343" s="75"/>
      <c r="AT343" s="75"/>
      <c r="AU343" s="75"/>
      <c r="AV343" s="75"/>
      <c r="AW343" s="75"/>
      <c r="AX343" s="75"/>
      <c r="AY343" s="75"/>
      <c r="AZ343" s="75"/>
      <c r="BA343" s="75"/>
    </row>
    <row r="344" ht="20.25" customHeight="1">
      <c r="A344" s="74"/>
      <c r="B344" s="74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  <c r="AG344" s="75"/>
      <c r="AH344" s="75"/>
      <c r="AI344" s="75"/>
      <c r="AJ344" s="75"/>
      <c r="AK344" s="75"/>
      <c r="AL344" s="75"/>
      <c r="AM344" s="75"/>
      <c r="AN344" s="75"/>
      <c r="AO344" s="75"/>
      <c r="AP344" s="75"/>
      <c r="AQ344" s="75"/>
      <c r="AR344" s="75"/>
      <c r="AS344" s="75"/>
      <c r="AT344" s="75"/>
      <c r="AU344" s="75"/>
      <c r="AV344" s="75"/>
      <c r="AW344" s="75"/>
      <c r="AX344" s="75"/>
      <c r="AY344" s="75"/>
      <c r="AZ344" s="75"/>
      <c r="BA344" s="75"/>
    </row>
    <row r="345" ht="20.25" customHeight="1">
      <c r="A345" s="74"/>
      <c r="B345" s="74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  <c r="AF345" s="75"/>
      <c r="AG345" s="75"/>
      <c r="AH345" s="75"/>
      <c r="AI345" s="75"/>
      <c r="AJ345" s="75"/>
      <c r="AK345" s="75"/>
      <c r="AL345" s="75"/>
      <c r="AM345" s="75"/>
      <c r="AN345" s="75"/>
      <c r="AO345" s="75"/>
      <c r="AP345" s="75"/>
      <c r="AQ345" s="75"/>
      <c r="AR345" s="75"/>
      <c r="AS345" s="75"/>
      <c r="AT345" s="75"/>
      <c r="AU345" s="75"/>
      <c r="AV345" s="75"/>
      <c r="AW345" s="75"/>
      <c r="AX345" s="75"/>
      <c r="AY345" s="75"/>
      <c r="AZ345" s="75"/>
      <c r="BA345" s="75"/>
    </row>
    <row r="346" ht="20.25" customHeight="1">
      <c r="A346" s="74"/>
      <c r="B346" s="74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  <c r="AF346" s="75"/>
      <c r="AG346" s="75"/>
      <c r="AH346" s="75"/>
      <c r="AI346" s="75"/>
      <c r="AJ346" s="75"/>
      <c r="AK346" s="75"/>
      <c r="AL346" s="75"/>
      <c r="AM346" s="75"/>
      <c r="AN346" s="75"/>
      <c r="AO346" s="75"/>
      <c r="AP346" s="75"/>
      <c r="AQ346" s="75"/>
      <c r="AR346" s="75"/>
      <c r="AS346" s="75"/>
      <c r="AT346" s="75"/>
      <c r="AU346" s="75"/>
      <c r="AV346" s="75"/>
      <c r="AW346" s="75"/>
      <c r="AX346" s="75"/>
      <c r="AY346" s="75"/>
      <c r="AZ346" s="75"/>
      <c r="BA346" s="75"/>
    </row>
    <row r="347" ht="20.25" customHeight="1">
      <c r="A347" s="74"/>
      <c r="B347" s="74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  <c r="AF347" s="75"/>
      <c r="AG347" s="75"/>
      <c r="AH347" s="75"/>
      <c r="AI347" s="75"/>
      <c r="AJ347" s="75"/>
      <c r="AK347" s="75"/>
      <c r="AL347" s="75"/>
      <c r="AM347" s="75"/>
      <c r="AN347" s="75"/>
      <c r="AO347" s="75"/>
      <c r="AP347" s="75"/>
      <c r="AQ347" s="75"/>
      <c r="AR347" s="75"/>
      <c r="AS347" s="75"/>
      <c r="AT347" s="75"/>
      <c r="AU347" s="75"/>
      <c r="AV347" s="75"/>
      <c r="AW347" s="75"/>
      <c r="AX347" s="75"/>
      <c r="AY347" s="75"/>
      <c r="AZ347" s="75"/>
      <c r="BA347" s="75"/>
    </row>
    <row r="348" ht="20.25" customHeight="1">
      <c r="A348" s="74"/>
      <c r="B348" s="74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  <c r="AF348" s="75"/>
      <c r="AG348" s="75"/>
      <c r="AH348" s="75"/>
      <c r="AI348" s="75"/>
      <c r="AJ348" s="75"/>
      <c r="AK348" s="75"/>
      <c r="AL348" s="75"/>
      <c r="AM348" s="75"/>
      <c r="AN348" s="75"/>
      <c r="AO348" s="75"/>
      <c r="AP348" s="75"/>
      <c r="AQ348" s="75"/>
      <c r="AR348" s="75"/>
      <c r="AS348" s="75"/>
      <c r="AT348" s="75"/>
      <c r="AU348" s="75"/>
      <c r="AV348" s="75"/>
      <c r="AW348" s="75"/>
      <c r="AX348" s="75"/>
      <c r="AY348" s="75"/>
      <c r="AZ348" s="75"/>
      <c r="BA348" s="75"/>
    </row>
    <row r="349" ht="20.25" customHeight="1">
      <c r="A349" s="74"/>
      <c r="B349" s="74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  <c r="AF349" s="75"/>
      <c r="AG349" s="75"/>
      <c r="AH349" s="75"/>
      <c r="AI349" s="75"/>
      <c r="AJ349" s="75"/>
      <c r="AK349" s="75"/>
      <c r="AL349" s="75"/>
      <c r="AM349" s="75"/>
      <c r="AN349" s="75"/>
      <c r="AO349" s="75"/>
      <c r="AP349" s="75"/>
      <c r="AQ349" s="75"/>
      <c r="AR349" s="75"/>
      <c r="AS349" s="75"/>
      <c r="AT349" s="75"/>
      <c r="AU349" s="75"/>
      <c r="AV349" s="75"/>
      <c r="AW349" s="75"/>
      <c r="AX349" s="75"/>
      <c r="AY349" s="75"/>
      <c r="AZ349" s="75"/>
      <c r="BA349" s="75"/>
    </row>
    <row r="350" ht="20.25" customHeight="1">
      <c r="A350" s="74"/>
      <c r="B350" s="74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  <c r="AG350" s="75"/>
      <c r="AH350" s="75"/>
      <c r="AI350" s="75"/>
      <c r="AJ350" s="75"/>
      <c r="AK350" s="75"/>
      <c r="AL350" s="75"/>
      <c r="AM350" s="75"/>
      <c r="AN350" s="75"/>
      <c r="AO350" s="75"/>
      <c r="AP350" s="75"/>
      <c r="AQ350" s="75"/>
      <c r="AR350" s="75"/>
      <c r="AS350" s="75"/>
      <c r="AT350" s="75"/>
      <c r="AU350" s="75"/>
      <c r="AV350" s="75"/>
      <c r="AW350" s="75"/>
      <c r="AX350" s="75"/>
      <c r="AY350" s="75"/>
      <c r="AZ350" s="75"/>
      <c r="BA350" s="75"/>
    </row>
    <row r="351" ht="20.25" customHeight="1">
      <c r="A351" s="74"/>
      <c r="B351" s="74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  <c r="AG351" s="75"/>
      <c r="AH351" s="75"/>
      <c r="AI351" s="75"/>
      <c r="AJ351" s="75"/>
      <c r="AK351" s="75"/>
      <c r="AL351" s="75"/>
      <c r="AM351" s="75"/>
      <c r="AN351" s="75"/>
      <c r="AO351" s="75"/>
      <c r="AP351" s="75"/>
      <c r="AQ351" s="75"/>
      <c r="AR351" s="75"/>
      <c r="AS351" s="75"/>
      <c r="AT351" s="75"/>
      <c r="AU351" s="75"/>
      <c r="AV351" s="75"/>
      <c r="AW351" s="75"/>
      <c r="AX351" s="75"/>
      <c r="AY351" s="75"/>
      <c r="AZ351" s="75"/>
      <c r="BA351" s="75"/>
    </row>
    <row r="352" ht="20.25" customHeight="1">
      <c r="A352" s="74"/>
      <c r="B352" s="74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  <c r="AF352" s="75"/>
      <c r="AG352" s="75"/>
      <c r="AH352" s="75"/>
      <c r="AI352" s="75"/>
      <c r="AJ352" s="75"/>
      <c r="AK352" s="75"/>
      <c r="AL352" s="75"/>
      <c r="AM352" s="75"/>
      <c r="AN352" s="75"/>
      <c r="AO352" s="75"/>
      <c r="AP352" s="75"/>
      <c r="AQ352" s="75"/>
      <c r="AR352" s="75"/>
      <c r="AS352" s="75"/>
      <c r="AT352" s="75"/>
      <c r="AU352" s="75"/>
      <c r="AV352" s="75"/>
      <c r="AW352" s="75"/>
      <c r="AX352" s="75"/>
      <c r="AY352" s="75"/>
      <c r="AZ352" s="75"/>
      <c r="BA352" s="75"/>
    </row>
    <row r="353" ht="20.25" customHeight="1">
      <c r="A353" s="74"/>
      <c r="B353" s="74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  <c r="AF353" s="75"/>
      <c r="AG353" s="75"/>
      <c r="AH353" s="75"/>
      <c r="AI353" s="75"/>
      <c r="AJ353" s="75"/>
      <c r="AK353" s="75"/>
      <c r="AL353" s="75"/>
      <c r="AM353" s="75"/>
      <c r="AN353" s="75"/>
      <c r="AO353" s="75"/>
      <c r="AP353" s="75"/>
      <c r="AQ353" s="75"/>
      <c r="AR353" s="75"/>
      <c r="AS353" s="75"/>
      <c r="AT353" s="75"/>
      <c r="AU353" s="75"/>
      <c r="AV353" s="75"/>
      <c r="AW353" s="75"/>
      <c r="AX353" s="75"/>
      <c r="AY353" s="75"/>
      <c r="AZ353" s="75"/>
      <c r="BA353" s="75"/>
    </row>
    <row r="354" ht="20.25" customHeight="1">
      <c r="A354" s="74"/>
      <c r="B354" s="74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  <c r="AF354" s="75"/>
      <c r="AG354" s="75"/>
      <c r="AH354" s="75"/>
      <c r="AI354" s="75"/>
      <c r="AJ354" s="75"/>
      <c r="AK354" s="75"/>
      <c r="AL354" s="75"/>
      <c r="AM354" s="75"/>
      <c r="AN354" s="75"/>
      <c r="AO354" s="75"/>
      <c r="AP354" s="75"/>
      <c r="AQ354" s="75"/>
      <c r="AR354" s="75"/>
      <c r="AS354" s="75"/>
      <c r="AT354" s="75"/>
      <c r="AU354" s="75"/>
      <c r="AV354" s="75"/>
      <c r="AW354" s="75"/>
      <c r="AX354" s="75"/>
      <c r="AY354" s="75"/>
      <c r="AZ354" s="75"/>
      <c r="BA354" s="75"/>
    </row>
    <row r="355" ht="20.25" customHeight="1">
      <c r="A355" s="74"/>
      <c r="B355" s="74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  <c r="AF355" s="75"/>
      <c r="AG355" s="75"/>
      <c r="AH355" s="75"/>
      <c r="AI355" s="75"/>
      <c r="AJ355" s="75"/>
      <c r="AK355" s="75"/>
      <c r="AL355" s="75"/>
      <c r="AM355" s="75"/>
      <c r="AN355" s="75"/>
      <c r="AO355" s="75"/>
      <c r="AP355" s="75"/>
      <c r="AQ355" s="75"/>
      <c r="AR355" s="75"/>
      <c r="AS355" s="75"/>
      <c r="AT355" s="75"/>
      <c r="AU355" s="75"/>
      <c r="AV355" s="75"/>
      <c r="AW355" s="75"/>
      <c r="AX355" s="75"/>
      <c r="AY355" s="75"/>
      <c r="AZ355" s="75"/>
      <c r="BA355" s="75"/>
    </row>
    <row r="356" ht="20.25" customHeight="1">
      <c r="A356" s="74"/>
      <c r="B356" s="74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  <c r="AG356" s="75"/>
      <c r="AH356" s="75"/>
      <c r="AI356" s="75"/>
      <c r="AJ356" s="75"/>
      <c r="AK356" s="75"/>
      <c r="AL356" s="75"/>
      <c r="AM356" s="75"/>
      <c r="AN356" s="75"/>
      <c r="AO356" s="75"/>
      <c r="AP356" s="75"/>
      <c r="AQ356" s="75"/>
      <c r="AR356" s="75"/>
      <c r="AS356" s="75"/>
      <c r="AT356" s="75"/>
      <c r="AU356" s="75"/>
      <c r="AV356" s="75"/>
      <c r="AW356" s="75"/>
      <c r="AX356" s="75"/>
      <c r="AY356" s="75"/>
      <c r="AZ356" s="75"/>
      <c r="BA356" s="75"/>
    </row>
    <row r="357" ht="20.25" customHeight="1">
      <c r="A357" s="74"/>
      <c r="B357" s="74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  <c r="AF357" s="75"/>
      <c r="AG357" s="75"/>
      <c r="AH357" s="75"/>
      <c r="AI357" s="75"/>
      <c r="AJ357" s="75"/>
      <c r="AK357" s="75"/>
      <c r="AL357" s="75"/>
      <c r="AM357" s="75"/>
      <c r="AN357" s="75"/>
      <c r="AO357" s="75"/>
      <c r="AP357" s="75"/>
      <c r="AQ357" s="75"/>
      <c r="AR357" s="75"/>
      <c r="AS357" s="75"/>
      <c r="AT357" s="75"/>
      <c r="AU357" s="75"/>
      <c r="AV357" s="75"/>
      <c r="AW357" s="75"/>
      <c r="AX357" s="75"/>
      <c r="AY357" s="75"/>
      <c r="AZ357" s="75"/>
      <c r="BA357" s="75"/>
    </row>
    <row r="358" ht="20.25" customHeight="1">
      <c r="A358" s="74"/>
      <c r="B358" s="74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5"/>
      <c r="AK358" s="75"/>
      <c r="AL358" s="75"/>
      <c r="AM358" s="75"/>
      <c r="AN358" s="75"/>
      <c r="AO358" s="75"/>
      <c r="AP358" s="75"/>
      <c r="AQ358" s="75"/>
      <c r="AR358" s="75"/>
      <c r="AS358" s="75"/>
      <c r="AT358" s="75"/>
      <c r="AU358" s="75"/>
      <c r="AV358" s="75"/>
      <c r="AW358" s="75"/>
      <c r="AX358" s="75"/>
      <c r="AY358" s="75"/>
      <c r="AZ358" s="75"/>
      <c r="BA358" s="75"/>
    </row>
    <row r="359" ht="20.25" customHeight="1">
      <c r="A359" s="74"/>
      <c r="B359" s="74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  <c r="AF359" s="75"/>
      <c r="AG359" s="75"/>
      <c r="AH359" s="75"/>
      <c r="AI359" s="75"/>
      <c r="AJ359" s="75"/>
      <c r="AK359" s="75"/>
      <c r="AL359" s="75"/>
      <c r="AM359" s="75"/>
      <c r="AN359" s="75"/>
      <c r="AO359" s="75"/>
      <c r="AP359" s="75"/>
      <c r="AQ359" s="75"/>
      <c r="AR359" s="75"/>
      <c r="AS359" s="75"/>
      <c r="AT359" s="75"/>
      <c r="AU359" s="75"/>
      <c r="AV359" s="75"/>
      <c r="AW359" s="75"/>
      <c r="AX359" s="75"/>
      <c r="AY359" s="75"/>
      <c r="AZ359" s="75"/>
      <c r="BA359" s="75"/>
    </row>
    <row r="360" ht="20.25" customHeight="1">
      <c r="A360" s="74"/>
      <c r="B360" s="74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  <c r="AF360" s="75"/>
      <c r="AG360" s="75"/>
      <c r="AH360" s="75"/>
      <c r="AI360" s="75"/>
      <c r="AJ360" s="75"/>
      <c r="AK360" s="75"/>
      <c r="AL360" s="75"/>
      <c r="AM360" s="75"/>
      <c r="AN360" s="75"/>
      <c r="AO360" s="75"/>
      <c r="AP360" s="75"/>
      <c r="AQ360" s="75"/>
      <c r="AR360" s="75"/>
      <c r="AS360" s="75"/>
      <c r="AT360" s="75"/>
      <c r="AU360" s="75"/>
      <c r="AV360" s="75"/>
      <c r="AW360" s="75"/>
      <c r="AX360" s="75"/>
      <c r="AY360" s="75"/>
      <c r="AZ360" s="75"/>
      <c r="BA360" s="75"/>
    </row>
    <row r="361" ht="20.25" customHeight="1">
      <c r="A361" s="74"/>
      <c r="B361" s="74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75"/>
      <c r="AH361" s="75"/>
      <c r="AI361" s="75"/>
      <c r="AJ361" s="75"/>
      <c r="AK361" s="75"/>
      <c r="AL361" s="75"/>
      <c r="AM361" s="75"/>
      <c r="AN361" s="75"/>
      <c r="AO361" s="75"/>
      <c r="AP361" s="75"/>
      <c r="AQ361" s="75"/>
      <c r="AR361" s="75"/>
      <c r="AS361" s="75"/>
      <c r="AT361" s="75"/>
      <c r="AU361" s="75"/>
      <c r="AV361" s="75"/>
      <c r="AW361" s="75"/>
      <c r="AX361" s="75"/>
      <c r="AY361" s="75"/>
      <c r="AZ361" s="75"/>
      <c r="BA361" s="75"/>
    </row>
    <row r="362" ht="20.25" customHeight="1">
      <c r="A362" s="74"/>
      <c r="B362" s="74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75"/>
      <c r="AH362" s="75"/>
      <c r="AI362" s="75"/>
      <c r="AJ362" s="75"/>
      <c r="AK362" s="75"/>
      <c r="AL362" s="75"/>
      <c r="AM362" s="75"/>
      <c r="AN362" s="75"/>
      <c r="AO362" s="75"/>
      <c r="AP362" s="75"/>
      <c r="AQ362" s="75"/>
      <c r="AR362" s="75"/>
      <c r="AS362" s="75"/>
      <c r="AT362" s="75"/>
      <c r="AU362" s="75"/>
      <c r="AV362" s="75"/>
      <c r="AW362" s="75"/>
      <c r="AX362" s="75"/>
      <c r="AY362" s="75"/>
      <c r="AZ362" s="75"/>
      <c r="BA362" s="75"/>
    </row>
    <row r="363" ht="20.25" customHeight="1">
      <c r="A363" s="74"/>
      <c r="B363" s="74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</row>
    <row r="364" ht="20.25" customHeight="1">
      <c r="A364" s="74"/>
      <c r="B364" s="74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  <c r="AF364" s="75"/>
      <c r="AG364" s="75"/>
      <c r="AH364" s="75"/>
      <c r="AI364" s="75"/>
      <c r="AJ364" s="75"/>
      <c r="AK364" s="75"/>
      <c r="AL364" s="75"/>
      <c r="AM364" s="75"/>
      <c r="AN364" s="75"/>
      <c r="AO364" s="75"/>
      <c r="AP364" s="75"/>
      <c r="AQ364" s="75"/>
      <c r="AR364" s="75"/>
      <c r="AS364" s="75"/>
      <c r="AT364" s="75"/>
      <c r="AU364" s="75"/>
      <c r="AV364" s="75"/>
      <c r="AW364" s="75"/>
      <c r="AX364" s="75"/>
      <c r="AY364" s="75"/>
      <c r="AZ364" s="75"/>
      <c r="BA364" s="75"/>
    </row>
    <row r="365" ht="20.25" customHeight="1">
      <c r="A365" s="74"/>
      <c r="B365" s="74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5"/>
      <c r="AE365" s="75"/>
      <c r="AF365" s="75"/>
      <c r="AG365" s="75"/>
      <c r="AH365" s="75"/>
      <c r="AI365" s="75"/>
      <c r="AJ365" s="75"/>
      <c r="AK365" s="75"/>
      <c r="AL365" s="75"/>
      <c r="AM365" s="75"/>
      <c r="AN365" s="75"/>
      <c r="AO365" s="75"/>
      <c r="AP365" s="75"/>
      <c r="AQ365" s="75"/>
      <c r="AR365" s="75"/>
      <c r="AS365" s="75"/>
      <c r="AT365" s="75"/>
      <c r="AU365" s="75"/>
      <c r="AV365" s="75"/>
      <c r="AW365" s="75"/>
      <c r="AX365" s="75"/>
      <c r="AY365" s="75"/>
      <c r="AZ365" s="75"/>
      <c r="BA365" s="75"/>
    </row>
    <row r="366" ht="20.25" customHeight="1">
      <c r="A366" s="74"/>
      <c r="B366" s="74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  <c r="AF366" s="75"/>
      <c r="AG366" s="75"/>
      <c r="AH366" s="75"/>
      <c r="AI366" s="75"/>
      <c r="AJ366" s="75"/>
      <c r="AK366" s="75"/>
      <c r="AL366" s="75"/>
      <c r="AM366" s="75"/>
      <c r="AN366" s="75"/>
      <c r="AO366" s="75"/>
      <c r="AP366" s="75"/>
      <c r="AQ366" s="75"/>
      <c r="AR366" s="75"/>
      <c r="AS366" s="75"/>
      <c r="AT366" s="75"/>
      <c r="AU366" s="75"/>
      <c r="AV366" s="75"/>
      <c r="AW366" s="75"/>
      <c r="AX366" s="75"/>
      <c r="AY366" s="75"/>
      <c r="AZ366" s="75"/>
      <c r="BA366" s="75"/>
    </row>
    <row r="367" ht="20.25" customHeight="1">
      <c r="A367" s="74"/>
      <c r="B367" s="74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5"/>
      <c r="AE367" s="75"/>
      <c r="AF367" s="75"/>
      <c r="AG367" s="75"/>
      <c r="AH367" s="75"/>
      <c r="AI367" s="75"/>
      <c r="AJ367" s="75"/>
      <c r="AK367" s="75"/>
      <c r="AL367" s="75"/>
      <c r="AM367" s="75"/>
      <c r="AN367" s="75"/>
      <c r="AO367" s="75"/>
      <c r="AP367" s="75"/>
      <c r="AQ367" s="75"/>
      <c r="AR367" s="75"/>
      <c r="AS367" s="75"/>
      <c r="AT367" s="75"/>
      <c r="AU367" s="75"/>
      <c r="AV367" s="75"/>
      <c r="AW367" s="75"/>
      <c r="AX367" s="75"/>
      <c r="AY367" s="75"/>
      <c r="AZ367" s="75"/>
      <c r="BA367" s="75"/>
    </row>
    <row r="368" ht="20.25" customHeight="1">
      <c r="A368" s="74"/>
      <c r="B368" s="74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  <c r="AF368" s="75"/>
      <c r="AG368" s="75"/>
      <c r="AH368" s="75"/>
      <c r="AI368" s="75"/>
      <c r="AJ368" s="75"/>
      <c r="AK368" s="75"/>
      <c r="AL368" s="75"/>
      <c r="AM368" s="75"/>
      <c r="AN368" s="75"/>
      <c r="AO368" s="75"/>
      <c r="AP368" s="75"/>
      <c r="AQ368" s="75"/>
      <c r="AR368" s="75"/>
      <c r="AS368" s="75"/>
      <c r="AT368" s="75"/>
      <c r="AU368" s="75"/>
      <c r="AV368" s="75"/>
      <c r="AW368" s="75"/>
      <c r="AX368" s="75"/>
      <c r="AY368" s="75"/>
      <c r="AZ368" s="75"/>
      <c r="BA368" s="75"/>
    </row>
    <row r="369" ht="20.25" customHeight="1">
      <c r="A369" s="74"/>
      <c r="B369" s="74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5"/>
      <c r="AE369" s="75"/>
      <c r="AF369" s="75"/>
      <c r="AG369" s="75"/>
      <c r="AH369" s="75"/>
      <c r="AI369" s="75"/>
      <c r="AJ369" s="75"/>
      <c r="AK369" s="75"/>
      <c r="AL369" s="75"/>
      <c r="AM369" s="75"/>
      <c r="AN369" s="75"/>
      <c r="AO369" s="75"/>
      <c r="AP369" s="75"/>
      <c r="AQ369" s="75"/>
      <c r="AR369" s="75"/>
      <c r="AS369" s="75"/>
      <c r="AT369" s="75"/>
      <c r="AU369" s="75"/>
      <c r="AV369" s="75"/>
      <c r="AW369" s="75"/>
      <c r="AX369" s="75"/>
      <c r="AY369" s="75"/>
      <c r="AZ369" s="75"/>
      <c r="BA369" s="75"/>
    </row>
    <row r="370" ht="20.25" customHeight="1">
      <c r="A370" s="74"/>
      <c r="B370" s="74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5"/>
      <c r="AE370" s="75"/>
      <c r="AF370" s="75"/>
      <c r="AG370" s="75"/>
      <c r="AH370" s="75"/>
      <c r="AI370" s="75"/>
      <c r="AJ370" s="75"/>
      <c r="AK370" s="75"/>
      <c r="AL370" s="75"/>
      <c r="AM370" s="75"/>
      <c r="AN370" s="75"/>
      <c r="AO370" s="75"/>
      <c r="AP370" s="75"/>
      <c r="AQ370" s="75"/>
      <c r="AR370" s="75"/>
      <c r="AS370" s="75"/>
      <c r="AT370" s="75"/>
      <c r="AU370" s="75"/>
      <c r="AV370" s="75"/>
      <c r="AW370" s="75"/>
      <c r="AX370" s="75"/>
      <c r="AY370" s="75"/>
      <c r="AZ370" s="75"/>
      <c r="BA370" s="75"/>
    </row>
    <row r="371" ht="20.25" customHeight="1">
      <c r="A371" s="74"/>
      <c r="B371" s="74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  <c r="AF371" s="75"/>
      <c r="AG371" s="75"/>
      <c r="AH371" s="75"/>
      <c r="AI371" s="75"/>
      <c r="AJ371" s="75"/>
      <c r="AK371" s="75"/>
      <c r="AL371" s="75"/>
      <c r="AM371" s="75"/>
      <c r="AN371" s="75"/>
      <c r="AO371" s="75"/>
      <c r="AP371" s="75"/>
      <c r="AQ371" s="75"/>
      <c r="AR371" s="75"/>
      <c r="AS371" s="75"/>
      <c r="AT371" s="75"/>
      <c r="AU371" s="75"/>
      <c r="AV371" s="75"/>
      <c r="AW371" s="75"/>
      <c r="AX371" s="75"/>
      <c r="AY371" s="75"/>
      <c r="AZ371" s="75"/>
      <c r="BA371" s="75"/>
    </row>
    <row r="372" ht="20.25" customHeight="1">
      <c r="A372" s="74"/>
      <c r="B372" s="74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  <c r="AF372" s="75"/>
      <c r="AG372" s="75"/>
      <c r="AH372" s="75"/>
      <c r="AI372" s="75"/>
      <c r="AJ372" s="75"/>
      <c r="AK372" s="75"/>
      <c r="AL372" s="75"/>
      <c r="AM372" s="75"/>
      <c r="AN372" s="75"/>
      <c r="AO372" s="75"/>
      <c r="AP372" s="75"/>
      <c r="AQ372" s="75"/>
      <c r="AR372" s="75"/>
      <c r="AS372" s="75"/>
      <c r="AT372" s="75"/>
      <c r="AU372" s="75"/>
      <c r="AV372" s="75"/>
      <c r="AW372" s="75"/>
      <c r="AX372" s="75"/>
      <c r="AY372" s="75"/>
      <c r="AZ372" s="75"/>
      <c r="BA372" s="75"/>
    </row>
    <row r="373" ht="20.25" customHeight="1">
      <c r="A373" s="74"/>
      <c r="B373" s="74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  <c r="AS373" s="75"/>
      <c r="AT373" s="75"/>
      <c r="AU373" s="75"/>
      <c r="AV373" s="75"/>
      <c r="AW373" s="75"/>
      <c r="AX373" s="75"/>
      <c r="AY373" s="75"/>
      <c r="AZ373" s="75"/>
      <c r="BA373" s="75"/>
    </row>
    <row r="374" ht="20.25" customHeight="1">
      <c r="A374" s="74"/>
      <c r="B374" s="74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  <c r="AS374" s="75"/>
      <c r="AT374" s="75"/>
      <c r="AU374" s="75"/>
      <c r="AV374" s="75"/>
      <c r="AW374" s="75"/>
      <c r="AX374" s="75"/>
      <c r="AY374" s="75"/>
      <c r="AZ374" s="75"/>
      <c r="BA374" s="75"/>
    </row>
    <row r="375" ht="20.25" customHeight="1">
      <c r="A375" s="74"/>
      <c r="B375" s="74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  <c r="AS375" s="75"/>
      <c r="AT375" s="75"/>
      <c r="AU375" s="75"/>
      <c r="AV375" s="75"/>
      <c r="AW375" s="75"/>
      <c r="AX375" s="75"/>
      <c r="AY375" s="75"/>
      <c r="AZ375" s="75"/>
      <c r="BA375" s="75"/>
    </row>
    <row r="376" ht="20.25" customHeight="1">
      <c r="A376" s="74"/>
      <c r="B376" s="74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  <c r="AS376" s="75"/>
      <c r="AT376" s="75"/>
      <c r="AU376" s="75"/>
      <c r="AV376" s="75"/>
      <c r="AW376" s="75"/>
      <c r="AX376" s="75"/>
      <c r="AY376" s="75"/>
      <c r="AZ376" s="75"/>
      <c r="BA376" s="75"/>
    </row>
    <row r="377" ht="20.25" customHeight="1">
      <c r="A377" s="74"/>
      <c r="B377" s="74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  <c r="AS377" s="75"/>
      <c r="AT377" s="75"/>
      <c r="AU377" s="75"/>
      <c r="AV377" s="75"/>
      <c r="AW377" s="75"/>
      <c r="AX377" s="75"/>
      <c r="AY377" s="75"/>
      <c r="AZ377" s="75"/>
      <c r="BA377" s="75"/>
    </row>
    <row r="378" ht="20.25" customHeight="1">
      <c r="A378" s="74"/>
      <c r="B378" s="74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  <c r="AF378" s="75"/>
      <c r="AG378" s="75"/>
      <c r="AH378" s="75"/>
      <c r="AI378" s="75"/>
      <c r="AJ378" s="75"/>
      <c r="AK378" s="75"/>
      <c r="AL378" s="75"/>
      <c r="AM378" s="75"/>
      <c r="AN378" s="75"/>
      <c r="AO378" s="75"/>
      <c r="AP378" s="75"/>
      <c r="AQ378" s="75"/>
      <c r="AR378" s="75"/>
      <c r="AS378" s="75"/>
      <c r="AT378" s="75"/>
      <c r="AU378" s="75"/>
      <c r="AV378" s="75"/>
      <c r="AW378" s="75"/>
      <c r="AX378" s="75"/>
      <c r="AY378" s="75"/>
      <c r="AZ378" s="75"/>
      <c r="BA378" s="75"/>
    </row>
    <row r="379" ht="20.25" customHeight="1">
      <c r="A379" s="74"/>
      <c r="B379" s="74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  <c r="AG379" s="75"/>
      <c r="AH379" s="75"/>
      <c r="AI379" s="75"/>
      <c r="AJ379" s="75"/>
      <c r="AK379" s="75"/>
      <c r="AL379" s="75"/>
      <c r="AM379" s="75"/>
      <c r="AN379" s="75"/>
      <c r="AO379" s="75"/>
      <c r="AP379" s="75"/>
      <c r="AQ379" s="75"/>
      <c r="AR379" s="75"/>
      <c r="AS379" s="75"/>
      <c r="AT379" s="75"/>
      <c r="AU379" s="75"/>
      <c r="AV379" s="75"/>
      <c r="AW379" s="75"/>
      <c r="AX379" s="75"/>
      <c r="AY379" s="75"/>
      <c r="AZ379" s="75"/>
      <c r="BA379" s="75"/>
    </row>
    <row r="380" ht="20.25" customHeight="1">
      <c r="A380" s="74"/>
      <c r="B380" s="74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  <c r="AF380" s="75"/>
      <c r="AG380" s="75"/>
      <c r="AH380" s="75"/>
      <c r="AI380" s="75"/>
      <c r="AJ380" s="75"/>
      <c r="AK380" s="75"/>
      <c r="AL380" s="75"/>
      <c r="AM380" s="75"/>
      <c r="AN380" s="75"/>
      <c r="AO380" s="75"/>
      <c r="AP380" s="75"/>
      <c r="AQ380" s="75"/>
      <c r="AR380" s="75"/>
      <c r="AS380" s="75"/>
      <c r="AT380" s="75"/>
      <c r="AU380" s="75"/>
      <c r="AV380" s="75"/>
      <c r="AW380" s="75"/>
      <c r="AX380" s="75"/>
      <c r="AY380" s="75"/>
      <c r="AZ380" s="75"/>
      <c r="BA380" s="75"/>
    </row>
    <row r="381" ht="20.25" customHeight="1">
      <c r="A381" s="74"/>
      <c r="B381" s="74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  <c r="AF381" s="75"/>
      <c r="AG381" s="75"/>
      <c r="AH381" s="75"/>
      <c r="AI381" s="75"/>
      <c r="AJ381" s="75"/>
      <c r="AK381" s="75"/>
      <c r="AL381" s="75"/>
      <c r="AM381" s="75"/>
      <c r="AN381" s="75"/>
      <c r="AO381" s="75"/>
      <c r="AP381" s="75"/>
      <c r="AQ381" s="75"/>
      <c r="AR381" s="75"/>
      <c r="AS381" s="75"/>
      <c r="AT381" s="75"/>
      <c r="AU381" s="75"/>
      <c r="AV381" s="75"/>
      <c r="AW381" s="75"/>
      <c r="AX381" s="75"/>
      <c r="AY381" s="75"/>
      <c r="AZ381" s="75"/>
      <c r="BA381" s="75"/>
    </row>
    <row r="382" ht="20.25" customHeight="1">
      <c r="A382" s="74"/>
      <c r="B382" s="74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  <c r="AF382" s="75"/>
      <c r="AG382" s="75"/>
      <c r="AH382" s="75"/>
      <c r="AI382" s="75"/>
      <c r="AJ382" s="75"/>
      <c r="AK382" s="75"/>
      <c r="AL382" s="75"/>
      <c r="AM382" s="75"/>
      <c r="AN382" s="75"/>
      <c r="AO382" s="75"/>
      <c r="AP382" s="75"/>
      <c r="AQ382" s="75"/>
      <c r="AR382" s="75"/>
      <c r="AS382" s="75"/>
      <c r="AT382" s="75"/>
      <c r="AU382" s="75"/>
      <c r="AV382" s="75"/>
      <c r="AW382" s="75"/>
      <c r="AX382" s="75"/>
      <c r="AY382" s="75"/>
      <c r="AZ382" s="75"/>
      <c r="BA382" s="75"/>
    </row>
    <row r="383" ht="20.25" customHeight="1">
      <c r="A383" s="74"/>
      <c r="B383" s="74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75"/>
      <c r="AN383" s="75"/>
      <c r="AO383" s="75"/>
      <c r="AP383" s="75"/>
      <c r="AQ383" s="75"/>
      <c r="AR383" s="75"/>
      <c r="AS383" s="75"/>
      <c r="AT383" s="75"/>
      <c r="AU383" s="75"/>
      <c r="AV383" s="75"/>
      <c r="AW383" s="75"/>
      <c r="AX383" s="75"/>
      <c r="AY383" s="75"/>
      <c r="AZ383" s="75"/>
      <c r="BA383" s="75"/>
    </row>
    <row r="384" ht="20.25" customHeight="1">
      <c r="A384" s="74"/>
      <c r="B384" s="74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  <c r="AF384" s="75"/>
      <c r="AG384" s="75"/>
      <c r="AH384" s="75"/>
      <c r="AI384" s="75"/>
      <c r="AJ384" s="75"/>
      <c r="AK384" s="75"/>
      <c r="AL384" s="75"/>
      <c r="AM384" s="75"/>
      <c r="AN384" s="75"/>
      <c r="AO384" s="75"/>
      <c r="AP384" s="75"/>
      <c r="AQ384" s="75"/>
      <c r="AR384" s="75"/>
      <c r="AS384" s="75"/>
      <c r="AT384" s="75"/>
      <c r="AU384" s="75"/>
      <c r="AV384" s="75"/>
      <c r="AW384" s="75"/>
      <c r="AX384" s="75"/>
      <c r="AY384" s="75"/>
      <c r="AZ384" s="75"/>
      <c r="BA384" s="75"/>
    </row>
    <row r="385" ht="20.25" customHeight="1">
      <c r="A385" s="74"/>
      <c r="B385" s="74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  <c r="AF385" s="75"/>
      <c r="AG385" s="75"/>
      <c r="AH385" s="75"/>
      <c r="AI385" s="75"/>
      <c r="AJ385" s="75"/>
      <c r="AK385" s="75"/>
      <c r="AL385" s="75"/>
      <c r="AM385" s="75"/>
      <c r="AN385" s="75"/>
      <c r="AO385" s="75"/>
      <c r="AP385" s="75"/>
      <c r="AQ385" s="75"/>
      <c r="AR385" s="75"/>
      <c r="AS385" s="75"/>
      <c r="AT385" s="75"/>
      <c r="AU385" s="75"/>
      <c r="AV385" s="75"/>
      <c r="AW385" s="75"/>
      <c r="AX385" s="75"/>
      <c r="AY385" s="75"/>
      <c r="AZ385" s="75"/>
      <c r="BA385" s="75"/>
    </row>
    <row r="386" ht="20.25" customHeight="1">
      <c r="A386" s="74"/>
      <c r="B386" s="74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</row>
    <row r="387" ht="20.25" customHeight="1">
      <c r="A387" s="74"/>
      <c r="B387" s="74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  <c r="AF387" s="75"/>
      <c r="AG387" s="75"/>
      <c r="AH387" s="75"/>
      <c r="AI387" s="75"/>
      <c r="AJ387" s="75"/>
      <c r="AK387" s="75"/>
      <c r="AL387" s="75"/>
      <c r="AM387" s="75"/>
      <c r="AN387" s="75"/>
      <c r="AO387" s="75"/>
      <c r="AP387" s="75"/>
      <c r="AQ387" s="75"/>
      <c r="AR387" s="75"/>
      <c r="AS387" s="75"/>
      <c r="AT387" s="75"/>
      <c r="AU387" s="75"/>
      <c r="AV387" s="75"/>
      <c r="AW387" s="75"/>
      <c r="AX387" s="75"/>
      <c r="AY387" s="75"/>
      <c r="AZ387" s="75"/>
      <c r="BA387" s="75"/>
    </row>
    <row r="388" ht="20.25" customHeight="1">
      <c r="A388" s="74"/>
      <c r="B388" s="74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  <c r="AF388" s="75"/>
      <c r="AG388" s="75"/>
      <c r="AH388" s="75"/>
      <c r="AI388" s="75"/>
      <c r="AJ388" s="75"/>
      <c r="AK388" s="75"/>
      <c r="AL388" s="75"/>
      <c r="AM388" s="75"/>
      <c r="AN388" s="75"/>
      <c r="AO388" s="75"/>
      <c r="AP388" s="75"/>
      <c r="AQ388" s="75"/>
      <c r="AR388" s="75"/>
      <c r="AS388" s="75"/>
      <c r="AT388" s="75"/>
      <c r="AU388" s="75"/>
      <c r="AV388" s="75"/>
      <c r="AW388" s="75"/>
      <c r="AX388" s="75"/>
      <c r="AY388" s="75"/>
      <c r="AZ388" s="75"/>
      <c r="BA388" s="75"/>
    </row>
    <row r="389" ht="20.25" customHeight="1">
      <c r="A389" s="74"/>
      <c r="B389" s="74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  <c r="AF389" s="75"/>
      <c r="AG389" s="75"/>
      <c r="AH389" s="75"/>
      <c r="AI389" s="75"/>
      <c r="AJ389" s="75"/>
      <c r="AK389" s="75"/>
      <c r="AL389" s="75"/>
      <c r="AM389" s="75"/>
      <c r="AN389" s="75"/>
      <c r="AO389" s="75"/>
      <c r="AP389" s="75"/>
      <c r="AQ389" s="75"/>
      <c r="AR389" s="75"/>
      <c r="AS389" s="75"/>
      <c r="AT389" s="75"/>
      <c r="AU389" s="75"/>
      <c r="AV389" s="75"/>
      <c r="AW389" s="75"/>
      <c r="AX389" s="75"/>
      <c r="AY389" s="75"/>
      <c r="AZ389" s="75"/>
      <c r="BA389" s="75"/>
    </row>
    <row r="390" ht="20.25" customHeight="1">
      <c r="A390" s="74"/>
      <c r="B390" s="74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  <c r="AG390" s="75"/>
      <c r="AH390" s="75"/>
      <c r="AI390" s="75"/>
      <c r="AJ390" s="75"/>
      <c r="AK390" s="75"/>
      <c r="AL390" s="75"/>
      <c r="AM390" s="75"/>
      <c r="AN390" s="75"/>
      <c r="AO390" s="75"/>
      <c r="AP390" s="75"/>
      <c r="AQ390" s="75"/>
      <c r="AR390" s="75"/>
      <c r="AS390" s="75"/>
      <c r="AT390" s="75"/>
      <c r="AU390" s="75"/>
      <c r="AV390" s="75"/>
      <c r="AW390" s="75"/>
      <c r="AX390" s="75"/>
      <c r="AY390" s="75"/>
      <c r="AZ390" s="75"/>
      <c r="BA390" s="75"/>
    </row>
    <row r="391" ht="20.25" customHeight="1">
      <c r="A391" s="74"/>
      <c r="B391" s="74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  <c r="AG391" s="75"/>
      <c r="AH391" s="75"/>
      <c r="AI391" s="75"/>
      <c r="AJ391" s="75"/>
      <c r="AK391" s="75"/>
      <c r="AL391" s="75"/>
      <c r="AM391" s="75"/>
      <c r="AN391" s="75"/>
      <c r="AO391" s="75"/>
      <c r="AP391" s="75"/>
      <c r="AQ391" s="75"/>
      <c r="AR391" s="75"/>
      <c r="AS391" s="75"/>
      <c r="AT391" s="75"/>
      <c r="AU391" s="75"/>
      <c r="AV391" s="75"/>
      <c r="AW391" s="75"/>
      <c r="AX391" s="75"/>
      <c r="AY391" s="75"/>
      <c r="AZ391" s="75"/>
      <c r="BA391" s="75"/>
    </row>
    <row r="392" ht="20.25" customHeight="1">
      <c r="A392" s="74"/>
      <c r="B392" s="74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  <c r="AF392" s="75"/>
      <c r="AG392" s="75"/>
      <c r="AH392" s="75"/>
      <c r="AI392" s="75"/>
      <c r="AJ392" s="75"/>
      <c r="AK392" s="75"/>
      <c r="AL392" s="75"/>
      <c r="AM392" s="75"/>
      <c r="AN392" s="75"/>
      <c r="AO392" s="75"/>
      <c r="AP392" s="75"/>
      <c r="AQ392" s="75"/>
      <c r="AR392" s="75"/>
      <c r="AS392" s="75"/>
      <c r="AT392" s="75"/>
      <c r="AU392" s="75"/>
      <c r="AV392" s="75"/>
      <c r="AW392" s="75"/>
      <c r="AX392" s="75"/>
      <c r="AY392" s="75"/>
      <c r="AZ392" s="75"/>
      <c r="BA392" s="75"/>
    </row>
    <row r="393" ht="20.25" customHeight="1">
      <c r="A393" s="74"/>
      <c r="B393" s="74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  <c r="AF393" s="75"/>
      <c r="AG393" s="75"/>
      <c r="AH393" s="75"/>
      <c r="AI393" s="75"/>
      <c r="AJ393" s="75"/>
      <c r="AK393" s="75"/>
      <c r="AL393" s="75"/>
      <c r="AM393" s="75"/>
      <c r="AN393" s="75"/>
      <c r="AO393" s="75"/>
      <c r="AP393" s="75"/>
      <c r="AQ393" s="75"/>
      <c r="AR393" s="75"/>
      <c r="AS393" s="75"/>
      <c r="AT393" s="75"/>
      <c r="AU393" s="75"/>
      <c r="AV393" s="75"/>
      <c r="AW393" s="75"/>
      <c r="AX393" s="75"/>
      <c r="AY393" s="75"/>
      <c r="AZ393" s="75"/>
      <c r="BA393" s="75"/>
    </row>
    <row r="394" ht="20.25" customHeight="1">
      <c r="A394" s="74"/>
      <c r="B394" s="74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  <c r="AG394" s="75"/>
      <c r="AH394" s="75"/>
      <c r="AI394" s="75"/>
      <c r="AJ394" s="75"/>
      <c r="AK394" s="75"/>
      <c r="AL394" s="75"/>
      <c r="AM394" s="75"/>
      <c r="AN394" s="75"/>
      <c r="AO394" s="75"/>
      <c r="AP394" s="75"/>
      <c r="AQ394" s="75"/>
      <c r="AR394" s="75"/>
      <c r="AS394" s="75"/>
      <c r="AT394" s="75"/>
      <c r="AU394" s="75"/>
      <c r="AV394" s="75"/>
      <c r="AW394" s="75"/>
      <c r="AX394" s="75"/>
      <c r="AY394" s="75"/>
      <c r="AZ394" s="75"/>
      <c r="BA394" s="75"/>
    </row>
    <row r="395" ht="20.25" customHeight="1">
      <c r="A395" s="74"/>
      <c r="B395" s="74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  <c r="AF395" s="75"/>
      <c r="AG395" s="75"/>
      <c r="AH395" s="75"/>
      <c r="AI395" s="75"/>
      <c r="AJ395" s="75"/>
      <c r="AK395" s="75"/>
      <c r="AL395" s="75"/>
      <c r="AM395" s="75"/>
      <c r="AN395" s="75"/>
      <c r="AO395" s="75"/>
      <c r="AP395" s="75"/>
      <c r="AQ395" s="75"/>
      <c r="AR395" s="75"/>
      <c r="AS395" s="75"/>
      <c r="AT395" s="75"/>
      <c r="AU395" s="75"/>
      <c r="AV395" s="75"/>
      <c r="AW395" s="75"/>
      <c r="AX395" s="75"/>
      <c r="AY395" s="75"/>
      <c r="AZ395" s="75"/>
      <c r="BA395" s="75"/>
    </row>
    <row r="396" ht="20.25" customHeight="1">
      <c r="A396" s="74"/>
      <c r="B396" s="74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  <c r="AF396" s="75"/>
      <c r="AG396" s="75"/>
      <c r="AH396" s="75"/>
      <c r="AI396" s="75"/>
      <c r="AJ396" s="75"/>
      <c r="AK396" s="75"/>
      <c r="AL396" s="75"/>
      <c r="AM396" s="75"/>
      <c r="AN396" s="75"/>
      <c r="AO396" s="75"/>
      <c r="AP396" s="75"/>
      <c r="AQ396" s="75"/>
      <c r="AR396" s="75"/>
      <c r="AS396" s="75"/>
      <c r="AT396" s="75"/>
      <c r="AU396" s="75"/>
      <c r="AV396" s="75"/>
      <c r="AW396" s="75"/>
      <c r="AX396" s="75"/>
      <c r="AY396" s="75"/>
      <c r="AZ396" s="75"/>
      <c r="BA396" s="75"/>
    </row>
    <row r="397" ht="20.25" customHeight="1">
      <c r="A397" s="74"/>
      <c r="B397" s="74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  <c r="AF397" s="75"/>
      <c r="AG397" s="75"/>
      <c r="AH397" s="75"/>
      <c r="AI397" s="75"/>
      <c r="AJ397" s="75"/>
      <c r="AK397" s="75"/>
      <c r="AL397" s="75"/>
      <c r="AM397" s="75"/>
      <c r="AN397" s="75"/>
      <c r="AO397" s="75"/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  <c r="BA397" s="75"/>
    </row>
    <row r="398" ht="20.25" customHeight="1">
      <c r="A398" s="74"/>
      <c r="B398" s="74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  <c r="AF398" s="75"/>
      <c r="AG398" s="75"/>
      <c r="AH398" s="75"/>
      <c r="AI398" s="75"/>
      <c r="AJ398" s="75"/>
      <c r="AK398" s="75"/>
      <c r="AL398" s="75"/>
      <c r="AM398" s="75"/>
      <c r="AN398" s="75"/>
      <c r="AO398" s="75"/>
      <c r="AP398" s="75"/>
      <c r="AQ398" s="75"/>
      <c r="AR398" s="75"/>
      <c r="AS398" s="75"/>
      <c r="AT398" s="75"/>
      <c r="AU398" s="75"/>
      <c r="AV398" s="75"/>
      <c r="AW398" s="75"/>
      <c r="AX398" s="75"/>
      <c r="AY398" s="75"/>
      <c r="AZ398" s="75"/>
      <c r="BA398" s="75"/>
    </row>
    <row r="399" ht="20.25" customHeight="1">
      <c r="A399" s="74"/>
      <c r="B399" s="74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  <c r="AF399" s="75"/>
      <c r="AG399" s="75"/>
      <c r="AH399" s="75"/>
      <c r="AI399" s="75"/>
      <c r="AJ399" s="75"/>
      <c r="AK399" s="75"/>
      <c r="AL399" s="75"/>
      <c r="AM399" s="75"/>
      <c r="AN399" s="75"/>
      <c r="AO399" s="75"/>
      <c r="AP399" s="75"/>
      <c r="AQ399" s="75"/>
      <c r="AR399" s="75"/>
      <c r="AS399" s="75"/>
      <c r="AT399" s="75"/>
      <c r="AU399" s="75"/>
      <c r="AV399" s="75"/>
      <c r="AW399" s="75"/>
      <c r="AX399" s="75"/>
      <c r="AY399" s="75"/>
      <c r="AZ399" s="75"/>
      <c r="BA399" s="75"/>
    </row>
    <row r="400" ht="20.25" customHeight="1">
      <c r="A400" s="74"/>
      <c r="B400" s="74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  <c r="AF400" s="75"/>
      <c r="AG400" s="75"/>
      <c r="AH400" s="75"/>
      <c r="AI400" s="75"/>
      <c r="AJ400" s="75"/>
      <c r="AK400" s="75"/>
      <c r="AL400" s="75"/>
      <c r="AM400" s="75"/>
      <c r="AN400" s="75"/>
      <c r="AO400" s="75"/>
      <c r="AP400" s="75"/>
      <c r="AQ400" s="75"/>
      <c r="AR400" s="75"/>
      <c r="AS400" s="75"/>
      <c r="AT400" s="75"/>
      <c r="AU400" s="75"/>
      <c r="AV400" s="75"/>
      <c r="AW400" s="75"/>
      <c r="AX400" s="75"/>
      <c r="AY400" s="75"/>
      <c r="AZ400" s="75"/>
      <c r="BA400" s="75"/>
    </row>
    <row r="401" ht="20.25" customHeight="1">
      <c r="A401" s="74"/>
      <c r="B401" s="74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  <c r="AT401" s="75"/>
      <c r="AU401" s="75"/>
      <c r="AV401" s="75"/>
      <c r="AW401" s="75"/>
      <c r="AX401" s="75"/>
      <c r="AY401" s="75"/>
      <c r="AZ401" s="75"/>
      <c r="BA401" s="75"/>
    </row>
    <row r="402" ht="20.25" customHeight="1">
      <c r="A402" s="74"/>
      <c r="B402" s="74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75"/>
      <c r="AH402" s="75"/>
      <c r="AI402" s="75"/>
      <c r="AJ402" s="75"/>
      <c r="AK402" s="75"/>
      <c r="AL402" s="75"/>
      <c r="AM402" s="75"/>
      <c r="AN402" s="75"/>
      <c r="AO402" s="75"/>
      <c r="AP402" s="75"/>
      <c r="AQ402" s="75"/>
      <c r="AR402" s="75"/>
      <c r="AS402" s="75"/>
      <c r="AT402" s="75"/>
      <c r="AU402" s="75"/>
      <c r="AV402" s="75"/>
      <c r="AW402" s="75"/>
      <c r="AX402" s="75"/>
      <c r="AY402" s="75"/>
      <c r="AZ402" s="75"/>
      <c r="BA402" s="75"/>
    </row>
    <row r="403" ht="20.25" customHeight="1">
      <c r="A403" s="74"/>
      <c r="B403" s="74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  <c r="AF403" s="75"/>
      <c r="AG403" s="75"/>
      <c r="AH403" s="75"/>
      <c r="AI403" s="75"/>
      <c r="AJ403" s="75"/>
      <c r="AK403" s="75"/>
      <c r="AL403" s="75"/>
      <c r="AM403" s="75"/>
      <c r="AN403" s="75"/>
      <c r="AO403" s="75"/>
      <c r="AP403" s="75"/>
      <c r="AQ403" s="75"/>
      <c r="AR403" s="75"/>
      <c r="AS403" s="75"/>
      <c r="AT403" s="75"/>
      <c r="AU403" s="75"/>
      <c r="AV403" s="75"/>
      <c r="AW403" s="75"/>
      <c r="AX403" s="75"/>
      <c r="AY403" s="75"/>
      <c r="AZ403" s="75"/>
      <c r="BA403" s="75"/>
    </row>
    <row r="404" ht="20.25" customHeight="1">
      <c r="A404" s="74"/>
      <c r="B404" s="74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  <c r="AF404" s="75"/>
      <c r="AG404" s="75"/>
      <c r="AH404" s="75"/>
      <c r="AI404" s="75"/>
      <c r="AJ404" s="75"/>
      <c r="AK404" s="75"/>
      <c r="AL404" s="75"/>
      <c r="AM404" s="75"/>
      <c r="AN404" s="75"/>
      <c r="AO404" s="75"/>
      <c r="AP404" s="75"/>
      <c r="AQ404" s="75"/>
      <c r="AR404" s="75"/>
      <c r="AS404" s="75"/>
      <c r="AT404" s="75"/>
      <c r="AU404" s="75"/>
      <c r="AV404" s="75"/>
      <c r="AW404" s="75"/>
      <c r="AX404" s="75"/>
      <c r="AY404" s="75"/>
      <c r="AZ404" s="75"/>
      <c r="BA404" s="75"/>
    </row>
    <row r="405" ht="20.25" customHeight="1">
      <c r="A405" s="74"/>
      <c r="B405" s="74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5"/>
      <c r="AE405" s="75"/>
      <c r="AF405" s="75"/>
      <c r="AG405" s="75"/>
      <c r="AH405" s="75"/>
      <c r="AI405" s="75"/>
      <c r="AJ405" s="75"/>
      <c r="AK405" s="75"/>
      <c r="AL405" s="75"/>
      <c r="AM405" s="75"/>
      <c r="AN405" s="75"/>
      <c r="AO405" s="75"/>
      <c r="AP405" s="75"/>
      <c r="AQ405" s="75"/>
      <c r="AR405" s="75"/>
      <c r="AS405" s="75"/>
      <c r="AT405" s="75"/>
      <c r="AU405" s="75"/>
      <c r="AV405" s="75"/>
      <c r="AW405" s="75"/>
      <c r="AX405" s="75"/>
      <c r="AY405" s="75"/>
      <c r="AZ405" s="75"/>
      <c r="BA405" s="75"/>
    </row>
    <row r="406" ht="20.25" customHeight="1">
      <c r="A406" s="74"/>
      <c r="B406" s="74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  <c r="AF406" s="75"/>
      <c r="AG406" s="75"/>
      <c r="AH406" s="75"/>
      <c r="AI406" s="75"/>
      <c r="AJ406" s="75"/>
      <c r="AK406" s="75"/>
      <c r="AL406" s="75"/>
      <c r="AM406" s="75"/>
      <c r="AN406" s="75"/>
      <c r="AO406" s="75"/>
      <c r="AP406" s="75"/>
      <c r="AQ406" s="75"/>
      <c r="AR406" s="75"/>
      <c r="AS406" s="75"/>
      <c r="AT406" s="75"/>
      <c r="AU406" s="75"/>
      <c r="AV406" s="75"/>
      <c r="AW406" s="75"/>
      <c r="AX406" s="75"/>
      <c r="AY406" s="75"/>
      <c r="AZ406" s="75"/>
      <c r="BA406" s="75"/>
    </row>
    <row r="407" ht="20.25" customHeight="1">
      <c r="A407" s="74"/>
      <c r="B407" s="74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  <c r="AF407" s="75"/>
      <c r="AG407" s="75"/>
      <c r="AH407" s="75"/>
      <c r="AI407" s="75"/>
      <c r="AJ407" s="75"/>
      <c r="AK407" s="75"/>
      <c r="AL407" s="75"/>
      <c r="AM407" s="75"/>
      <c r="AN407" s="75"/>
      <c r="AO407" s="75"/>
      <c r="AP407" s="75"/>
      <c r="AQ407" s="75"/>
      <c r="AR407" s="75"/>
      <c r="AS407" s="75"/>
      <c r="AT407" s="75"/>
      <c r="AU407" s="75"/>
      <c r="AV407" s="75"/>
      <c r="AW407" s="75"/>
      <c r="AX407" s="75"/>
      <c r="AY407" s="75"/>
      <c r="AZ407" s="75"/>
      <c r="BA407" s="75"/>
    </row>
    <row r="408" ht="20.25" customHeight="1">
      <c r="A408" s="74"/>
      <c r="B408" s="74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5"/>
      <c r="AE408" s="75"/>
      <c r="AF408" s="75"/>
      <c r="AG408" s="75"/>
      <c r="AH408" s="75"/>
      <c r="AI408" s="75"/>
      <c r="AJ408" s="75"/>
      <c r="AK408" s="75"/>
      <c r="AL408" s="75"/>
      <c r="AM408" s="75"/>
      <c r="AN408" s="75"/>
      <c r="AO408" s="75"/>
      <c r="AP408" s="75"/>
      <c r="AQ408" s="75"/>
      <c r="AR408" s="75"/>
      <c r="AS408" s="75"/>
      <c r="AT408" s="75"/>
      <c r="AU408" s="75"/>
      <c r="AV408" s="75"/>
      <c r="AW408" s="75"/>
      <c r="AX408" s="75"/>
      <c r="AY408" s="75"/>
      <c r="AZ408" s="75"/>
      <c r="BA408" s="75"/>
    </row>
    <row r="409" ht="20.25" customHeight="1">
      <c r="A409" s="74"/>
      <c r="B409" s="74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  <c r="BA409" s="75"/>
    </row>
    <row r="410" ht="20.25" customHeight="1">
      <c r="A410" s="74"/>
      <c r="B410" s="74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  <c r="AF410" s="75"/>
      <c r="AG410" s="75"/>
      <c r="AH410" s="75"/>
      <c r="AI410" s="75"/>
      <c r="AJ410" s="75"/>
      <c r="AK410" s="75"/>
      <c r="AL410" s="75"/>
      <c r="AM410" s="75"/>
      <c r="AN410" s="75"/>
      <c r="AO410" s="75"/>
      <c r="AP410" s="75"/>
      <c r="AQ410" s="75"/>
      <c r="AR410" s="75"/>
      <c r="AS410" s="75"/>
      <c r="AT410" s="75"/>
      <c r="AU410" s="75"/>
      <c r="AV410" s="75"/>
      <c r="AW410" s="75"/>
      <c r="AX410" s="75"/>
      <c r="AY410" s="75"/>
      <c r="AZ410" s="75"/>
      <c r="BA410" s="75"/>
    </row>
    <row r="411" ht="20.25" customHeight="1">
      <c r="A411" s="74"/>
      <c r="B411" s="74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  <c r="AF411" s="75"/>
      <c r="AG411" s="75"/>
      <c r="AH411" s="75"/>
      <c r="AI411" s="75"/>
      <c r="AJ411" s="75"/>
      <c r="AK411" s="75"/>
      <c r="AL411" s="75"/>
      <c r="AM411" s="75"/>
      <c r="AN411" s="75"/>
      <c r="AO411" s="75"/>
      <c r="AP411" s="75"/>
      <c r="AQ411" s="75"/>
      <c r="AR411" s="75"/>
      <c r="AS411" s="75"/>
      <c r="AT411" s="75"/>
      <c r="AU411" s="75"/>
      <c r="AV411" s="75"/>
      <c r="AW411" s="75"/>
      <c r="AX411" s="75"/>
      <c r="AY411" s="75"/>
      <c r="AZ411" s="75"/>
      <c r="BA411" s="75"/>
    </row>
    <row r="412" ht="20.25" customHeight="1">
      <c r="A412" s="74"/>
      <c r="B412" s="74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  <c r="AF412" s="75"/>
      <c r="AG412" s="75"/>
      <c r="AH412" s="75"/>
      <c r="AI412" s="75"/>
      <c r="AJ412" s="75"/>
      <c r="AK412" s="75"/>
      <c r="AL412" s="75"/>
      <c r="AM412" s="75"/>
      <c r="AN412" s="75"/>
      <c r="AO412" s="75"/>
      <c r="AP412" s="75"/>
      <c r="AQ412" s="75"/>
      <c r="AR412" s="75"/>
      <c r="AS412" s="75"/>
      <c r="AT412" s="75"/>
      <c r="AU412" s="75"/>
      <c r="AV412" s="75"/>
      <c r="AW412" s="75"/>
      <c r="AX412" s="75"/>
      <c r="AY412" s="75"/>
      <c r="AZ412" s="75"/>
      <c r="BA412" s="75"/>
    </row>
    <row r="413" ht="20.25" customHeight="1">
      <c r="A413" s="74"/>
      <c r="B413" s="74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5"/>
      <c r="AE413" s="75"/>
      <c r="AF413" s="75"/>
      <c r="AG413" s="75"/>
      <c r="AH413" s="75"/>
      <c r="AI413" s="75"/>
      <c r="AJ413" s="75"/>
      <c r="AK413" s="75"/>
      <c r="AL413" s="75"/>
      <c r="AM413" s="75"/>
      <c r="AN413" s="75"/>
      <c r="AO413" s="75"/>
      <c r="AP413" s="75"/>
      <c r="AQ413" s="75"/>
      <c r="AR413" s="75"/>
      <c r="AS413" s="75"/>
      <c r="AT413" s="75"/>
      <c r="AU413" s="75"/>
      <c r="AV413" s="75"/>
      <c r="AW413" s="75"/>
      <c r="AX413" s="75"/>
      <c r="AY413" s="75"/>
      <c r="AZ413" s="75"/>
      <c r="BA413" s="75"/>
    </row>
    <row r="414" ht="20.25" customHeight="1">
      <c r="A414" s="74"/>
      <c r="B414" s="74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5"/>
      <c r="AE414" s="75"/>
      <c r="AF414" s="75"/>
      <c r="AG414" s="75"/>
      <c r="AH414" s="75"/>
      <c r="AI414" s="75"/>
      <c r="AJ414" s="75"/>
      <c r="AK414" s="75"/>
      <c r="AL414" s="75"/>
      <c r="AM414" s="75"/>
      <c r="AN414" s="75"/>
      <c r="AO414" s="75"/>
      <c r="AP414" s="75"/>
      <c r="AQ414" s="75"/>
      <c r="AR414" s="75"/>
      <c r="AS414" s="75"/>
      <c r="AT414" s="75"/>
      <c r="AU414" s="75"/>
      <c r="AV414" s="75"/>
      <c r="AW414" s="75"/>
      <c r="AX414" s="75"/>
      <c r="AY414" s="75"/>
      <c r="AZ414" s="75"/>
      <c r="BA414" s="75"/>
    </row>
    <row r="415" ht="20.25" customHeight="1">
      <c r="A415" s="74"/>
      <c r="B415" s="74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5"/>
      <c r="AE415" s="75"/>
      <c r="AF415" s="75"/>
      <c r="AG415" s="75"/>
      <c r="AH415" s="75"/>
      <c r="AI415" s="75"/>
      <c r="AJ415" s="75"/>
      <c r="AK415" s="75"/>
      <c r="AL415" s="75"/>
      <c r="AM415" s="75"/>
      <c r="AN415" s="75"/>
      <c r="AO415" s="75"/>
      <c r="AP415" s="75"/>
      <c r="AQ415" s="75"/>
      <c r="AR415" s="75"/>
      <c r="AS415" s="75"/>
      <c r="AT415" s="75"/>
      <c r="AU415" s="75"/>
      <c r="AV415" s="75"/>
      <c r="AW415" s="75"/>
      <c r="AX415" s="75"/>
      <c r="AY415" s="75"/>
      <c r="AZ415" s="75"/>
      <c r="BA415" s="75"/>
    </row>
    <row r="416" ht="20.25" customHeight="1">
      <c r="A416" s="74"/>
      <c r="B416" s="74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  <c r="AF416" s="75"/>
      <c r="AG416" s="75"/>
      <c r="AH416" s="75"/>
      <c r="AI416" s="75"/>
      <c r="AJ416" s="75"/>
      <c r="AK416" s="75"/>
      <c r="AL416" s="75"/>
      <c r="AM416" s="75"/>
      <c r="AN416" s="75"/>
      <c r="AO416" s="75"/>
      <c r="AP416" s="75"/>
      <c r="AQ416" s="75"/>
      <c r="AR416" s="75"/>
      <c r="AS416" s="75"/>
      <c r="AT416" s="75"/>
      <c r="AU416" s="75"/>
      <c r="AV416" s="75"/>
      <c r="AW416" s="75"/>
      <c r="AX416" s="75"/>
      <c r="AY416" s="75"/>
      <c r="AZ416" s="75"/>
      <c r="BA416" s="75"/>
    </row>
    <row r="417" ht="20.25" customHeight="1">
      <c r="A417" s="74"/>
      <c r="B417" s="74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5"/>
      <c r="AE417" s="75"/>
      <c r="AF417" s="75"/>
      <c r="AG417" s="75"/>
      <c r="AH417" s="75"/>
      <c r="AI417" s="75"/>
      <c r="AJ417" s="75"/>
      <c r="AK417" s="75"/>
      <c r="AL417" s="75"/>
      <c r="AM417" s="75"/>
      <c r="AN417" s="75"/>
      <c r="AO417" s="75"/>
      <c r="AP417" s="75"/>
      <c r="AQ417" s="75"/>
      <c r="AR417" s="75"/>
      <c r="AS417" s="75"/>
      <c r="AT417" s="75"/>
      <c r="AU417" s="75"/>
      <c r="AV417" s="75"/>
      <c r="AW417" s="75"/>
      <c r="AX417" s="75"/>
      <c r="AY417" s="75"/>
      <c r="AZ417" s="75"/>
      <c r="BA417" s="75"/>
    </row>
    <row r="418" ht="20.25" customHeight="1">
      <c r="A418" s="74"/>
      <c r="B418" s="74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75"/>
      <c r="AN418" s="75"/>
      <c r="AO418" s="75"/>
      <c r="AP418" s="75"/>
      <c r="AQ418" s="75"/>
      <c r="AR418" s="75"/>
      <c r="AS418" s="75"/>
      <c r="AT418" s="75"/>
      <c r="AU418" s="75"/>
      <c r="AV418" s="75"/>
      <c r="AW418" s="75"/>
      <c r="AX418" s="75"/>
      <c r="AY418" s="75"/>
      <c r="AZ418" s="75"/>
      <c r="BA418" s="75"/>
    </row>
    <row r="419" ht="20.25" customHeight="1">
      <c r="A419" s="74"/>
      <c r="B419" s="74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  <c r="AF419" s="75"/>
      <c r="AG419" s="75"/>
      <c r="AH419" s="75"/>
      <c r="AI419" s="75"/>
      <c r="AJ419" s="75"/>
      <c r="AK419" s="75"/>
      <c r="AL419" s="75"/>
      <c r="AM419" s="75"/>
      <c r="AN419" s="75"/>
      <c r="AO419" s="75"/>
      <c r="AP419" s="75"/>
      <c r="AQ419" s="75"/>
      <c r="AR419" s="75"/>
      <c r="AS419" s="75"/>
      <c r="AT419" s="75"/>
      <c r="AU419" s="75"/>
      <c r="AV419" s="75"/>
      <c r="AW419" s="75"/>
      <c r="AX419" s="75"/>
      <c r="AY419" s="75"/>
      <c r="AZ419" s="75"/>
      <c r="BA419" s="75"/>
    </row>
    <row r="420" ht="20.25" customHeight="1">
      <c r="A420" s="74"/>
      <c r="B420" s="74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5"/>
      <c r="AE420" s="75"/>
      <c r="AF420" s="75"/>
      <c r="AG420" s="75"/>
      <c r="AH420" s="75"/>
      <c r="AI420" s="75"/>
      <c r="AJ420" s="75"/>
      <c r="AK420" s="75"/>
      <c r="AL420" s="75"/>
      <c r="AM420" s="75"/>
      <c r="AN420" s="75"/>
      <c r="AO420" s="75"/>
      <c r="AP420" s="75"/>
      <c r="AQ420" s="75"/>
      <c r="AR420" s="75"/>
      <c r="AS420" s="75"/>
      <c r="AT420" s="75"/>
      <c r="AU420" s="75"/>
      <c r="AV420" s="75"/>
      <c r="AW420" s="75"/>
      <c r="AX420" s="75"/>
      <c r="AY420" s="75"/>
      <c r="AZ420" s="75"/>
      <c r="BA420" s="75"/>
    </row>
    <row r="421" ht="20.25" customHeight="1">
      <c r="A421" s="74"/>
      <c r="B421" s="74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5"/>
      <c r="AE421" s="75"/>
      <c r="AF421" s="75"/>
      <c r="AG421" s="75"/>
      <c r="AH421" s="75"/>
      <c r="AI421" s="75"/>
      <c r="AJ421" s="75"/>
      <c r="AK421" s="75"/>
      <c r="AL421" s="75"/>
      <c r="AM421" s="75"/>
      <c r="AN421" s="75"/>
      <c r="AO421" s="75"/>
      <c r="AP421" s="75"/>
      <c r="AQ421" s="75"/>
      <c r="AR421" s="75"/>
      <c r="AS421" s="75"/>
      <c r="AT421" s="75"/>
      <c r="AU421" s="75"/>
      <c r="AV421" s="75"/>
      <c r="AW421" s="75"/>
      <c r="AX421" s="75"/>
      <c r="AY421" s="75"/>
      <c r="AZ421" s="75"/>
      <c r="BA421" s="75"/>
    </row>
    <row r="422" ht="20.25" customHeight="1">
      <c r="A422" s="74"/>
      <c r="B422" s="74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  <c r="AD422" s="75"/>
      <c r="AE422" s="75"/>
      <c r="AF422" s="75"/>
      <c r="AG422" s="75"/>
      <c r="AH422" s="75"/>
      <c r="AI422" s="75"/>
      <c r="AJ422" s="75"/>
      <c r="AK422" s="75"/>
      <c r="AL422" s="75"/>
      <c r="AM422" s="75"/>
      <c r="AN422" s="75"/>
      <c r="AO422" s="75"/>
      <c r="AP422" s="75"/>
      <c r="AQ422" s="75"/>
      <c r="AR422" s="75"/>
      <c r="AS422" s="75"/>
      <c r="AT422" s="75"/>
      <c r="AU422" s="75"/>
      <c r="AV422" s="75"/>
      <c r="AW422" s="75"/>
      <c r="AX422" s="75"/>
      <c r="AY422" s="75"/>
      <c r="AZ422" s="75"/>
      <c r="BA422" s="75"/>
    </row>
    <row r="423" ht="20.25" customHeight="1">
      <c r="A423" s="74"/>
      <c r="B423" s="74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5"/>
      <c r="AE423" s="75"/>
      <c r="AF423" s="75"/>
      <c r="AG423" s="75"/>
      <c r="AH423" s="75"/>
      <c r="AI423" s="75"/>
      <c r="AJ423" s="75"/>
      <c r="AK423" s="75"/>
      <c r="AL423" s="75"/>
      <c r="AM423" s="75"/>
      <c r="AN423" s="75"/>
      <c r="AO423" s="75"/>
      <c r="AP423" s="75"/>
      <c r="AQ423" s="75"/>
      <c r="AR423" s="75"/>
      <c r="AS423" s="75"/>
      <c r="AT423" s="75"/>
      <c r="AU423" s="75"/>
      <c r="AV423" s="75"/>
      <c r="AW423" s="75"/>
      <c r="AX423" s="75"/>
      <c r="AY423" s="75"/>
      <c r="AZ423" s="75"/>
      <c r="BA423" s="75"/>
    </row>
    <row r="424" ht="20.25" customHeight="1">
      <c r="A424" s="74"/>
      <c r="B424" s="74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  <c r="AD424" s="75"/>
      <c r="AE424" s="75"/>
      <c r="AF424" s="75"/>
      <c r="AG424" s="75"/>
      <c r="AH424" s="75"/>
      <c r="AI424" s="75"/>
      <c r="AJ424" s="75"/>
      <c r="AK424" s="75"/>
      <c r="AL424" s="75"/>
      <c r="AM424" s="75"/>
      <c r="AN424" s="75"/>
      <c r="AO424" s="75"/>
      <c r="AP424" s="75"/>
      <c r="AQ424" s="75"/>
      <c r="AR424" s="75"/>
      <c r="AS424" s="75"/>
      <c r="AT424" s="75"/>
      <c r="AU424" s="75"/>
      <c r="AV424" s="75"/>
      <c r="AW424" s="75"/>
      <c r="AX424" s="75"/>
      <c r="AY424" s="75"/>
      <c r="AZ424" s="75"/>
      <c r="BA424" s="75"/>
    </row>
    <row r="425" ht="20.25" customHeight="1">
      <c r="A425" s="74"/>
      <c r="B425" s="74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5"/>
      <c r="AE425" s="75"/>
      <c r="AF425" s="75"/>
      <c r="AG425" s="75"/>
      <c r="AH425" s="75"/>
      <c r="AI425" s="75"/>
      <c r="AJ425" s="75"/>
      <c r="AK425" s="75"/>
      <c r="AL425" s="75"/>
      <c r="AM425" s="75"/>
      <c r="AN425" s="75"/>
      <c r="AO425" s="75"/>
      <c r="AP425" s="75"/>
      <c r="AQ425" s="75"/>
      <c r="AR425" s="75"/>
      <c r="AS425" s="75"/>
      <c r="AT425" s="75"/>
      <c r="AU425" s="75"/>
      <c r="AV425" s="75"/>
      <c r="AW425" s="75"/>
      <c r="AX425" s="75"/>
      <c r="AY425" s="75"/>
      <c r="AZ425" s="75"/>
      <c r="BA425" s="75"/>
    </row>
    <row r="426" ht="20.25" customHeight="1">
      <c r="A426" s="74"/>
      <c r="B426" s="74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  <c r="AD426" s="75"/>
      <c r="AE426" s="75"/>
      <c r="AF426" s="75"/>
      <c r="AG426" s="75"/>
      <c r="AH426" s="75"/>
      <c r="AI426" s="75"/>
      <c r="AJ426" s="75"/>
      <c r="AK426" s="75"/>
      <c r="AL426" s="75"/>
      <c r="AM426" s="75"/>
      <c r="AN426" s="75"/>
      <c r="AO426" s="75"/>
      <c r="AP426" s="75"/>
      <c r="AQ426" s="75"/>
      <c r="AR426" s="75"/>
      <c r="AS426" s="75"/>
      <c r="AT426" s="75"/>
      <c r="AU426" s="75"/>
      <c r="AV426" s="75"/>
      <c r="AW426" s="75"/>
      <c r="AX426" s="75"/>
      <c r="AY426" s="75"/>
      <c r="AZ426" s="75"/>
      <c r="BA426" s="75"/>
    </row>
    <row r="427" ht="20.25" customHeight="1">
      <c r="A427" s="74"/>
      <c r="B427" s="74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  <c r="AD427" s="75"/>
      <c r="AE427" s="75"/>
      <c r="AF427" s="75"/>
      <c r="AG427" s="75"/>
      <c r="AH427" s="75"/>
      <c r="AI427" s="75"/>
      <c r="AJ427" s="75"/>
      <c r="AK427" s="75"/>
      <c r="AL427" s="75"/>
      <c r="AM427" s="75"/>
      <c r="AN427" s="75"/>
      <c r="AO427" s="75"/>
      <c r="AP427" s="75"/>
      <c r="AQ427" s="75"/>
      <c r="AR427" s="75"/>
      <c r="AS427" s="75"/>
      <c r="AT427" s="75"/>
      <c r="AU427" s="75"/>
      <c r="AV427" s="75"/>
      <c r="AW427" s="75"/>
      <c r="AX427" s="75"/>
      <c r="AY427" s="75"/>
      <c r="AZ427" s="75"/>
      <c r="BA427" s="75"/>
    </row>
    <row r="428" ht="20.25" customHeight="1">
      <c r="A428" s="74"/>
      <c r="B428" s="74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  <c r="AD428" s="75"/>
      <c r="AE428" s="75"/>
      <c r="AF428" s="75"/>
      <c r="AG428" s="75"/>
      <c r="AH428" s="75"/>
      <c r="AI428" s="75"/>
      <c r="AJ428" s="75"/>
      <c r="AK428" s="75"/>
      <c r="AL428" s="75"/>
      <c r="AM428" s="75"/>
      <c r="AN428" s="75"/>
      <c r="AO428" s="75"/>
      <c r="AP428" s="75"/>
      <c r="AQ428" s="75"/>
      <c r="AR428" s="75"/>
      <c r="AS428" s="75"/>
      <c r="AT428" s="75"/>
      <c r="AU428" s="75"/>
      <c r="AV428" s="75"/>
      <c r="AW428" s="75"/>
      <c r="AX428" s="75"/>
      <c r="AY428" s="75"/>
      <c r="AZ428" s="75"/>
      <c r="BA428" s="75"/>
    </row>
    <row r="429" ht="20.25" customHeight="1">
      <c r="A429" s="74"/>
      <c r="B429" s="74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  <c r="AD429" s="75"/>
      <c r="AE429" s="75"/>
      <c r="AF429" s="75"/>
      <c r="AG429" s="75"/>
      <c r="AH429" s="75"/>
      <c r="AI429" s="75"/>
      <c r="AJ429" s="75"/>
      <c r="AK429" s="75"/>
      <c r="AL429" s="75"/>
      <c r="AM429" s="75"/>
      <c r="AN429" s="75"/>
      <c r="AO429" s="75"/>
      <c r="AP429" s="75"/>
      <c r="AQ429" s="75"/>
      <c r="AR429" s="75"/>
      <c r="AS429" s="75"/>
      <c r="AT429" s="75"/>
      <c r="AU429" s="75"/>
      <c r="AV429" s="75"/>
      <c r="AW429" s="75"/>
      <c r="AX429" s="75"/>
      <c r="AY429" s="75"/>
      <c r="AZ429" s="75"/>
      <c r="BA429" s="75"/>
    </row>
    <row r="430" ht="20.25" customHeight="1">
      <c r="A430" s="74"/>
      <c r="B430" s="74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  <c r="AF430" s="75"/>
      <c r="AG430" s="75"/>
      <c r="AH430" s="75"/>
      <c r="AI430" s="75"/>
      <c r="AJ430" s="75"/>
      <c r="AK430" s="75"/>
      <c r="AL430" s="75"/>
      <c r="AM430" s="75"/>
      <c r="AN430" s="75"/>
      <c r="AO430" s="75"/>
      <c r="AP430" s="75"/>
      <c r="AQ430" s="75"/>
      <c r="AR430" s="75"/>
      <c r="AS430" s="75"/>
      <c r="AT430" s="75"/>
      <c r="AU430" s="75"/>
      <c r="AV430" s="75"/>
      <c r="AW430" s="75"/>
      <c r="AX430" s="75"/>
      <c r="AY430" s="75"/>
      <c r="AZ430" s="75"/>
      <c r="BA430" s="75"/>
    </row>
    <row r="431" ht="20.25" customHeight="1">
      <c r="A431" s="74"/>
      <c r="B431" s="74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5"/>
      <c r="AE431" s="75"/>
      <c r="AF431" s="75"/>
      <c r="AG431" s="75"/>
      <c r="AH431" s="75"/>
      <c r="AI431" s="75"/>
      <c r="AJ431" s="75"/>
      <c r="AK431" s="75"/>
      <c r="AL431" s="75"/>
      <c r="AM431" s="75"/>
      <c r="AN431" s="75"/>
      <c r="AO431" s="75"/>
      <c r="AP431" s="75"/>
      <c r="AQ431" s="75"/>
      <c r="AR431" s="75"/>
      <c r="AS431" s="75"/>
      <c r="AT431" s="75"/>
      <c r="AU431" s="75"/>
      <c r="AV431" s="75"/>
      <c r="AW431" s="75"/>
      <c r="AX431" s="75"/>
      <c r="AY431" s="75"/>
      <c r="AZ431" s="75"/>
      <c r="BA431" s="75"/>
    </row>
    <row r="432" ht="20.25" customHeight="1">
      <c r="A432" s="74"/>
      <c r="B432" s="74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  <c r="AD432" s="75"/>
      <c r="AE432" s="75"/>
      <c r="AF432" s="75"/>
      <c r="AG432" s="75"/>
      <c r="AH432" s="75"/>
      <c r="AI432" s="75"/>
      <c r="AJ432" s="75"/>
      <c r="AK432" s="75"/>
      <c r="AL432" s="75"/>
      <c r="AM432" s="75"/>
      <c r="AN432" s="75"/>
      <c r="AO432" s="75"/>
      <c r="AP432" s="75"/>
      <c r="AQ432" s="75"/>
      <c r="AR432" s="75"/>
      <c r="AS432" s="75"/>
      <c r="AT432" s="75"/>
      <c r="AU432" s="75"/>
      <c r="AV432" s="75"/>
      <c r="AW432" s="75"/>
      <c r="AX432" s="75"/>
      <c r="AY432" s="75"/>
      <c r="AZ432" s="75"/>
      <c r="BA432" s="75"/>
    </row>
    <row r="433" ht="20.25" customHeight="1">
      <c r="A433" s="74"/>
      <c r="B433" s="74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  <c r="AD433" s="75"/>
      <c r="AE433" s="75"/>
      <c r="AF433" s="75"/>
      <c r="AG433" s="75"/>
      <c r="AH433" s="75"/>
      <c r="AI433" s="75"/>
      <c r="AJ433" s="75"/>
      <c r="AK433" s="75"/>
      <c r="AL433" s="75"/>
      <c r="AM433" s="75"/>
      <c r="AN433" s="75"/>
      <c r="AO433" s="75"/>
      <c r="AP433" s="75"/>
      <c r="AQ433" s="75"/>
      <c r="AR433" s="75"/>
      <c r="AS433" s="75"/>
      <c r="AT433" s="75"/>
      <c r="AU433" s="75"/>
      <c r="AV433" s="75"/>
      <c r="AW433" s="75"/>
      <c r="AX433" s="75"/>
      <c r="AY433" s="75"/>
      <c r="AZ433" s="75"/>
      <c r="BA433" s="75"/>
    </row>
    <row r="434" ht="20.25" customHeight="1">
      <c r="A434" s="74"/>
      <c r="B434" s="74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  <c r="AD434" s="75"/>
      <c r="AE434" s="75"/>
      <c r="AF434" s="75"/>
      <c r="AG434" s="75"/>
      <c r="AH434" s="75"/>
      <c r="AI434" s="75"/>
      <c r="AJ434" s="75"/>
      <c r="AK434" s="75"/>
      <c r="AL434" s="75"/>
      <c r="AM434" s="75"/>
      <c r="AN434" s="75"/>
      <c r="AO434" s="75"/>
      <c r="AP434" s="75"/>
      <c r="AQ434" s="75"/>
      <c r="AR434" s="75"/>
      <c r="AS434" s="75"/>
      <c r="AT434" s="75"/>
      <c r="AU434" s="75"/>
      <c r="AV434" s="75"/>
      <c r="AW434" s="75"/>
      <c r="AX434" s="75"/>
      <c r="AY434" s="75"/>
      <c r="AZ434" s="75"/>
      <c r="BA434" s="75"/>
    </row>
    <row r="435" ht="20.25" customHeight="1">
      <c r="A435" s="74"/>
      <c r="B435" s="74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  <c r="AD435" s="75"/>
      <c r="AE435" s="75"/>
      <c r="AF435" s="75"/>
      <c r="AG435" s="75"/>
      <c r="AH435" s="75"/>
      <c r="AI435" s="75"/>
      <c r="AJ435" s="75"/>
      <c r="AK435" s="75"/>
      <c r="AL435" s="75"/>
      <c r="AM435" s="75"/>
      <c r="AN435" s="75"/>
      <c r="AO435" s="75"/>
      <c r="AP435" s="75"/>
      <c r="AQ435" s="75"/>
      <c r="AR435" s="75"/>
      <c r="AS435" s="75"/>
      <c r="AT435" s="75"/>
      <c r="AU435" s="75"/>
      <c r="AV435" s="75"/>
      <c r="AW435" s="75"/>
      <c r="AX435" s="75"/>
      <c r="AY435" s="75"/>
      <c r="AZ435" s="75"/>
      <c r="BA435" s="75"/>
    </row>
    <row r="436" ht="20.25" customHeight="1">
      <c r="A436" s="74"/>
      <c r="B436" s="74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  <c r="AF436" s="75"/>
      <c r="AG436" s="75"/>
      <c r="AH436" s="75"/>
      <c r="AI436" s="75"/>
      <c r="AJ436" s="75"/>
      <c r="AK436" s="75"/>
      <c r="AL436" s="75"/>
      <c r="AM436" s="75"/>
      <c r="AN436" s="75"/>
      <c r="AO436" s="75"/>
      <c r="AP436" s="75"/>
      <c r="AQ436" s="75"/>
      <c r="AR436" s="75"/>
      <c r="AS436" s="75"/>
      <c r="AT436" s="75"/>
      <c r="AU436" s="75"/>
      <c r="AV436" s="75"/>
      <c r="AW436" s="75"/>
      <c r="AX436" s="75"/>
      <c r="AY436" s="75"/>
      <c r="AZ436" s="75"/>
      <c r="BA436" s="75"/>
    </row>
    <row r="437" ht="20.25" customHeight="1">
      <c r="A437" s="74"/>
      <c r="B437" s="74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  <c r="AD437" s="75"/>
      <c r="AE437" s="75"/>
      <c r="AF437" s="75"/>
      <c r="AG437" s="75"/>
      <c r="AH437" s="75"/>
      <c r="AI437" s="75"/>
      <c r="AJ437" s="75"/>
      <c r="AK437" s="75"/>
      <c r="AL437" s="75"/>
      <c r="AM437" s="75"/>
      <c r="AN437" s="75"/>
      <c r="AO437" s="75"/>
      <c r="AP437" s="75"/>
      <c r="AQ437" s="75"/>
      <c r="AR437" s="75"/>
      <c r="AS437" s="75"/>
      <c r="AT437" s="75"/>
      <c r="AU437" s="75"/>
      <c r="AV437" s="75"/>
      <c r="AW437" s="75"/>
      <c r="AX437" s="75"/>
      <c r="AY437" s="75"/>
      <c r="AZ437" s="75"/>
      <c r="BA437" s="75"/>
    </row>
    <row r="438" ht="20.25" customHeight="1">
      <c r="A438" s="74"/>
      <c r="B438" s="74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  <c r="AD438" s="75"/>
      <c r="AE438" s="75"/>
      <c r="AF438" s="75"/>
      <c r="AG438" s="75"/>
      <c r="AH438" s="75"/>
      <c r="AI438" s="75"/>
      <c r="AJ438" s="75"/>
      <c r="AK438" s="75"/>
      <c r="AL438" s="75"/>
      <c r="AM438" s="75"/>
      <c r="AN438" s="75"/>
      <c r="AO438" s="75"/>
      <c r="AP438" s="75"/>
      <c r="AQ438" s="75"/>
      <c r="AR438" s="75"/>
      <c r="AS438" s="75"/>
      <c r="AT438" s="75"/>
      <c r="AU438" s="75"/>
      <c r="AV438" s="75"/>
      <c r="AW438" s="75"/>
      <c r="AX438" s="75"/>
      <c r="AY438" s="75"/>
      <c r="AZ438" s="75"/>
      <c r="BA438" s="75"/>
    </row>
    <row r="439" ht="20.25" customHeight="1">
      <c r="A439" s="74"/>
      <c r="B439" s="74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  <c r="AD439" s="75"/>
      <c r="AE439" s="75"/>
      <c r="AF439" s="75"/>
      <c r="AG439" s="75"/>
      <c r="AH439" s="75"/>
      <c r="AI439" s="75"/>
      <c r="AJ439" s="75"/>
      <c r="AK439" s="75"/>
      <c r="AL439" s="75"/>
      <c r="AM439" s="75"/>
      <c r="AN439" s="75"/>
      <c r="AO439" s="75"/>
      <c r="AP439" s="75"/>
      <c r="AQ439" s="75"/>
      <c r="AR439" s="75"/>
      <c r="AS439" s="75"/>
      <c r="AT439" s="75"/>
      <c r="AU439" s="75"/>
      <c r="AV439" s="75"/>
      <c r="AW439" s="75"/>
      <c r="AX439" s="75"/>
      <c r="AY439" s="75"/>
      <c r="AZ439" s="75"/>
      <c r="BA439" s="75"/>
    </row>
    <row r="440" ht="20.25" customHeight="1">
      <c r="A440" s="74"/>
      <c r="B440" s="74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  <c r="AD440" s="75"/>
      <c r="AE440" s="75"/>
      <c r="AF440" s="75"/>
      <c r="AG440" s="75"/>
      <c r="AH440" s="75"/>
      <c r="AI440" s="75"/>
      <c r="AJ440" s="75"/>
      <c r="AK440" s="75"/>
      <c r="AL440" s="75"/>
      <c r="AM440" s="75"/>
      <c r="AN440" s="75"/>
      <c r="AO440" s="75"/>
      <c r="AP440" s="75"/>
      <c r="AQ440" s="75"/>
      <c r="AR440" s="75"/>
      <c r="AS440" s="75"/>
      <c r="AT440" s="75"/>
      <c r="AU440" s="75"/>
      <c r="AV440" s="75"/>
      <c r="AW440" s="75"/>
      <c r="AX440" s="75"/>
      <c r="AY440" s="75"/>
      <c r="AZ440" s="75"/>
      <c r="BA440" s="75"/>
    </row>
    <row r="441" ht="20.25" customHeight="1">
      <c r="A441" s="74"/>
      <c r="B441" s="74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  <c r="AF441" s="75"/>
      <c r="AG441" s="75"/>
      <c r="AH441" s="75"/>
      <c r="AI441" s="75"/>
      <c r="AJ441" s="75"/>
      <c r="AK441" s="75"/>
      <c r="AL441" s="75"/>
      <c r="AM441" s="75"/>
      <c r="AN441" s="75"/>
      <c r="AO441" s="75"/>
      <c r="AP441" s="75"/>
      <c r="AQ441" s="75"/>
      <c r="AR441" s="75"/>
      <c r="AS441" s="75"/>
      <c r="AT441" s="75"/>
      <c r="AU441" s="75"/>
      <c r="AV441" s="75"/>
      <c r="AW441" s="75"/>
      <c r="AX441" s="75"/>
      <c r="AY441" s="75"/>
      <c r="AZ441" s="75"/>
      <c r="BA441" s="75"/>
    </row>
    <row r="442" ht="20.25" customHeight="1">
      <c r="A442" s="74"/>
      <c r="B442" s="74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  <c r="AD442" s="75"/>
      <c r="AE442" s="75"/>
      <c r="AF442" s="75"/>
      <c r="AG442" s="75"/>
      <c r="AH442" s="75"/>
      <c r="AI442" s="75"/>
      <c r="AJ442" s="75"/>
      <c r="AK442" s="75"/>
      <c r="AL442" s="75"/>
      <c r="AM442" s="75"/>
      <c r="AN442" s="75"/>
      <c r="AO442" s="75"/>
      <c r="AP442" s="75"/>
      <c r="AQ442" s="75"/>
      <c r="AR442" s="75"/>
      <c r="AS442" s="75"/>
      <c r="AT442" s="75"/>
      <c r="AU442" s="75"/>
      <c r="AV442" s="75"/>
      <c r="AW442" s="75"/>
      <c r="AX442" s="75"/>
      <c r="AY442" s="75"/>
      <c r="AZ442" s="75"/>
      <c r="BA442" s="75"/>
    </row>
    <row r="443" ht="20.25" customHeight="1">
      <c r="A443" s="74"/>
      <c r="B443" s="74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  <c r="AD443" s="75"/>
      <c r="AE443" s="75"/>
      <c r="AF443" s="75"/>
      <c r="AG443" s="75"/>
      <c r="AH443" s="75"/>
      <c r="AI443" s="75"/>
      <c r="AJ443" s="75"/>
      <c r="AK443" s="75"/>
      <c r="AL443" s="75"/>
      <c r="AM443" s="75"/>
      <c r="AN443" s="75"/>
      <c r="AO443" s="75"/>
      <c r="AP443" s="75"/>
      <c r="AQ443" s="75"/>
      <c r="AR443" s="75"/>
      <c r="AS443" s="75"/>
      <c r="AT443" s="75"/>
      <c r="AU443" s="75"/>
      <c r="AV443" s="75"/>
      <c r="AW443" s="75"/>
      <c r="AX443" s="75"/>
      <c r="AY443" s="75"/>
      <c r="AZ443" s="75"/>
      <c r="BA443" s="75"/>
    </row>
    <row r="444" ht="20.25" customHeight="1">
      <c r="A444" s="74"/>
      <c r="B444" s="74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  <c r="AD444" s="75"/>
      <c r="AE444" s="75"/>
      <c r="AF444" s="75"/>
      <c r="AG444" s="75"/>
      <c r="AH444" s="75"/>
      <c r="AI444" s="75"/>
      <c r="AJ444" s="75"/>
      <c r="AK444" s="75"/>
      <c r="AL444" s="75"/>
      <c r="AM444" s="75"/>
      <c r="AN444" s="75"/>
      <c r="AO444" s="75"/>
      <c r="AP444" s="75"/>
      <c r="AQ444" s="75"/>
      <c r="AR444" s="75"/>
      <c r="AS444" s="75"/>
      <c r="AT444" s="75"/>
      <c r="AU444" s="75"/>
      <c r="AV444" s="75"/>
      <c r="AW444" s="75"/>
      <c r="AX444" s="75"/>
      <c r="AY444" s="75"/>
      <c r="AZ444" s="75"/>
      <c r="BA444" s="75"/>
    </row>
    <row r="445" ht="20.25" customHeight="1">
      <c r="A445" s="74"/>
      <c r="B445" s="74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  <c r="AD445" s="75"/>
      <c r="AE445" s="75"/>
      <c r="AF445" s="75"/>
      <c r="AG445" s="75"/>
      <c r="AH445" s="75"/>
      <c r="AI445" s="75"/>
      <c r="AJ445" s="75"/>
      <c r="AK445" s="75"/>
      <c r="AL445" s="75"/>
      <c r="AM445" s="75"/>
      <c r="AN445" s="75"/>
      <c r="AO445" s="75"/>
      <c r="AP445" s="75"/>
      <c r="AQ445" s="75"/>
      <c r="AR445" s="75"/>
      <c r="AS445" s="75"/>
      <c r="AT445" s="75"/>
      <c r="AU445" s="75"/>
      <c r="AV445" s="75"/>
      <c r="AW445" s="75"/>
      <c r="AX445" s="75"/>
      <c r="AY445" s="75"/>
      <c r="AZ445" s="75"/>
      <c r="BA445" s="75"/>
    </row>
    <row r="446" ht="20.25" customHeight="1">
      <c r="A446" s="74"/>
      <c r="B446" s="74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  <c r="AF446" s="75"/>
      <c r="AG446" s="75"/>
      <c r="AH446" s="75"/>
      <c r="AI446" s="75"/>
      <c r="AJ446" s="75"/>
      <c r="AK446" s="75"/>
      <c r="AL446" s="75"/>
      <c r="AM446" s="75"/>
      <c r="AN446" s="75"/>
      <c r="AO446" s="75"/>
      <c r="AP446" s="75"/>
      <c r="AQ446" s="75"/>
      <c r="AR446" s="75"/>
      <c r="AS446" s="75"/>
      <c r="AT446" s="75"/>
      <c r="AU446" s="75"/>
      <c r="AV446" s="75"/>
      <c r="AW446" s="75"/>
      <c r="AX446" s="75"/>
      <c r="AY446" s="75"/>
      <c r="AZ446" s="75"/>
      <c r="BA446" s="75"/>
    </row>
    <row r="447" ht="20.25" customHeight="1">
      <c r="A447" s="74"/>
      <c r="B447" s="74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  <c r="AD447" s="75"/>
      <c r="AE447" s="75"/>
      <c r="AF447" s="75"/>
      <c r="AG447" s="75"/>
      <c r="AH447" s="75"/>
      <c r="AI447" s="75"/>
      <c r="AJ447" s="75"/>
      <c r="AK447" s="75"/>
      <c r="AL447" s="75"/>
      <c r="AM447" s="75"/>
      <c r="AN447" s="75"/>
      <c r="AO447" s="75"/>
      <c r="AP447" s="75"/>
      <c r="AQ447" s="75"/>
      <c r="AR447" s="75"/>
      <c r="AS447" s="75"/>
      <c r="AT447" s="75"/>
      <c r="AU447" s="75"/>
      <c r="AV447" s="75"/>
      <c r="AW447" s="75"/>
      <c r="AX447" s="75"/>
      <c r="AY447" s="75"/>
      <c r="AZ447" s="75"/>
      <c r="BA447" s="75"/>
    </row>
    <row r="448" ht="20.25" customHeight="1">
      <c r="A448" s="74"/>
      <c r="B448" s="74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  <c r="AH448" s="75"/>
      <c r="AI448" s="75"/>
      <c r="AJ448" s="75"/>
      <c r="AK448" s="75"/>
      <c r="AL448" s="75"/>
      <c r="AM448" s="75"/>
      <c r="AN448" s="75"/>
      <c r="AO448" s="75"/>
      <c r="AP448" s="75"/>
      <c r="AQ448" s="75"/>
      <c r="AR448" s="75"/>
      <c r="AS448" s="75"/>
      <c r="AT448" s="75"/>
      <c r="AU448" s="75"/>
      <c r="AV448" s="75"/>
      <c r="AW448" s="75"/>
      <c r="AX448" s="75"/>
      <c r="AY448" s="75"/>
      <c r="AZ448" s="75"/>
      <c r="BA448" s="75"/>
    </row>
    <row r="449" ht="20.25" customHeight="1">
      <c r="A449" s="74"/>
      <c r="B449" s="74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  <c r="AD449" s="75"/>
      <c r="AE449" s="75"/>
      <c r="AF449" s="75"/>
      <c r="AG449" s="75"/>
      <c r="AH449" s="75"/>
      <c r="AI449" s="75"/>
      <c r="AJ449" s="75"/>
      <c r="AK449" s="75"/>
      <c r="AL449" s="75"/>
      <c r="AM449" s="75"/>
      <c r="AN449" s="75"/>
      <c r="AO449" s="75"/>
      <c r="AP449" s="75"/>
      <c r="AQ449" s="75"/>
      <c r="AR449" s="75"/>
      <c r="AS449" s="75"/>
      <c r="AT449" s="75"/>
      <c r="AU449" s="75"/>
      <c r="AV449" s="75"/>
      <c r="AW449" s="75"/>
      <c r="AX449" s="75"/>
      <c r="AY449" s="75"/>
      <c r="AZ449" s="75"/>
      <c r="BA449" s="75"/>
    </row>
    <row r="450" ht="20.25" customHeight="1">
      <c r="A450" s="74"/>
      <c r="B450" s="74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  <c r="AD450" s="75"/>
      <c r="AE450" s="75"/>
      <c r="AF450" s="75"/>
      <c r="AG450" s="75"/>
      <c r="AH450" s="75"/>
      <c r="AI450" s="75"/>
      <c r="AJ450" s="75"/>
      <c r="AK450" s="75"/>
      <c r="AL450" s="75"/>
      <c r="AM450" s="75"/>
      <c r="AN450" s="75"/>
      <c r="AO450" s="75"/>
      <c r="AP450" s="75"/>
      <c r="AQ450" s="75"/>
      <c r="AR450" s="75"/>
      <c r="AS450" s="75"/>
      <c r="AT450" s="75"/>
      <c r="AU450" s="75"/>
      <c r="AV450" s="75"/>
      <c r="AW450" s="75"/>
      <c r="AX450" s="75"/>
      <c r="AY450" s="75"/>
      <c r="AZ450" s="75"/>
      <c r="BA450" s="75"/>
    </row>
    <row r="451" ht="20.25" customHeight="1">
      <c r="A451" s="74"/>
      <c r="B451" s="74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  <c r="AF451" s="75"/>
      <c r="AG451" s="75"/>
      <c r="AH451" s="75"/>
      <c r="AI451" s="75"/>
      <c r="AJ451" s="75"/>
      <c r="AK451" s="75"/>
      <c r="AL451" s="75"/>
      <c r="AM451" s="75"/>
      <c r="AN451" s="75"/>
      <c r="AO451" s="75"/>
      <c r="AP451" s="75"/>
      <c r="AQ451" s="75"/>
      <c r="AR451" s="75"/>
      <c r="AS451" s="75"/>
      <c r="AT451" s="75"/>
      <c r="AU451" s="75"/>
      <c r="AV451" s="75"/>
      <c r="AW451" s="75"/>
      <c r="AX451" s="75"/>
      <c r="AY451" s="75"/>
      <c r="AZ451" s="75"/>
      <c r="BA451" s="75"/>
    </row>
    <row r="452" ht="20.25" customHeight="1">
      <c r="A452" s="74"/>
      <c r="B452" s="74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  <c r="AF452" s="75"/>
      <c r="AG452" s="75"/>
      <c r="AH452" s="75"/>
      <c r="AI452" s="75"/>
      <c r="AJ452" s="75"/>
      <c r="AK452" s="75"/>
      <c r="AL452" s="75"/>
      <c r="AM452" s="75"/>
      <c r="AN452" s="75"/>
      <c r="AO452" s="75"/>
      <c r="AP452" s="75"/>
      <c r="AQ452" s="75"/>
      <c r="AR452" s="75"/>
      <c r="AS452" s="75"/>
      <c r="AT452" s="75"/>
      <c r="AU452" s="75"/>
      <c r="AV452" s="75"/>
      <c r="AW452" s="75"/>
      <c r="AX452" s="75"/>
      <c r="AY452" s="75"/>
      <c r="AZ452" s="75"/>
      <c r="BA452" s="75"/>
    </row>
    <row r="453" ht="20.25" customHeight="1">
      <c r="A453" s="74"/>
      <c r="B453" s="74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  <c r="AF453" s="75"/>
      <c r="AG453" s="75"/>
      <c r="AH453" s="75"/>
      <c r="AI453" s="75"/>
      <c r="AJ453" s="75"/>
      <c r="AK453" s="75"/>
      <c r="AL453" s="75"/>
      <c r="AM453" s="75"/>
      <c r="AN453" s="75"/>
      <c r="AO453" s="75"/>
      <c r="AP453" s="75"/>
      <c r="AQ453" s="75"/>
      <c r="AR453" s="75"/>
      <c r="AS453" s="75"/>
      <c r="AT453" s="75"/>
      <c r="AU453" s="75"/>
      <c r="AV453" s="75"/>
      <c r="AW453" s="75"/>
      <c r="AX453" s="75"/>
      <c r="AY453" s="75"/>
      <c r="AZ453" s="75"/>
      <c r="BA453" s="75"/>
    </row>
    <row r="454" ht="20.25" customHeight="1">
      <c r="A454" s="74"/>
      <c r="B454" s="74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  <c r="AD454" s="75"/>
      <c r="AE454" s="75"/>
      <c r="AF454" s="75"/>
      <c r="AG454" s="75"/>
      <c r="AH454" s="75"/>
      <c r="AI454" s="75"/>
      <c r="AJ454" s="75"/>
      <c r="AK454" s="75"/>
      <c r="AL454" s="75"/>
      <c r="AM454" s="75"/>
      <c r="AN454" s="75"/>
      <c r="AO454" s="75"/>
      <c r="AP454" s="75"/>
      <c r="AQ454" s="75"/>
      <c r="AR454" s="75"/>
      <c r="AS454" s="75"/>
      <c r="AT454" s="75"/>
      <c r="AU454" s="75"/>
      <c r="AV454" s="75"/>
      <c r="AW454" s="75"/>
      <c r="AX454" s="75"/>
      <c r="AY454" s="75"/>
      <c r="AZ454" s="75"/>
      <c r="BA454" s="75"/>
    </row>
    <row r="455" ht="20.25" customHeight="1">
      <c r="A455" s="74"/>
      <c r="B455" s="74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  <c r="AD455" s="75"/>
      <c r="AE455" s="75"/>
      <c r="AF455" s="75"/>
      <c r="AG455" s="75"/>
      <c r="AH455" s="75"/>
      <c r="AI455" s="75"/>
      <c r="AJ455" s="75"/>
      <c r="AK455" s="75"/>
      <c r="AL455" s="75"/>
      <c r="AM455" s="75"/>
      <c r="AN455" s="75"/>
      <c r="AO455" s="75"/>
      <c r="AP455" s="75"/>
      <c r="AQ455" s="75"/>
      <c r="AR455" s="75"/>
      <c r="AS455" s="75"/>
      <c r="AT455" s="75"/>
      <c r="AU455" s="75"/>
      <c r="AV455" s="75"/>
      <c r="AW455" s="75"/>
      <c r="AX455" s="75"/>
      <c r="AY455" s="75"/>
      <c r="AZ455" s="75"/>
      <c r="BA455" s="75"/>
    </row>
    <row r="456" ht="20.25" customHeight="1">
      <c r="A456" s="74"/>
      <c r="B456" s="74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  <c r="AF456" s="75"/>
      <c r="AG456" s="75"/>
      <c r="AH456" s="75"/>
      <c r="AI456" s="75"/>
      <c r="AJ456" s="75"/>
      <c r="AK456" s="75"/>
      <c r="AL456" s="75"/>
      <c r="AM456" s="75"/>
      <c r="AN456" s="75"/>
      <c r="AO456" s="75"/>
      <c r="AP456" s="75"/>
      <c r="AQ456" s="75"/>
      <c r="AR456" s="75"/>
      <c r="AS456" s="75"/>
      <c r="AT456" s="75"/>
      <c r="AU456" s="75"/>
      <c r="AV456" s="75"/>
      <c r="AW456" s="75"/>
      <c r="AX456" s="75"/>
      <c r="AY456" s="75"/>
      <c r="AZ456" s="75"/>
      <c r="BA456" s="75"/>
    </row>
    <row r="457" ht="20.25" customHeight="1">
      <c r="A457" s="74"/>
      <c r="B457" s="74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  <c r="AD457" s="75"/>
      <c r="AE457" s="75"/>
      <c r="AF457" s="75"/>
      <c r="AG457" s="75"/>
      <c r="AH457" s="75"/>
      <c r="AI457" s="75"/>
      <c r="AJ457" s="75"/>
      <c r="AK457" s="75"/>
      <c r="AL457" s="75"/>
      <c r="AM457" s="75"/>
      <c r="AN457" s="75"/>
      <c r="AO457" s="75"/>
      <c r="AP457" s="75"/>
      <c r="AQ457" s="75"/>
      <c r="AR457" s="75"/>
      <c r="AS457" s="75"/>
      <c r="AT457" s="75"/>
      <c r="AU457" s="75"/>
      <c r="AV457" s="75"/>
      <c r="AW457" s="75"/>
      <c r="AX457" s="75"/>
      <c r="AY457" s="75"/>
      <c r="AZ457" s="75"/>
      <c r="BA457" s="75"/>
    </row>
    <row r="458" ht="20.25" customHeight="1">
      <c r="A458" s="74"/>
      <c r="B458" s="74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  <c r="AK458" s="75"/>
      <c r="AL458" s="75"/>
      <c r="AM458" s="75"/>
      <c r="AN458" s="75"/>
      <c r="AO458" s="75"/>
      <c r="AP458" s="75"/>
      <c r="AQ458" s="75"/>
      <c r="AR458" s="75"/>
      <c r="AS458" s="75"/>
      <c r="AT458" s="75"/>
      <c r="AU458" s="75"/>
      <c r="AV458" s="75"/>
      <c r="AW458" s="75"/>
      <c r="AX458" s="75"/>
      <c r="AY458" s="75"/>
      <c r="AZ458" s="75"/>
      <c r="BA458" s="75"/>
    </row>
    <row r="459" ht="20.25" customHeight="1">
      <c r="A459" s="74"/>
      <c r="B459" s="74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  <c r="AF459" s="75"/>
      <c r="AG459" s="75"/>
      <c r="AH459" s="75"/>
      <c r="AI459" s="75"/>
      <c r="AJ459" s="75"/>
      <c r="AK459" s="75"/>
      <c r="AL459" s="75"/>
      <c r="AM459" s="75"/>
      <c r="AN459" s="75"/>
      <c r="AO459" s="75"/>
      <c r="AP459" s="75"/>
      <c r="AQ459" s="75"/>
      <c r="AR459" s="75"/>
      <c r="AS459" s="75"/>
      <c r="AT459" s="75"/>
      <c r="AU459" s="75"/>
      <c r="AV459" s="75"/>
      <c r="AW459" s="75"/>
      <c r="AX459" s="75"/>
      <c r="AY459" s="75"/>
      <c r="AZ459" s="75"/>
      <c r="BA459" s="75"/>
    </row>
    <row r="460" ht="20.25" customHeight="1">
      <c r="A460" s="74"/>
      <c r="B460" s="74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  <c r="AD460" s="75"/>
      <c r="AE460" s="75"/>
      <c r="AF460" s="75"/>
      <c r="AG460" s="75"/>
      <c r="AH460" s="75"/>
      <c r="AI460" s="75"/>
      <c r="AJ460" s="75"/>
      <c r="AK460" s="75"/>
      <c r="AL460" s="75"/>
      <c r="AM460" s="75"/>
      <c r="AN460" s="75"/>
      <c r="AO460" s="75"/>
      <c r="AP460" s="75"/>
      <c r="AQ460" s="75"/>
      <c r="AR460" s="75"/>
      <c r="AS460" s="75"/>
      <c r="AT460" s="75"/>
      <c r="AU460" s="75"/>
      <c r="AV460" s="75"/>
      <c r="AW460" s="75"/>
      <c r="AX460" s="75"/>
      <c r="AY460" s="75"/>
      <c r="AZ460" s="75"/>
      <c r="BA460" s="75"/>
    </row>
    <row r="461" ht="20.25" customHeight="1">
      <c r="A461" s="74"/>
      <c r="B461" s="74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  <c r="AF461" s="75"/>
      <c r="AG461" s="75"/>
      <c r="AH461" s="75"/>
      <c r="AI461" s="75"/>
      <c r="AJ461" s="75"/>
      <c r="AK461" s="75"/>
      <c r="AL461" s="75"/>
      <c r="AM461" s="75"/>
      <c r="AN461" s="75"/>
      <c r="AO461" s="75"/>
      <c r="AP461" s="75"/>
      <c r="AQ461" s="75"/>
      <c r="AR461" s="75"/>
      <c r="AS461" s="75"/>
      <c r="AT461" s="75"/>
      <c r="AU461" s="75"/>
      <c r="AV461" s="75"/>
      <c r="AW461" s="75"/>
      <c r="AX461" s="75"/>
      <c r="AY461" s="75"/>
      <c r="AZ461" s="75"/>
      <c r="BA461" s="75"/>
    </row>
    <row r="462" ht="20.25" customHeight="1">
      <c r="A462" s="74"/>
      <c r="B462" s="74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  <c r="AD462" s="75"/>
      <c r="AE462" s="75"/>
      <c r="AF462" s="75"/>
      <c r="AG462" s="75"/>
      <c r="AH462" s="75"/>
      <c r="AI462" s="75"/>
      <c r="AJ462" s="75"/>
      <c r="AK462" s="75"/>
      <c r="AL462" s="75"/>
      <c r="AM462" s="75"/>
      <c r="AN462" s="75"/>
      <c r="AO462" s="75"/>
      <c r="AP462" s="75"/>
      <c r="AQ462" s="75"/>
      <c r="AR462" s="75"/>
      <c r="AS462" s="75"/>
      <c r="AT462" s="75"/>
      <c r="AU462" s="75"/>
      <c r="AV462" s="75"/>
      <c r="AW462" s="75"/>
      <c r="AX462" s="75"/>
      <c r="AY462" s="75"/>
      <c r="AZ462" s="75"/>
      <c r="BA462" s="75"/>
    </row>
    <row r="463" ht="20.25" customHeight="1">
      <c r="A463" s="74"/>
      <c r="B463" s="74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  <c r="AD463" s="75"/>
      <c r="AE463" s="75"/>
      <c r="AF463" s="75"/>
      <c r="AG463" s="75"/>
      <c r="AH463" s="75"/>
      <c r="AI463" s="75"/>
      <c r="AJ463" s="75"/>
      <c r="AK463" s="75"/>
      <c r="AL463" s="75"/>
      <c r="AM463" s="75"/>
      <c r="AN463" s="75"/>
      <c r="AO463" s="75"/>
      <c r="AP463" s="75"/>
      <c r="AQ463" s="75"/>
      <c r="AR463" s="75"/>
      <c r="AS463" s="75"/>
      <c r="AT463" s="75"/>
      <c r="AU463" s="75"/>
      <c r="AV463" s="75"/>
      <c r="AW463" s="75"/>
      <c r="AX463" s="75"/>
      <c r="AY463" s="75"/>
      <c r="AZ463" s="75"/>
      <c r="BA463" s="75"/>
    </row>
    <row r="464" ht="20.25" customHeight="1">
      <c r="A464" s="74"/>
      <c r="B464" s="74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  <c r="AD464" s="75"/>
      <c r="AE464" s="75"/>
      <c r="AF464" s="75"/>
      <c r="AG464" s="75"/>
      <c r="AH464" s="75"/>
      <c r="AI464" s="75"/>
      <c r="AJ464" s="75"/>
      <c r="AK464" s="75"/>
      <c r="AL464" s="75"/>
      <c r="AM464" s="75"/>
      <c r="AN464" s="75"/>
      <c r="AO464" s="75"/>
      <c r="AP464" s="75"/>
      <c r="AQ464" s="75"/>
      <c r="AR464" s="75"/>
      <c r="AS464" s="75"/>
      <c r="AT464" s="75"/>
      <c r="AU464" s="75"/>
      <c r="AV464" s="75"/>
      <c r="AW464" s="75"/>
      <c r="AX464" s="75"/>
      <c r="AY464" s="75"/>
      <c r="AZ464" s="75"/>
      <c r="BA464" s="75"/>
    </row>
    <row r="465" ht="20.25" customHeight="1">
      <c r="A465" s="74"/>
      <c r="B465" s="74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  <c r="AD465" s="75"/>
      <c r="AE465" s="75"/>
      <c r="AF465" s="75"/>
      <c r="AG465" s="75"/>
      <c r="AH465" s="75"/>
      <c r="AI465" s="75"/>
      <c r="AJ465" s="75"/>
      <c r="AK465" s="75"/>
      <c r="AL465" s="75"/>
      <c r="AM465" s="75"/>
      <c r="AN465" s="75"/>
      <c r="AO465" s="75"/>
      <c r="AP465" s="75"/>
      <c r="AQ465" s="75"/>
      <c r="AR465" s="75"/>
      <c r="AS465" s="75"/>
      <c r="AT465" s="75"/>
      <c r="AU465" s="75"/>
      <c r="AV465" s="75"/>
      <c r="AW465" s="75"/>
      <c r="AX465" s="75"/>
      <c r="AY465" s="75"/>
      <c r="AZ465" s="75"/>
      <c r="BA465" s="75"/>
    </row>
    <row r="466" ht="20.25" customHeight="1">
      <c r="A466" s="74"/>
      <c r="B466" s="74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  <c r="AF466" s="75"/>
      <c r="AG466" s="75"/>
      <c r="AH466" s="75"/>
      <c r="AI466" s="75"/>
      <c r="AJ466" s="75"/>
      <c r="AK466" s="75"/>
      <c r="AL466" s="75"/>
      <c r="AM466" s="75"/>
      <c r="AN466" s="75"/>
      <c r="AO466" s="75"/>
      <c r="AP466" s="75"/>
      <c r="AQ466" s="75"/>
      <c r="AR466" s="75"/>
      <c r="AS466" s="75"/>
      <c r="AT466" s="75"/>
      <c r="AU466" s="75"/>
      <c r="AV466" s="75"/>
      <c r="AW466" s="75"/>
      <c r="AX466" s="75"/>
      <c r="AY466" s="75"/>
      <c r="AZ466" s="75"/>
      <c r="BA466" s="75"/>
    </row>
    <row r="467" ht="20.25" customHeight="1">
      <c r="A467" s="74"/>
      <c r="B467" s="74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  <c r="AD467" s="75"/>
      <c r="AE467" s="75"/>
      <c r="AF467" s="75"/>
      <c r="AG467" s="75"/>
      <c r="AH467" s="75"/>
      <c r="AI467" s="75"/>
      <c r="AJ467" s="75"/>
      <c r="AK467" s="75"/>
      <c r="AL467" s="75"/>
      <c r="AM467" s="75"/>
      <c r="AN467" s="75"/>
      <c r="AO467" s="75"/>
      <c r="AP467" s="75"/>
      <c r="AQ467" s="75"/>
      <c r="AR467" s="75"/>
      <c r="AS467" s="75"/>
      <c r="AT467" s="75"/>
      <c r="AU467" s="75"/>
      <c r="AV467" s="75"/>
      <c r="AW467" s="75"/>
      <c r="AX467" s="75"/>
      <c r="AY467" s="75"/>
      <c r="AZ467" s="75"/>
      <c r="BA467" s="75"/>
    </row>
    <row r="468" ht="20.25" customHeight="1">
      <c r="A468" s="74"/>
      <c r="B468" s="74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  <c r="AF468" s="75"/>
      <c r="AG468" s="75"/>
      <c r="AH468" s="75"/>
      <c r="AI468" s="75"/>
      <c r="AJ468" s="75"/>
      <c r="AK468" s="75"/>
      <c r="AL468" s="75"/>
      <c r="AM468" s="75"/>
      <c r="AN468" s="75"/>
      <c r="AO468" s="75"/>
      <c r="AP468" s="75"/>
      <c r="AQ468" s="75"/>
      <c r="AR468" s="75"/>
      <c r="AS468" s="75"/>
      <c r="AT468" s="75"/>
      <c r="AU468" s="75"/>
      <c r="AV468" s="75"/>
      <c r="AW468" s="75"/>
      <c r="AX468" s="75"/>
      <c r="AY468" s="75"/>
      <c r="AZ468" s="75"/>
      <c r="BA468" s="75"/>
    </row>
    <row r="469" ht="20.25" customHeight="1">
      <c r="A469" s="74"/>
      <c r="B469" s="74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  <c r="AD469" s="75"/>
      <c r="AE469" s="75"/>
      <c r="AF469" s="75"/>
      <c r="AG469" s="75"/>
      <c r="AH469" s="75"/>
      <c r="AI469" s="75"/>
      <c r="AJ469" s="75"/>
      <c r="AK469" s="75"/>
      <c r="AL469" s="75"/>
      <c r="AM469" s="75"/>
      <c r="AN469" s="75"/>
      <c r="AO469" s="75"/>
      <c r="AP469" s="75"/>
      <c r="AQ469" s="75"/>
      <c r="AR469" s="75"/>
      <c r="AS469" s="75"/>
      <c r="AT469" s="75"/>
      <c r="AU469" s="75"/>
      <c r="AV469" s="75"/>
      <c r="AW469" s="75"/>
      <c r="AX469" s="75"/>
      <c r="AY469" s="75"/>
      <c r="AZ469" s="75"/>
      <c r="BA469" s="75"/>
    </row>
    <row r="470" ht="20.25" customHeight="1">
      <c r="A470" s="74"/>
      <c r="B470" s="74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  <c r="AD470" s="75"/>
      <c r="AE470" s="75"/>
      <c r="AF470" s="75"/>
      <c r="AG470" s="75"/>
      <c r="AH470" s="75"/>
      <c r="AI470" s="75"/>
      <c r="AJ470" s="75"/>
      <c r="AK470" s="75"/>
      <c r="AL470" s="75"/>
      <c r="AM470" s="75"/>
      <c r="AN470" s="75"/>
      <c r="AO470" s="75"/>
      <c r="AP470" s="75"/>
      <c r="AQ470" s="75"/>
      <c r="AR470" s="75"/>
      <c r="AS470" s="75"/>
      <c r="AT470" s="75"/>
      <c r="AU470" s="75"/>
      <c r="AV470" s="75"/>
      <c r="AW470" s="75"/>
      <c r="AX470" s="75"/>
      <c r="AY470" s="75"/>
      <c r="AZ470" s="75"/>
      <c r="BA470" s="75"/>
    </row>
    <row r="471" ht="20.25" customHeight="1">
      <c r="A471" s="74"/>
      <c r="B471" s="74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  <c r="AF471" s="75"/>
      <c r="AG471" s="75"/>
      <c r="AH471" s="75"/>
      <c r="AI471" s="75"/>
      <c r="AJ471" s="75"/>
      <c r="AK471" s="75"/>
      <c r="AL471" s="75"/>
      <c r="AM471" s="75"/>
      <c r="AN471" s="75"/>
      <c r="AO471" s="75"/>
      <c r="AP471" s="75"/>
      <c r="AQ471" s="75"/>
      <c r="AR471" s="75"/>
      <c r="AS471" s="75"/>
      <c r="AT471" s="75"/>
      <c r="AU471" s="75"/>
      <c r="AV471" s="75"/>
      <c r="AW471" s="75"/>
      <c r="AX471" s="75"/>
      <c r="AY471" s="75"/>
      <c r="AZ471" s="75"/>
      <c r="BA471" s="75"/>
    </row>
    <row r="472" ht="20.25" customHeight="1">
      <c r="A472" s="74"/>
      <c r="B472" s="74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  <c r="AF472" s="75"/>
      <c r="AG472" s="75"/>
      <c r="AH472" s="75"/>
      <c r="AI472" s="75"/>
      <c r="AJ472" s="75"/>
      <c r="AK472" s="75"/>
      <c r="AL472" s="75"/>
      <c r="AM472" s="75"/>
      <c r="AN472" s="75"/>
      <c r="AO472" s="75"/>
      <c r="AP472" s="75"/>
      <c r="AQ472" s="75"/>
      <c r="AR472" s="75"/>
      <c r="AS472" s="75"/>
      <c r="AT472" s="75"/>
      <c r="AU472" s="75"/>
      <c r="AV472" s="75"/>
      <c r="AW472" s="75"/>
      <c r="AX472" s="75"/>
      <c r="AY472" s="75"/>
      <c r="AZ472" s="75"/>
      <c r="BA472" s="75"/>
    </row>
    <row r="473" ht="20.25" customHeight="1">
      <c r="A473" s="74"/>
      <c r="B473" s="74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  <c r="AD473" s="75"/>
      <c r="AE473" s="75"/>
      <c r="AF473" s="75"/>
      <c r="AG473" s="75"/>
      <c r="AH473" s="75"/>
      <c r="AI473" s="75"/>
      <c r="AJ473" s="75"/>
      <c r="AK473" s="75"/>
      <c r="AL473" s="75"/>
      <c r="AM473" s="75"/>
      <c r="AN473" s="75"/>
      <c r="AO473" s="75"/>
      <c r="AP473" s="75"/>
      <c r="AQ473" s="75"/>
      <c r="AR473" s="75"/>
      <c r="AS473" s="75"/>
      <c r="AT473" s="75"/>
      <c r="AU473" s="75"/>
      <c r="AV473" s="75"/>
      <c r="AW473" s="75"/>
      <c r="AX473" s="75"/>
      <c r="AY473" s="75"/>
      <c r="AZ473" s="75"/>
      <c r="BA473" s="75"/>
    </row>
    <row r="474" ht="20.25" customHeight="1">
      <c r="A474" s="74"/>
      <c r="B474" s="74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  <c r="AF474" s="75"/>
      <c r="AG474" s="75"/>
      <c r="AH474" s="75"/>
      <c r="AI474" s="75"/>
      <c r="AJ474" s="75"/>
      <c r="AK474" s="75"/>
      <c r="AL474" s="75"/>
      <c r="AM474" s="75"/>
      <c r="AN474" s="75"/>
      <c r="AO474" s="75"/>
      <c r="AP474" s="75"/>
      <c r="AQ474" s="75"/>
      <c r="AR474" s="75"/>
      <c r="AS474" s="75"/>
      <c r="AT474" s="75"/>
      <c r="AU474" s="75"/>
      <c r="AV474" s="75"/>
      <c r="AW474" s="75"/>
      <c r="AX474" s="75"/>
      <c r="AY474" s="75"/>
      <c r="AZ474" s="75"/>
      <c r="BA474" s="75"/>
    </row>
    <row r="475" ht="20.25" customHeight="1">
      <c r="A475" s="74"/>
      <c r="B475" s="74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  <c r="AF475" s="75"/>
      <c r="AG475" s="75"/>
      <c r="AH475" s="75"/>
      <c r="AI475" s="75"/>
      <c r="AJ475" s="75"/>
      <c r="AK475" s="75"/>
      <c r="AL475" s="75"/>
      <c r="AM475" s="75"/>
      <c r="AN475" s="75"/>
      <c r="AO475" s="75"/>
      <c r="AP475" s="75"/>
      <c r="AQ475" s="75"/>
      <c r="AR475" s="75"/>
      <c r="AS475" s="75"/>
      <c r="AT475" s="75"/>
      <c r="AU475" s="75"/>
      <c r="AV475" s="75"/>
      <c r="AW475" s="75"/>
      <c r="AX475" s="75"/>
      <c r="AY475" s="75"/>
      <c r="AZ475" s="75"/>
      <c r="BA475" s="75"/>
    </row>
    <row r="476" ht="20.25" customHeight="1">
      <c r="A476" s="74"/>
      <c r="B476" s="74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  <c r="AF476" s="75"/>
      <c r="AG476" s="75"/>
      <c r="AH476" s="75"/>
      <c r="AI476" s="75"/>
      <c r="AJ476" s="75"/>
      <c r="AK476" s="75"/>
      <c r="AL476" s="75"/>
      <c r="AM476" s="75"/>
      <c r="AN476" s="75"/>
      <c r="AO476" s="75"/>
      <c r="AP476" s="75"/>
      <c r="AQ476" s="75"/>
      <c r="AR476" s="75"/>
      <c r="AS476" s="75"/>
      <c r="AT476" s="75"/>
      <c r="AU476" s="75"/>
      <c r="AV476" s="75"/>
      <c r="AW476" s="75"/>
      <c r="AX476" s="75"/>
      <c r="AY476" s="75"/>
      <c r="AZ476" s="75"/>
      <c r="BA476" s="75"/>
    </row>
    <row r="477" ht="20.25" customHeight="1">
      <c r="A477" s="74"/>
      <c r="B477" s="74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  <c r="AD477" s="75"/>
      <c r="AE477" s="75"/>
      <c r="AF477" s="75"/>
      <c r="AG477" s="75"/>
      <c r="AH477" s="75"/>
      <c r="AI477" s="75"/>
      <c r="AJ477" s="75"/>
      <c r="AK477" s="75"/>
      <c r="AL477" s="75"/>
      <c r="AM477" s="75"/>
      <c r="AN477" s="75"/>
      <c r="AO477" s="75"/>
      <c r="AP477" s="75"/>
      <c r="AQ477" s="75"/>
      <c r="AR477" s="75"/>
      <c r="AS477" s="75"/>
      <c r="AT477" s="75"/>
      <c r="AU477" s="75"/>
      <c r="AV477" s="75"/>
      <c r="AW477" s="75"/>
      <c r="AX477" s="75"/>
      <c r="AY477" s="75"/>
      <c r="AZ477" s="75"/>
      <c r="BA477" s="75"/>
    </row>
    <row r="478" ht="20.25" customHeight="1">
      <c r="A478" s="74"/>
      <c r="B478" s="74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  <c r="AD478" s="75"/>
      <c r="AE478" s="75"/>
      <c r="AF478" s="75"/>
      <c r="AG478" s="75"/>
      <c r="AH478" s="75"/>
      <c r="AI478" s="75"/>
      <c r="AJ478" s="75"/>
      <c r="AK478" s="75"/>
      <c r="AL478" s="75"/>
      <c r="AM478" s="75"/>
      <c r="AN478" s="75"/>
      <c r="AO478" s="75"/>
      <c r="AP478" s="75"/>
      <c r="AQ478" s="75"/>
      <c r="AR478" s="75"/>
      <c r="AS478" s="75"/>
      <c r="AT478" s="75"/>
      <c r="AU478" s="75"/>
      <c r="AV478" s="75"/>
      <c r="AW478" s="75"/>
      <c r="AX478" s="75"/>
      <c r="AY478" s="75"/>
      <c r="AZ478" s="75"/>
      <c r="BA478" s="75"/>
    </row>
    <row r="479" ht="20.25" customHeight="1">
      <c r="A479" s="74"/>
      <c r="B479" s="74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  <c r="AF479" s="75"/>
      <c r="AG479" s="75"/>
      <c r="AH479" s="75"/>
      <c r="AI479" s="75"/>
      <c r="AJ479" s="75"/>
      <c r="AK479" s="75"/>
      <c r="AL479" s="75"/>
      <c r="AM479" s="75"/>
      <c r="AN479" s="75"/>
      <c r="AO479" s="75"/>
      <c r="AP479" s="75"/>
      <c r="AQ479" s="75"/>
      <c r="AR479" s="75"/>
      <c r="AS479" s="75"/>
      <c r="AT479" s="75"/>
      <c r="AU479" s="75"/>
      <c r="AV479" s="75"/>
      <c r="AW479" s="75"/>
      <c r="AX479" s="75"/>
      <c r="AY479" s="75"/>
      <c r="AZ479" s="75"/>
      <c r="BA479" s="75"/>
    </row>
    <row r="480" ht="20.25" customHeight="1">
      <c r="A480" s="74"/>
      <c r="B480" s="74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  <c r="AF480" s="75"/>
      <c r="AG480" s="75"/>
      <c r="AH480" s="75"/>
      <c r="AI480" s="75"/>
      <c r="AJ480" s="75"/>
      <c r="AK480" s="75"/>
      <c r="AL480" s="75"/>
      <c r="AM480" s="75"/>
      <c r="AN480" s="75"/>
      <c r="AO480" s="75"/>
      <c r="AP480" s="75"/>
      <c r="AQ480" s="75"/>
      <c r="AR480" s="75"/>
      <c r="AS480" s="75"/>
      <c r="AT480" s="75"/>
      <c r="AU480" s="75"/>
      <c r="AV480" s="75"/>
      <c r="AW480" s="75"/>
      <c r="AX480" s="75"/>
      <c r="AY480" s="75"/>
      <c r="AZ480" s="75"/>
      <c r="BA480" s="75"/>
    </row>
    <row r="481" ht="20.25" customHeight="1">
      <c r="A481" s="74"/>
      <c r="B481" s="74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  <c r="AF481" s="75"/>
      <c r="AG481" s="75"/>
      <c r="AH481" s="75"/>
      <c r="AI481" s="75"/>
      <c r="AJ481" s="75"/>
      <c r="AK481" s="75"/>
      <c r="AL481" s="75"/>
      <c r="AM481" s="75"/>
      <c r="AN481" s="75"/>
      <c r="AO481" s="75"/>
      <c r="AP481" s="75"/>
      <c r="AQ481" s="75"/>
      <c r="AR481" s="75"/>
      <c r="AS481" s="75"/>
      <c r="AT481" s="75"/>
      <c r="AU481" s="75"/>
      <c r="AV481" s="75"/>
      <c r="AW481" s="75"/>
      <c r="AX481" s="75"/>
      <c r="AY481" s="75"/>
      <c r="AZ481" s="75"/>
      <c r="BA481" s="75"/>
    </row>
    <row r="482" ht="20.25" customHeight="1">
      <c r="A482" s="74"/>
      <c r="B482" s="74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  <c r="AD482" s="75"/>
      <c r="AE482" s="75"/>
      <c r="AF482" s="75"/>
      <c r="AG482" s="75"/>
      <c r="AH482" s="75"/>
      <c r="AI482" s="75"/>
      <c r="AJ482" s="75"/>
      <c r="AK482" s="75"/>
      <c r="AL482" s="75"/>
      <c r="AM482" s="75"/>
      <c r="AN482" s="75"/>
      <c r="AO482" s="75"/>
      <c r="AP482" s="75"/>
      <c r="AQ482" s="75"/>
      <c r="AR482" s="75"/>
      <c r="AS482" s="75"/>
      <c r="AT482" s="75"/>
      <c r="AU482" s="75"/>
      <c r="AV482" s="75"/>
      <c r="AW482" s="75"/>
      <c r="AX482" s="75"/>
      <c r="AY482" s="75"/>
      <c r="AZ482" s="75"/>
      <c r="BA482" s="75"/>
    </row>
    <row r="483" ht="20.25" customHeight="1">
      <c r="A483" s="74"/>
      <c r="B483" s="74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  <c r="AD483" s="75"/>
      <c r="AE483" s="75"/>
      <c r="AF483" s="75"/>
      <c r="AG483" s="75"/>
      <c r="AH483" s="75"/>
      <c r="AI483" s="75"/>
      <c r="AJ483" s="75"/>
      <c r="AK483" s="75"/>
      <c r="AL483" s="75"/>
      <c r="AM483" s="75"/>
      <c r="AN483" s="75"/>
      <c r="AO483" s="75"/>
      <c r="AP483" s="75"/>
      <c r="AQ483" s="75"/>
      <c r="AR483" s="75"/>
      <c r="AS483" s="75"/>
      <c r="AT483" s="75"/>
      <c r="AU483" s="75"/>
      <c r="AV483" s="75"/>
      <c r="AW483" s="75"/>
      <c r="AX483" s="75"/>
      <c r="AY483" s="75"/>
      <c r="AZ483" s="75"/>
      <c r="BA483" s="75"/>
    </row>
    <row r="484" ht="20.25" customHeight="1">
      <c r="A484" s="74"/>
      <c r="B484" s="74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  <c r="AF484" s="75"/>
      <c r="AG484" s="75"/>
      <c r="AH484" s="75"/>
      <c r="AI484" s="75"/>
      <c r="AJ484" s="75"/>
      <c r="AK484" s="75"/>
      <c r="AL484" s="75"/>
      <c r="AM484" s="75"/>
      <c r="AN484" s="75"/>
      <c r="AO484" s="75"/>
      <c r="AP484" s="75"/>
      <c r="AQ484" s="75"/>
      <c r="AR484" s="75"/>
      <c r="AS484" s="75"/>
      <c r="AT484" s="75"/>
      <c r="AU484" s="75"/>
      <c r="AV484" s="75"/>
      <c r="AW484" s="75"/>
      <c r="AX484" s="75"/>
      <c r="AY484" s="75"/>
      <c r="AZ484" s="75"/>
      <c r="BA484" s="75"/>
    </row>
    <row r="485" ht="20.25" customHeight="1">
      <c r="A485" s="74"/>
      <c r="B485" s="74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  <c r="AF485" s="75"/>
      <c r="AG485" s="75"/>
      <c r="AH485" s="75"/>
      <c r="AI485" s="75"/>
      <c r="AJ485" s="75"/>
      <c r="AK485" s="75"/>
      <c r="AL485" s="75"/>
      <c r="AM485" s="75"/>
      <c r="AN485" s="75"/>
      <c r="AO485" s="75"/>
      <c r="AP485" s="75"/>
      <c r="AQ485" s="75"/>
      <c r="AR485" s="75"/>
      <c r="AS485" s="75"/>
      <c r="AT485" s="75"/>
      <c r="AU485" s="75"/>
      <c r="AV485" s="75"/>
      <c r="AW485" s="75"/>
      <c r="AX485" s="75"/>
      <c r="AY485" s="75"/>
      <c r="AZ485" s="75"/>
      <c r="BA485" s="75"/>
    </row>
    <row r="486" ht="20.25" customHeight="1">
      <c r="A486" s="74"/>
      <c r="B486" s="74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  <c r="AD486" s="75"/>
      <c r="AE486" s="75"/>
      <c r="AF486" s="75"/>
      <c r="AG486" s="75"/>
      <c r="AH486" s="75"/>
      <c r="AI486" s="75"/>
      <c r="AJ486" s="75"/>
      <c r="AK486" s="75"/>
      <c r="AL486" s="75"/>
      <c r="AM486" s="75"/>
      <c r="AN486" s="75"/>
      <c r="AO486" s="75"/>
      <c r="AP486" s="75"/>
      <c r="AQ486" s="75"/>
      <c r="AR486" s="75"/>
      <c r="AS486" s="75"/>
      <c r="AT486" s="75"/>
      <c r="AU486" s="75"/>
      <c r="AV486" s="75"/>
      <c r="AW486" s="75"/>
      <c r="AX486" s="75"/>
      <c r="AY486" s="75"/>
      <c r="AZ486" s="75"/>
      <c r="BA486" s="75"/>
    </row>
    <row r="487" ht="20.25" customHeight="1">
      <c r="A487" s="74"/>
      <c r="B487" s="74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  <c r="AD487" s="75"/>
      <c r="AE487" s="75"/>
      <c r="AF487" s="75"/>
      <c r="AG487" s="75"/>
      <c r="AH487" s="75"/>
      <c r="AI487" s="75"/>
      <c r="AJ487" s="75"/>
      <c r="AK487" s="75"/>
      <c r="AL487" s="75"/>
      <c r="AM487" s="75"/>
      <c r="AN487" s="75"/>
      <c r="AO487" s="75"/>
      <c r="AP487" s="75"/>
      <c r="AQ487" s="75"/>
      <c r="AR487" s="75"/>
      <c r="AS487" s="75"/>
      <c r="AT487" s="75"/>
      <c r="AU487" s="75"/>
      <c r="AV487" s="75"/>
      <c r="AW487" s="75"/>
      <c r="AX487" s="75"/>
      <c r="AY487" s="75"/>
      <c r="AZ487" s="75"/>
      <c r="BA487" s="75"/>
    </row>
    <row r="488" ht="20.25" customHeight="1">
      <c r="A488" s="74"/>
      <c r="B488" s="74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  <c r="AD488" s="75"/>
      <c r="AE488" s="75"/>
      <c r="AF488" s="75"/>
      <c r="AG488" s="75"/>
      <c r="AH488" s="75"/>
      <c r="AI488" s="75"/>
      <c r="AJ488" s="75"/>
      <c r="AK488" s="75"/>
      <c r="AL488" s="75"/>
      <c r="AM488" s="75"/>
      <c r="AN488" s="75"/>
      <c r="AO488" s="75"/>
      <c r="AP488" s="75"/>
      <c r="AQ488" s="75"/>
      <c r="AR488" s="75"/>
      <c r="AS488" s="75"/>
      <c r="AT488" s="75"/>
      <c r="AU488" s="75"/>
      <c r="AV488" s="75"/>
      <c r="AW488" s="75"/>
      <c r="AX488" s="75"/>
      <c r="AY488" s="75"/>
      <c r="AZ488" s="75"/>
      <c r="BA488" s="75"/>
    </row>
    <row r="489" ht="20.25" customHeight="1">
      <c r="A489" s="74"/>
      <c r="B489" s="74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  <c r="AD489" s="75"/>
      <c r="AE489" s="75"/>
      <c r="AF489" s="75"/>
      <c r="AG489" s="75"/>
      <c r="AH489" s="75"/>
      <c r="AI489" s="75"/>
      <c r="AJ489" s="75"/>
      <c r="AK489" s="75"/>
      <c r="AL489" s="75"/>
      <c r="AM489" s="75"/>
      <c r="AN489" s="75"/>
      <c r="AO489" s="75"/>
      <c r="AP489" s="75"/>
      <c r="AQ489" s="75"/>
      <c r="AR489" s="75"/>
      <c r="AS489" s="75"/>
      <c r="AT489" s="75"/>
      <c r="AU489" s="75"/>
      <c r="AV489" s="75"/>
      <c r="AW489" s="75"/>
      <c r="AX489" s="75"/>
      <c r="AY489" s="75"/>
      <c r="AZ489" s="75"/>
      <c r="BA489" s="75"/>
    </row>
    <row r="490" ht="20.25" customHeight="1">
      <c r="A490" s="74"/>
      <c r="B490" s="74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  <c r="AG490" s="75"/>
      <c r="AH490" s="75"/>
      <c r="AI490" s="75"/>
      <c r="AJ490" s="75"/>
      <c r="AK490" s="75"/>
      <c r="AL490" s="75"/>
      <c r="AM490" s="75"/>
      <c r="AN490" s="75"/>
      <c r="AO490" s="75"/>
      <c r="AP490" s="75"/>
      <c r="AQ490" s="75"/>
      <c r="AR490" s="75"/>
      <c r="AS490" s="75"/>
      <c r="AT490" s="75"/>
      <c r="AU490" s="75"/>
      <c r="AV490" s="75"/>
      <c r="AW490" s="75"/>
      <c r="AX490" s="75"/>
      <c r="AY490" s="75"/>
      <c r="AZ490" s="75"/>
      <c r="BA490" s="75"/>
    </row>
    <row r="491" ht="20.25" customHeight="1">
      <c r="A491" s="74"/>
      <c r="B491" s="74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  <c r="AF491" s="75"/>
      <c r="AG491" s="75"/>
      <c r="AH491" s="75"/>
      <c r="AI491" s="75"/>
      <c r="AJ491" s="75"/>
      <c r="AK491" s="75"/>
      <c r="AL491" s="75"/>
      <c r="AM491" s="75"/>
      <c r="AN491" s="75"/>
      <c r="AO491" s="75"/>
      <c r="AP491" s="75"/>
      <c r="AQ491" s="75"/>
      <c r="AR491" s="75"/>
      <c r="AS491" s="75"/>
      <c r="AT491" s="75"/>
      <c r="AU491" s="75"/>
      <c r="AV491" s="75"/>
      <c r="AW491" s="75"/>
      <c r="AX491" s="75"/>
      <c r="AY491" s="75"/>
      <c r="AZ491" s="75"/>
      <c r="BA491" s="75"/>
    </row>
    <row r="492" ht="20.25" customHeight="1">
      <c r="A492" s="74"/>
      <c r="B492" s="74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  <c r="AD492" s="75"/>
      <c r="AE492" s="75"/>
      <c r="AF492" s="75"/>
      <c r="AG492" s="75"/>
      <c r="AH492" s="75"/>
      <c r="AI492" s="75"/>
      <c r="AJ492" s="75"/>
      <c r="AK492" s="75"/>
      <c r="AL492" s="75"/>
      <c r="AM492" s="75"/>
      <c r="AN492" s="75"/>
      <c r="AO492" s="75"/>
      <c r="AP492" s="75"/>
      <c r="AQ492" s="75"/>
      <c r="AR492" s="75"/>
      <c r="AS492" s="75"/>
      <c r="AT492" s="75"/>
      <c r="AU492" s="75"/>
      <c r="AV492" s="75"/>
      <c r="AW492" s="75"/>
      <c r="AX492" s="75"/>
      <c r="AY492" s="75"/>
      <c r="AZ492" s="75"/>
      <c r="BA492" s="75"/>
    </row>
    <row r="493" ht="20.25" customHeight="1">
      <c r="A493" s="74"/>
      <c r="B493" s="74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  <c r="AF493" s="75"/>
      <c r="AG493" s="75"/>
      <c r="AH493" s="75"/>
      <c r="AI493" s="75"/>
      <c r="AJ493" s="75"/>
      <c r="AK493" s="75"/>
      <c r="AL493" s="75"/>
      <c r="AM493" s="75"/>
      <c r="AN493" s="75"/>
      <c r="AO493" s="75"/>
      <c r="AP493" s="75"/>
      <c r="AQ493" s="75"/>
      <c r="AR493" s="75"/>
      <c r="AS493" s="75"/>
      <c r="AT493" s="75"/>
      <c r="AU493" s="75"/>
      <c r="AV493" s="75"/>
      <c r="AW493" s="75"/>
      <c r="AX493" s="75"/>
      <c r="AY493" s="75"/>
      <c r="AZ493" s="75"/>
      <c r="BA493" s="75"/>
    </row>
    <row r="494" ht="20.25" customHeight="1">
      <c r="A494" s="74"/>
      <c r="B494" s="74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  <c r="AF494" s="75"/>
      <c r="AG494" s="75"/>
      <c r="AH494" s="75"/>
      <c r="AI494" s="75"/>
      <c r="AJ494" s="75"/>
      <c r="AK494" s="75"/>
      <c r="AL494" s="75"/>
      <c r="AM494" s="75"/>
      <c r="AN494" s="75"/>
      <c r="AO494" s="75"/>
      <c r="AP494" s="75"/>
      <c r="AQ494" s="75"/>
      <c r="AR494" s="75"/>
      <c r="AS494" s="75"/>
      <c r="AT494" s="75"/>
      <c r="AU494" s="75"/>
      <c r="AV494" s="75"/>
      <c r="AW494" s="75"/>
      <c r="AX494" s="75"/>
      <c r="AY494" s="75"/>
      <c r="AZ494" s="75"/>
      <c r="BA494" s="75"/>
    </row>
    <row r="495" ht="20.25" customHeight="1">
      <c r="A495" s="74"/>
      <c r="B495" s="74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  <c r="AF495" s="75"/>
      <c r="AG495" s="75"/>
      <c r="AH495" s="75"/>
      <c r="AI495" s="75"/>
      <c r="AJ495" s="75"/>
      <c r="AK495" s="75"/>
      <c r="AL495" s="75"/>
      <c r="AM495" s="75"/>
      <c r="AN495" s="75"/>
      <c r="AO495" s="75"/>
      <c r="AP495" s="75"/>
      <c r="AQ495" s="75"/>
      <c r="AR495" s="75"/>
      <c r="AS495" s="75"/>
      <c r="AT495" s="75"/>
      <c r="AU495" s="75"/>
      <c r="AV495" s="75"/>
      <c r="AW495" s="75"/>
      <c r="AX495" s="75"/>
      <c r="AY495" s="75"/>
      <c r="AZ495" s="75"/>
      <c r="BA495" s="75"/>
    </row>
    <row r="496" ht="20.25" customHeight="1">
      <c r="A496" s="74"/>
      <c r="B496" s="74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  <c r="AK496" s="75"/>
      <c r="AL496" s="75"/>
      <c r="AM496" s="75"/>
      <c r="AN496" s="75"/>
      <c r="AO496" s="75"/>
      <c r="AP496" s="75"/>
      <c r="AQ496" s="75"/>
      <c r="AR496" s="75"/>
      <c r="AS496" s="75"/>
      <c r="AT496" s="75"/>
      <c r="AU496" s="75"/>
      <c r="AV496" s="75"/>
      <c r="AW496" s="75"/>
      <c r="AX496" s="75"/>
      <c r="AY496" s="75"/>
      <c r="AZ496" s="75"/>
      <c r="BA496" s="75"/>
    </row>
    <row r="497" ht="20.25" customHeight="1">
      <c r="A497" s="74"/>
      <c r="B497" s="74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  <c r="AD497" s="75"/>
      <c r="AE497" s="75"/>
      <c r="AF497" s="75"/>
      <c r="AG497" s="75"/>
      <c r="AH497" s="75"/>
      <c r="AI497" s="75"/>
      <c r="AJ497" s="75"/>
      <c r="AK497" s="75"/>
      <c r="AL497" s="75"/>
      <c r="AM497" s="75"/>
      <c r="AN497" s="75"/>
      <c r="AO497" s="75"/>
      <c r="AP497" s="75"/>
      <c r="AQ497" s="75"/>
      <c r="AR497" s="75"/>
      <c r="AS497" s="75"/>
      <c r="AT497" s="75"/>
      <c r="AU497" s="75"/>
      <c r="AV497" s="75"/>
      <c r="AW497" s="75"/>
      <c r="AX497" s="75"/>
      <c r="AY497" s="75"/>
      <c r="AZ497" s="75"/>
      <c r="BA497" s="75"/>
    </row>
    <row r="498" ht="20.25" customHeight="1">
      <c r="A498" s="74"/>
      <c r="B498" s="74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  <c r="AF498" s="75"/>
      <c r="AG498" s="75"/>
      <c r="AH498" s="75"/>
      <c r="AI498" s="75"/>
      <c r="AJ498" s="75"/>
      <c r="AK498" s="75"/>
      <c r="AL498" s="75"/>
      <c r="AM498" s="75"/>
      <c r="AN498" s="75"/>
      <c r="AO498" s="75"/>
      <c r="AP498" s="75"/>
      <c r="AQ498" s="75"/>
      <c r="AR498" s="75"/>
      <c r="AS498" s="75"/>
      <c r="AT498" s="75"/>
      <c r="AU498" s="75"/>
      <c r="AV498" s="75"/>
      <c r="AW498" s="75"/>
      <c r="AX498" s="75"/>
      <c r="AY498" s="75"/>
      <c r="AZ498" s="75"/>
      <c r="BA498" s="75"/>
    </row>
    <row r="499" ht="20.25" customHeight="1">
      <c r="A499" s="74"/>
      <c r="B499" s="74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  <c r="AF499" s="75"/>
      <c r="AG499" s="75"/>
      <c r="AH499" s="75"/>
      <c r="AI499" s="75"/>
      <c r="AJ499" s="75"/>
      <c r="AK499" s="75"/>
      <c r="AL499" s="75"/>
      <c r="AM499" s="75"/>
      <c r="AN499" s="75"/>
      <c r="AO499" s="75"/>
      <c r="AP499" s="75"/>
      <c r="AQ499" s="75"/>
      <c r="AR499" s="75"/>
      <c r="AS499" s="75"/>
      <c r="AT499" s="75"/>
      <c r="AU499" s="75"/>
      <c r="AV499" s="75"/>
      <c r="AW499" s="75"/>
      <c r="AX499" s="75"/>
      <c r="AY499" s="75"/>
      <c r="AZ499" s="75"/>
      <c r="BA499" s="75"/>
    </row>
    <row r="500" ht="20.25" customHeight="1">
      <c r="A500" s="74"/>
      <c r="B500" s="74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  <c r="AF500" s="75"/>
      <c r="AG500" s="75"/>
      <c r="AH500" s="75"/>
      <c r="AI500" s="75"/>
      <c r="AJ500" s="75"/>
      <c r="AK500" s="75"/>
      <c r="AL500" s="75"/>
      <c r="AM500" s="75"/>
      <c r="AN500" s="75"/>
      <c r="AO500" s="75"/>
      <c r="AP500" s="75"/>
      <c r="AQ500" s="75"/>
      <c r="AR500" s="75"/>
      <c r="AS500" s="75"/>
      <c r="AT500" s="75"/>
      <c r="AU500" s="75"/>
      <c r="AV500" s="75"/>
      <c r="AW500" s="75"/>
      <c r="AX500" s="75"/>
      <c r="AY500" s="75"/>
      <c r="AZ500" s="75"/>
      <c r="BA500" s="75"/>
    </row>
    <row r="501" ht="20.25" customHeight="1">
      <c r="A501" s="74"/>
      <c r="B501" s="74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  <c r="AK501" s="75"/>
      <c r="AL501" s="75"/>
      <c r="AM501" s="75"/>
      <c r="AN501" s="75"/>
      <c r="AO501" s="75"/>
      <c r="AP501" s="75"/>
      <c r="AQ501" s="75"/>
      <c r="AR501" s="75"/>
      <c r="AS501" s="75"/>
      <c r="AT501" s="75"/>
      <c r="AU501" s="75"/>
      <c r="AV501" s="75"/>
      <c r="AW501" s="75"/>
      <c r="AX501" s="75"/>
      <c r="AY501" s="75"/>
      <c r="AZ501" s="75"/>
      <c r="BA501" s="75"/>
    </row>
    <row r="502" ht="20.25" customHeight="1">
      <c r="A502" s="74"/>
      <c r="B502" s="74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  <c r="AM502" s="75"/>
      <c r="AN502" s="75"/>
      <c r="AO502" s="75"/>
      <c r="AP502" s="75"/>
      <c r="AQ502" s="75"/>
      <c r="AR502" s="75"/>
      <c r="AS502" s="75"/>
      <c r="AT502" s="75"/>
      <c r="AU502" s="75"/>
      <c r="AV502" s="75"/>
      <c r="AW502" s="75"/>
      <c r="AX502" s="75"/>
      <c r="AY502" s="75"/>
      <c r="AZ502" s="75"/>
      <c r="BA502" s="75"/>
    </row>
    <row r="503" ht="20.25" customHeight="1">
      <c r="A503" s="74"/>
      <c r="B503" s="74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  <c r="AF503" s="75"/>
      <c r="AG503" s="75"/>
      <c r="AH503" s="75"/>
      <c r="AI503" s="75"/>
      <c r="AJ503" s="75"/>
      <c r="AK503" s="75"/>
      <c r="AL503" s="75"/>
      <c r="AM503" s="75"/>
      <c r="AN503" s="75"/>
      <c r="AO503" s="75"/>
      <c r="AP503" s="75"/>
      <c r="AQ503" s="75"/>
      <c r="AR503" s="75"/>
      <c r="AS503" s="75"/>
      <c r="AT503" s="75"/>
      <c r="AU503" s="75"/>
      <c r="AV503" s="75"/>
      <c r="AW503" s="75"/>
      <c r="AX503" s="75"/>
      <c r="AY503" s="75"/>
      <c r="AZ503" s="75"/>
      <c r="BA503" s="75"/>
    </row>
    <row r="504" ht="20.25" customHeight="1">
      <c r="A504" s="74"/>
      <c r="B504" s="74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  <c r="AF504" s="75"/>
      <c r="AG504" s="75"/>
      <c r="AH504" s="75"/>
      <c r="AI504" s="75"/>
      <c r="AJ504" s="75"/>
      <c r="AK504" s="75"/>
      <c r="AL504" s="75"/>
      <c r="AM504" s="75"/>
      <c r="AN504" s="75"/>
      <c r="AO504" s="75"/>
      <c r="AP504" s="75"/>
      <c r="AQ504" s="75"/>
      <c r="AR504" s="75"/>
      <c r="AS504" s="75"/>
      <c r="AT504" s="75"/>
      <c r="AU504" s="75"/>
      <c r="AV504" s="75"/>
      <c r="AW504" s="75"/>
      <c r="AX504" s="75"/>
      <c r="AY504" s="75"/>
      <c r="AZ504" s="75"/>
      <c r="BA504" s="75"/>
    </row>
    <row r="505" ht="20.25" customHeight="1">
      <c r="A505" s="74"/>
      <c r="B505" s="74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  <c r="AF505" s="75"/>
      <c r="AG505" s="75"/>
      <c r="AH505" s="75"/>
      <c r="AI505" s="75"/>
      <c r="AJ505" s="75"/>
      <c r="AK505" s="75"/>
      <c r="AL505" s="75"/>
      <c r="AM505" s="75"/>
      <c r="AN505" s="75"/>
      <c r="AO505" s="75"/>
      <c r="AP505" s="75"/>
      <c r="AQ505" s="75"/>
      <c r="AR505" s="75"/>
      <c r="AS505" s="75"/>
      <c r="AT505" s="75"/>
      <c r="AU505" s="75"/>
      <c r="AV505" s="75"/>
      <c r="AW505" s="75"/>
      <c r="AX505" s="75"/>
      <c r="AY505" s="75"/>
      <c r="AZ505" s="75"/>
      <c r="BA505" s="75"/>
    </row>
    <row r="506" ht="20.25" customHeight="1">
      <c r="A506" s="74"/>
      <c r="B506" s="74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  <c r="AF506" s="75"/>
      <c r="AG506" s="75"/>
      <c r="AH506" s="75"/>
      <c r="AI506" s="75"/>
      <c r="AJ506" s="75"/>
      <c r="AK506" s="75"/>
      <c r="AL506" s="75"/>
      <c r="AM506" s="75"/>
      <c r="AN506" s="75"/>
      <c r="AO506" s="75"/>
      <c r="AP506" s="75"/>
      <c r="AQ506" s="75"/>
      <c r="AR506" s="75"/>
      <c r="AS506" s="75"/>
      <c r="AT506" s="75"/>
      <c r="AU506" s="75"/>
      <c r="AV506" s="75"/>
      <c r="AW506" s="75"/>
      <c r="AX506" s="75"/>
      <c r="AY506" s="75"/>
      <c r="AZ506" s="75"/>
      <c r="BA506" s="75"/>
    </row>
    <row r="507" ht="20.25" customHeight="1">
      <c r="A507" s="74"/>
      <c r="B507" s="74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  <c r="AD507" s="75"/>
      <c r="AE507" s="75"/>
      <c r="AF507" s="75"/>
      <c r="AG507" s="75"/>
      <c r="AH507" s="75"/>
      <c r="AI507" s="75"/>
      <c r="AJ507" s="75"/>
      <c r="AK507" s="75"/>
      <c r="AL507" s="75"/>
      <c r="AM507" s="75"/>
      <c r="AN507" s="75"/>
      <c r="AO507" s="75"/>
      <c r="AP507" s="75"/>
      <c r="AQ507" s="75"/>
      <c r="AR507" s="75"/>
      <c r="AS507" s="75"/>
      <c r="AT507" s="75"/>
      <c r="AU507" s="75"/>
      <c r="AV507" s="75"/>
      <c r="AW507" s="75"/>
      <c r="AX507" s="75"/>
      <c r="AY507" s="75"/>
      <c r="AZ507" s="75"/>
      <c r="BA507" s="75"/>
    </row>
    <row r="508" ht="20.25" customHeight="1">
      <c r="A508" s="74"/>
      <c r="B508" s="74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  <c r="AD508" s="75"/>
      <c r="AE508" s="75"/>
      <c r="AF508" s="75"/>
      <c r="AG508" s="75"/>
      <c r="AH508" s="75"/>
      <c r="AI508" s="75"/>
      <c r="AJ508" s="75"/>
      <c r="AK508" s="75"/>
      <c r="AL508" s="75"/>
      <c r="AM508" s="75"/>
      <c r="AN508" s="75"/>
      <c r="AO508" s="75"/>
      <c r="AP508" s="75"/>
      <c r="AQ508" s="75"/>
      <c r="AR508" s="75"/>
      <c r="AS508" s="75"/>
      <c r="AT508" s="75"/>
      <c r="AU508" s="75"/>
      <c r="AV508" s="75"/>
      <c r="AW508" s="75"/>
      <c r="AX508" s="75"/>
      <c r="AY508" s="75"/>
      <c r="AZ508" s="75"/>
      <c r="BA508" s="75"/>
    </row>
    <row r="509" ht="20.25" customHeight="1">
      <c r="A509" s="74"/>
      <c r="B509" s="74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  <c r="AD509" s="75"/>
      <c r="AE509" s="75"/>
      <c r="AF509" s="75"/>
      <c r="AG509" s="75"/>
      <c r="AH509" s="75"/>
      <c r="AI509" s="75"/>
      <c r="AJ509" s="75"/>
      <c r="AK509" s="75"/>
      <c r="AL509" s="75"/>
      <c r="AM509" s="75"/>
      <c r="AN509" s="75"/>
      <c r="AO509" s="75"/>
      <c r="AP509" s="75"/>
      <c r="AQ509" s="75"/>
      <c r="AR509" s="75"/>
      <c r="AS509" s="75"/>
      <c r="AT509" s="75"/>
      <c r="AU509" s="75"/>
      <c r="AV509" s="75"/>
      <c r="AW509" s="75"/>
      <c r="AX509" s="75"/>
      <c r="AY509" s="75"/>
      <c r="AZ509" s="75"/>
      <c r="BA509" s="75"/>
    </row>
    <row r="510" ht="20.25" customHeight="1">
      <c r="A510" s="74"/>
      <c r="B510" s="74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  <c r="AF510" s="75"/>
      <c r="AG510" s="75"/>
      <c r="AH510" s="75"/>
      <c r="AI510" s="75"/>
      <c r="AJ510" s="75"/>
      <c r="AK510" s="75"/>
      <c r="AL510" s="75"/>
      <c r="AM510" s="75"/>
      <c r="AN510" s="75"/>
      <c r="AO510" s="75"/>
      <c r="AP510" s="75"/>
      <c r="AQ510" s="75"/>
      <c r="AR510" s="75"/>
      <c r="AS510" s="75"/>
      <c r="AT510" s="75"/>
      <c r="AU510" s="75"/>
      <c r="AV510" s="75"/>
      <c r="AW510" s="75"/>
      <c r="AX510" s="75"/>
      <c r="AY510" s="75"/>
      <c r="AZ510" s="75"/>
      <c r="BA510" s="75"/>
    </row>
    <row r="511" ht="20.25" customHeight="1">
      <c r="A511" s="74"/>
      <c r="B511" s="74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  <c r="AF511" s="75"/>
      <c r="AG511" s="75"/>
      <c r="AH511" s="75"/>
      <c r="AI511" s="75"/>
      <c r="AJ511" s="75"/>
      <c r="AK511" s="75"/>
      <c r="AL511" s="75"/>
      <c r="AM511" s="75"/>
      <c r="AN511" s="75"/>
      <c r="AO511" s="75"/>
      <c r="AP511" s="75"/>
      <c r="AQ511" s="75"/>
      <c r="AR511" s="75"/>
      <c r="AS511" s="75"/>
      <c r="AT511" s="75"/>
      <c r="AU511" s="75"/>
      <c r="AV511" s="75"/>
      <c r="AW511" s="75"/>
      <c r="AX511" s="75"/>
      <c r="AY511" s="75"/>
      <c r="AZ511" s="75"/>
      <c r="BA511" s="75"/>
    </row>
    <row r="512" ht="20.25" customHeight="1">
      <c r="A512" s="74"/>
      <c r="B512" s="74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  <c r="AF512" s="75"/>
      <c r="AG512" s="75"/>
      <c r="AH512" s="75"/>
      <c r="AI512" s="75"/>
      <c r="AJ512" s="75"/>
      <c r="AK512" s="75"/>
      <c r="AL512" s="75"/>
      <c r="AM512" s="75"/>
      <c r="AN512" s="75"/>
      <c r="AO512" s="75"/>
      <c r="AP512" s="75"/>
      <c r="AQ512" s="75"/>
      <c r="AR512" s="75"/>
      <c r="AS512" s="75"/>
      <c r="AT512" s="75"/>
      <c r="AU512" s="75"/>
      <c r="AV512" s="75"/>
      <c r="AW512" s="75"/>
      <c r="AX512" s="75"/>
      <c r="AY512" s="75"/>
      <c r="AZ512" s="75"/>
      <c r="BA512" s="75"/>
    </row>
    <row r="513" ht="20.25" customHeight="1">
      <c r="A513" s="74"/>
      <c r="B513" s="74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  <c r="AF513" s="75"/>
      <c r="AG513" s="75"/>
      <c r="AH513" s="75"/>
      <c r="AI513" s="75"/>
      <c r="AJ513" s="75"/>
      <c r="AK513" s="75"/>
      <c r="AL513" s="75"/>
      <c r="AM513" s="75"/>
      <c r="AN513" s="75"/>
      <c r="AO513" s="75"/>
      <c r="AP513" s="75"/>
      <c r="AQ513" s="75"/>
      <c r="AR513" s="75"/>
      <c r="AS513" s="75"/>
      <c r="AT513" s="75"/>
      <c r="AU513" s="75"/>
      <c r="AV513" s="75"/>
      <c r="AW513" s="75"/>
      <c r="AX513" s="75"/>
      <c r="AY513" s="75"/>
      <c r="AZ513" s="75"/>
      <c r="BA513" s="75"/>
    </row>
    <row r="514" ht="20.25" customHeight="1">
      <c r="A514" s="74"/>
      <c r="B514" s="74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  <c r="AD514" s="75"/>
      <c r="AE514" s="75"/>
      <c r="AF514" s="75"/>
      <c r="AG514" s="75"/>
      <c r="AH514" s="75"/>
      <c r="AI514" s="75"/>
      <c r="AJ514" s="75"/>
      <c r="AK514" s="75"/>
      <c r="AL514" s="75"/>
      <c r="AM514" s="75"/>
      <c r="AN514" s="75"/>
      <c r="AO514" s="75"/>
      <c r="AP514" s="75"/>
      <c r="AQ514" s="75"/>
      <c r="AR514" s="75"/>
      <c r="AS514" s="75"/>
      <c r="AT514" s="75"/>
      <c r="AU514" s="75"/>
      <c r="AV514" s="75"/>
      <c r="AW514" s="75"/>
      <c r="AX514" s="75"/>
      <c r="AY514" s="75"/>
      <c r="AZ514" s="75"/>
      <c r="BA514" s="75"/>
    </row>
    <row r="515" ht="20.25" customHeight="1">
      <c r="A515" s="74"/>
      <c r="B515" s="74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  <c r="AF515" s="75"/>
      <c r="AG515" s="75"/>
      <c r="AH515" s="75"/>
      <c r="AI515" s="75"/>
      <c r="AJ515" s="75"/>
      <c r="AK515" s="75"/>
      <c r="AL515" s="75"/>
      <c r="AM515" s="75"/>
      <c r="AN515" s="75"/>
      <c r="AO515" s="75"/>
      <c r="AP515" s="75"/>
      <c r="AQ515" s="75"/>
      <c r="AR515" s="75"/>
      <c r="AS515" s="75"/>
      <c r="AT515" s="75"/>
      <c r="AU515" s="75"/>
      <c r="AV515" s="75"/>
      <c r="AW515" s="75"/>
      <c r="AX515" s="75"/>
      <c r="AY515" s="75"/>
      <c r="AZ515" s="75"/>
      <c r="BA515" s="75"/>
    </row>
    <row r="516" ht="20.25" customHeight="1">
      <c r="A516" s="74"/>
      <c r="B516" s="74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  <c r="AF516" s="75"/>
      <c r="AG516" s="75"/>
      <c r="AH516" s="75"/>
      <c r="AI516" s="75"/>
      <c r="AJ516" s="75"/>
      <c r="AK516" s="75"/>
      <c r="AL516" s="75"/>
      <c r="AM516" s="75"/>
      <c r="AN516" s="75"/>
      <c r="AO516" s="75"/>
      <c r="AP516" s="75"/>
      <c r="AQ516" s="75"/>
      <c r="AR516" s="75"/>
      <c r="AS516" s="75"/>
      <c r="AT516" s="75"/>
      <c r="AU516" s="75"/>
      <c r="AV516" s="75"/>
      <c r="AW516" s="75"/>
      <c r="AX516" s="75"/>
      <c r="AY516" s="75"/>
      <c r="AZ516" s="75"/>
      <c r="BA516" s="75"/>
    </row>
    <row r="517" ht="20.25" customHeight="1">
      <c r="A517" s="74"/>
      <c r="B517" s="74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  <c r="AF517" s="75"/>
      <c r="AG517" s="75"/>
      <c r="AH517" s="75"/>
      <c r="AI517" s="75"/>
      <c r="AJ517" s="75"/>
      <c r="AK517" s="75"/>
      <c r="AL517" s="75"/>
      <c r="AM517" s="75"/>
      <c r="AN517" s="75"/>
      <c r="AO517" s="75"/>
      <c r="AP517" s="75"/>
      <c r="AQ517" s="75"/>
      <c r="AR517" s="75"/>
      <c r="AS517" s="75"/>
      <c r="AT517" s="75"/>
      <c r="AU517" s="75"/>
      <c r="AV517" s="75"/>
      <c r="AW517" s="75"/>
      <c r="AX517" s="75"/>
      <c r="AY517" s="75"/>
      <c r="AZ517" s="75"/>
      <c r="BA517" s="75"/>
    </row>
    <row r="518" ht="20.25" customHeight="1">
      <c r="A518" s="74"/>
      <c r="B518" s="74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  <c r="AF518" s="75"/>
      <c r="AG518" s="75"/>
      <c r="AH518" s="75"/>
      <c r="AI518" s="75"/>
      <c r="AJ518" s="75"/>
      <c r="AK518" s="75"/>
      <c r="AL518" s="75"/>
      <c r="AM518" s="75"/>
      <c r="AN518" s="75"/>
      <c r="AO518" s="75"/>
      <c r="AP518" s="75"/>
      <c r="AQ518" s="75"/>
      <c r="AR518" s="75"/>
      <c r="AS518" s="75"/>
      <c r="AT518" s="75"/>
      <c r="AU518" s="75"/>
      <c r="AV518" s="75"/>
      <c r="AW518" s="75"/>
      <c r="AX518" s="75"/>
      <c r="AY518" s="75"/>
      <c r="AZ518" s="75"/>
      <c r="BA518" s="75"/>
    </row>
    <row r="519" ht="20.25" customHeight="1">
      <c r="A519" s="74"/>
      <c r="B519" s="74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  <c r="AM519" s="75"/>
      <c r="AN519" s="75"/>
      <c r="AO519" s="75"/>
      <c r="AP519" s="75"/>
      <c r="AQ519" s="75"/>
      <c r="AR519" s="75"/>
      <c r="AS519" s="75"/>
      <c r="AT519" s="75"/>
      <c r="AU519" s="75"/>
      <c r="AV519" s="75"/>
      <c r="AW519" s="75"/>
      <c r="AX519" s="75"/>
      <c r="AY519" s="75"/>
      <c r="AZ519" s="75"/>
      <c r="BA519" s="75"/>
    </row>
    <row r="520" ht="20.25" customHeight="1">
      <c r="A520" s="74"/>
      <c r="B520" s="74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  <c r="AN520" s="75"/>
      <c r="AO520" s="75"/>
      <c r="AP520" s="75"/>
      <c r="AQ520" s="75"/>
      <c r="AR520" s="75"/>
      <c r="AS520" s="75"/>
      <c r="AT520" s="75"/>
      <c r="AU520" s="75"/>
      <c r="AV520" s="75"/>
      <c r="AW520" s="75"/>
      <c r="AX520" s="75"/>
      <c r="AY520" s="75"/>
      <c r="AZ520" s="75"/>
      <c r="BA520" s="75"/>
    </row>
    <row r="521" ht="20.25" customHeight="1">
      <c r="A521" s="74"/>
      <c r="B521" s="74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  <c r="AF521" s="75"/>
      <c r="AG521" s="75"/>
      <c r="AH521" s="75"/>
      <c r="AI521" s="75"/>
      <c r="AJ521" s="75"/>
      <c r="AK521" s="75"/>
      <c r="AL521" s="75"/>
      <c r="AM521" s="75"/>
      <c r="AN521" s="75"/>
      <c r="AO521" s="75"/>
      <c r="AP521" s="75"/>
      <c r="AQ521" s="75"/>
      <c r="AR521" s="75"/>
      <c r="AS521" s="75"/>
      <c r="AT521" s="75"/>
      <c r="AU521" s="75"/>
      <c r="AV521" s="75"/>
      <c r="AW521" s="75"/>
      <c r="AX521" s="75"/>
      <c r="AY521" s="75"/>
      <c r="AZ521" s="75"/>
      <c r="BA521" s="75"/>
    </row>
    <row r="522" ht="20.25" customHeight="1">
      <c r="A522" s="74"/>
      <c r="B522" s="74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  <c r="AF522" s="75"/>
      <c r="AG522" s="75"/>
      <c r="AH522" s="75"/>
      <c r="AI522" s="75"/>
      <c r="AJ522" s="75"/>
      <c r="AK522" s="75"/>
      <c r="AL522" s="75"/>
      <c r="AM522" s="75"/>
      <c r="AN522" s="75"/>
      <c r="AO522" s="75"/>
      <c r="AP522" s="75"/>
      <c r="AQ522" s="75"/>
      <c r="AR522" s="75"/>
      <c r="AS522" s="75"/>
      <c r="AT522" s="75"/>
      <c r="AU522" s="75"/>
      <c r="AV522" s="75"/>
      <c r="AW522" s="75"/>
      <c r="AX522" s="75"/>
      <c r="AY522" s="75"/>
      <c r="AZ522" s="75"/>
      <c r="BA522" s="75"/>
    </row>
    <row r="523" ht="20.25" customHeight="1">
      <c r="A523" s="74"/>
      <c r="B523" s="74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  <c r="AF523" s="75"/>
      <c r="AG523" s="75"/>
      <c r="AH523" s="75"/>
      <c r="AI523" s="75"/>
      <c r="AJ523" s="75"/>
      <c r="AK523" s="75"/>
      <c r="AL523" s="75"/>
      <c r="AM523" s="75"/>
      <c r="AN523" s="75"/>
      <c r="AO523" s="75"/>
      <c r="AP523" s="75"/>
      <c r="AQ523" s="75"/>
      <c r="AR523" s="75"/>
      <c r="AS523" s="75"/>
      <c r="AT523" s="75"/>
      <c r="AU523" s="75"/>
      <c r="AV523" s="75"/>
      <c r="AW523" s="75"/>
      <c r="AX523" s="75"/>
      <c r="AY523" s="75"/>
      <c r="AZ523" s="75"/>
      <c r="BA523" s="75"/>
    </row>
    <row r="524" ht="20.25" customHeight="1">
      <c r="A524" s="74"/>
      <c r="B524" s="74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  <c r="AD524" s="75"/>
      <c r="AE524" s="75"/>
      <c r="AF524" s="75"/>
      <c r="AG524" s="75"/>
      <c r="AH524" s="75"/>
      <c r="AI524" s="75"/>
      <c r="AJ524" s="75"/>
      <c r="AK524" s="75"/>
      <c r="AL524" s="75"/>
      <c r="AM524" s="75"/>
      <c r="AN524" s="75"/>
      <c r="AO524" s="75"/>
      <c r="AP524" s="75"/>
      <c r="AQ524" s="75"/>
      <c r="AR524" s="75"/>
      <c r="AS524" s="75"/>
      <c r="AT524" s="75"/>
      <c r="AU524" s="75"/>
      <c r="AV524" s="75"/>
      <c r="AW524" s="75"/>
      <c r="AX524" s="75"/>
      <c r="AY524" s="75"/>
      <c r="AZ524" s="75"/>
      <c r="BA524" s="75"/>
    </row>
    <row r="525" ht="20.25" customHeight="1">
      <c r="A525" s="74"/>
      <c r="B525" s="74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  <c r="AD525" s="75"/>
      <c r="AE525" s="75"/>
      <c r="AF525" s="75"/>
      <c r="AG525" s="75"/>
      <c r="AH525" s="75"/>
      <c r="AI525" s="75"/>
      <c r="AJ525" s="75"/>
      <c r="AK525" s="75"/>
      <c r="AL525" s="75"/>
      <c r="AM525" s="75"/>
      <c r="AN525" s="75"/>
      <c r="AO525" s="75"/>
      <c r="AP525" s="75"/>
      <c r="AQ525" s="75"/>
      <c r="AR525" s="75"/>
      <c r="AS525" s="75"/>
      <c r="AT525" s="75"/>
      <c r="AU525" s="75"/>
      <c r="AV525" s="75"/>
      <c r="AW525" s="75"/>
      <c r="AX525" s="75"/>
      <c r="AY525" s="75"/>
      <c r="AZ525" s="75"/>
      <c r="BA525" s="75"/>
    </row>
    <row r="526" ht="20.25" customHeight="1">
      <c r="A526" s="74"/>
      <c r="B526" s="74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  <c r="AM526" s="75"/>
      <c r="AN526" s="75"/>
      <c r="AO526" s="75"/>
      <c r="AP526" s="75"/>
      <c r="AQ526" s="75"/>
      <c r="AR526" s="75"/>
      <c r="AS526" s="75"/>
      <c r="AT526" s="75"/>
      <c r="AU526" s="75"/>
      <c r="AV526" s="75"/>
      <c r="AW526" s="75"/>
      <c r="AX526" s="75"/>
      <c r="AY526" s="75"/>
      <c r="AZ526" s="75"/>
      <c r="BA526" s="75"/>
    </row>
    <row r="527" ht="20.25" customHeight="1">
      <c r="A527" s="74"/>
      <c r="B527" s="74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  <c r="AD527" s="75"/>
      <c r="AE527" s="75"/>
      <c r="AF527" s="75"/>
      <c r="AG527" s="75"/>
      <c r="AH527" s="75"/>
      <c r="AI527" s="75"/>
      <c r="AJ527" s="75"/>
      <c r="AK527" s="75"/>
      <c r="AL527" s="75"/>
      <c r="AM527" s="75"/>
      <c r="AN527" s="75"/>
      <c r="AO527" s="75"/>
      <c r="AP527" s="75"/>
      <c r="AQ527" s="75"/>
      <c r="AR527" s="75"/>
      <c r="AS527" s="75"/>
      <c r="AT527" s="75"/>
      <c r="AU527" s="75"/>
      <c r="AV527" s="75"/>
      <c r="AW527" s="75"/>
      <c r="AX527" s="75"/>
      <c r="AY527" s="75"/>
      <c r="AZ527" s="75"/>
      <c r="BA527" s="75"/>
    </row>
    <row r="528" ht="20.25" customHeight="1">
      <c r="A528" s="74"/>
      <c r="B528" s="74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  <c r="AD528" s="75"/>
      <c r="AE528" s="75"/>
      <c r="AF528" s="75"/>
      <c r="AG528" s="75"/>
      <c r="AH528" s="75"/>
      <c r="AI528" s="75"/>
      <c r="AJ528" s="75"/>
      <c r="AK528" s="75"/>
      <c r="AL528" s="75"/>
      <c r="AM528" s="75"/>
      <c r="AN528" s="75"/>
      <c r="AO528" s="75"/>
      <c r="AP528" s="75"/>
      <c r="AQ528" s="75"/>
      <c r="AR528" s="75"/>
      <c r="AS528" s="75"/>
      <c r="AT528" s="75"/>
      <c r="AU528" s="75"/>
      <c r="AV528" s="75"/>
      <c r="AW528" s="75"/>
      <c r="AX528" s="75"/>
      <c r="AY528" s="75"/>
      <c r="AZ528" s="75"/>
      <c r="BA528" s="75"/>
    </row>
    <row r="529" ht="20.25" customHeight="1">
      <c r="A529" s="74"/>
      <c r="B529" s="74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  <c r="AD529" s="75"/>
      <c r="AE529" s="75"/>
      <c r="AF529" s="75"/>
      <c r="AG529" s="75"/>
      <c r="AH529" s="75"/>
      <c r="AI529" s="75"/>
      <c r="AJ529" s="75"/>
      <c r="AK529" s="75"/>
      <c r="AL529" s="75"/>
      <c r="AM529" s="75"/>
      <c r="AN529" s="75"/>
      <c r="AO529" s="75"/>
      <c r="AP529" s="75"/>
      <c r="AQ529" s="75"/>
      <c r="AR529" s="75"/>
      <c r="AS529" s="75"/>
      <c r="AT529" s="75"/>
      <c r="AU529" s="75"/>
      <c r="AV529" s="75"/>
      <c r="AW529" s="75"/>
      <c r="AX529" s="75"/>
      <c r="AY529" s="75"/>
      <c r="AZ529" s="75"/>
      <c r="BA529" s="75"/>
    </row>
    <row r="530" ht="20.25" customHeight="1">
      <c r="A530" s="74"/>
      <c r="B530" s="74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  <c r="AF530" s="75"/>
      <c r="AG530" s="75"/>
      <c r="AH530" s="75"/>
      <c r="AI530" s="75"/>
      <c r="AJ530" s="75"/>
      <c r="AK530" s="75"/>
      <c r="AL530" s="75"/>
      <c r="AM530" s="75"/>
      <c r="AN530" s="75"/>
      <c r="AO530" s="75"/>
      <c r="AP530" s="75"/>
      <c r="AQ530" s="75"/>
      <c r="AR530" s="75"/>
      <c r="AS530" s="75"/>
      <c r="AT530" s="75"/>
      <c r="AU530" s="75"/>
      <c r="AV530" s="75"/>
      <c r="AW530" s="75"/>
      <c r="AX530" s="75"/>
      <c r="AY530" s="75"/>
      <c r="AZ530" s="75"/>
      <c r="BA530" s="75"/>
    </row>
    <row r="531" ht="20.25" customHeight="1">
      <c r="A531" s="74"/>
      <c r="B531" s="74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  <c r="AD531" s="75"/>
      <c r="AE531" s="75"/>
      <c r="AF531" s="75"/>
      <c r="AG531" s="75"/>
      <c r="AH531" s="75"/>
      <c r="AI531" s="75"/>
      <c r="AJ531" s="75"/>
      <c r="AK531" s="75"/>
      <c r="AL531" s="75"/>
      <c r="AM531" s="75"/>
      <c r="AN531" s="75"/>
      <c r="AO531" s="75"/>
      <c r="AP531" s="75"/>
      <c r="AQ531" s="75"/>
      <c r="AR531" s="75"/>
      <c r="AS531" s="75"/>
      <c r="AT531" s="75"/>
      <c r="AU531" s="75"/>
      <c r="AV531" s="75"/>
      <c r="AW531" s="75"/>
      <c r="AX531" s="75"/>
      <c r="AY531" s="75"/>
      <c r="AZ531" s="75"/>
      <c r="BA531" s="75"/>
    </row>
    <row r="532" ht="20.25" customHeight="1">
      <c r="A532" s="74"/>
      <c r="B532" s="74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  <c r="AF532" s="75"/>
      <c r="AG532" s="75"/>
      <c r="AH532" s="75"/>
      <c r="AI532" s="75"/>
      <c r="AJ532" s="75"/>
      <c r="AK532" s="75"/>
      <c r="AL532" s="75"/>
      <c r="AM532" s="75"/>
      <c r="AN532" s="75"/>
      <c r="AO532" s="75"/>
      <c r="AP532" s="75"/>
      <c r="AQ532" s="75"/>
      <c r="AR532" s="75"/>
      <c r="AS532" s="75"/>
      <c r="AT532" s="75"/>
      <c r="AU532" s="75"/>
      <c r="AV532" s="75"/>
      <c r="AW532" s="75"/>
      <c r="AX532" s="75"/>
      <c r="AY532" s="75"/>
      <c r="AZ532" s="75"/>
      <c r="BA532" s="75"/>
    </row>
    <row r="533" ht="20.25" customHeight="1">
      <c r="A533" s="74"/>
      <c r="B533" s="74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  <c r="AF533" s="75"/>
      <c r="AG533" s="75"/>
      <c r="AH533" s="75"/>
      <c r="AI533" s="75"/>
      <c r="AJ533" s="75"/>
      <c r="AK533" s="75"/>
      <c r="AL533" s="75"/>
      <c r="AM533" s="75"/>
      <c r="AN533" s="75"/>
      <c r="AO533" s="75"/>
      <c r="AP533" s="75"/>
      <c r="AQ533" s="75"/>
      <c r="AR533" s="75"/>
      <c r="AS533" s="75"/>
      <c r="AT533" s="75"/>
      <c r="AU533" s="75"/>
      <c r="AV533" s="75"/>
      <c r="AW533" s="75"/>
      <c r="AX533" s="75"/>
      <c r="AY533" s="75"/>
      <c r="AZ533" s="75"/>
      <c r="BA533" s="75"/>
    </row>
    <row r="534" ht="20.25" customHeight="1">
      <c r="A534" s="74"/>
      <c r="B534" s="74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  <c r="AD534" s="75"/>
      <c r="AE534" s="75"/>
      <c r="AF534" s="75"/>
      <c r="AG534" s="75"/>
      <c r="AH534" s="75"/>
      <c r="AI534" s="75"/>
      <c r="AJ534" s="75"/>
      <c r="AK534" s="75"/>
      <c r="AL534" s="75"/>
      <c r="AM534" s="75"/>
      <c r="AN534" s="75"/>
      <c r="AO534" s="75"/>
      <c r="AP534" s="75"/>
      <c r="AQ534" s="75"/>
      <c r="AR534" s="75"/>
      <c r="AS534" s="75"/>
      <c r="AT534" s="75"/>
      <c r="AU534" s="75"/>
      <c r="AV534" s="75"/>
      <c r="AW534" s="75"/>
      <c r="AX534" s="75"/>
      <c r="AY534" s="75"/>
      <c r="AZ534" s="75"/>
      <c r="BA534" s="75"/>
    </row>
    <row r="535" ht="20.25" customHeight="1">
      <c r="A535" s="74"/>
      <c r="B535" s="74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  <c r="AD535" s="75"/>
      <c r="AE535" s="75"/>
      <c r="AF535" s="75"/>
      <c r="AG535" s="75"/>
      <c r="AH535" s="75"/>
      <c r="AI535" s="75"/>
      <c r="AJ535" s="75"/>
      <c r="AK535" s="75"/>
      <c r="AL535" s="75"/>
      <c r="AM535" s="75"/>
      <c r="AN535" s="75"/>
      <c r="AO535" s="75"/>
      <c r="AP535" s="75"/>
      <c r="AQ535" s="75"/>
      <c r="AR535" s="75"/>
      <c r="AS535" s="75"/>
      <c r="AT535" s="75"/>
      <c r="AU535" s="75"/>
      <c r="AV535" s="75"/>
      <c r="AW535" s="75"/>
      <c r="AX535" s="75"/>
      <c r="AY535" s="75"/>
      <c r="AZ535" s="75"/>
      <c r="BA535" s="75"/>
    </row>
    <row r="536" ht="20.25" customHeight="1">
      <c r="A536" s="74"/>
      <c r="B536" s="74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  <c r="AF536" s="75"/>
      <c r="AG536" s="75"/>
      <c r="AH536" s="75"/>
      <c r="AI536" s="75"/>
      <c r="AJ536" s="75"/>
      <c r="AK536" s="75"/>
      <c r="AL536" s="75"/>
      <c r="AM536" s="75"/>
      <c r="AN536" s="75"/>
      <c r="AO536" s="75"/>
      <c r="AP536" s="75"/>
      <c r="AQ536" s="75"/>
      <c r="AR536" s="75"/>
      <c r="AS536" s="75"/>
      <c r="AT536" s="75"/>
      <c r="AU536" s="75"/>
      <c r="AV536" s="75"/>
      <c r="AW536" s="75"/>
      <c r="AX536" s="75"/>
      <c r="AY536" s="75"/>
      <c r="AZ536" s="75"/>
      <c r="BA536" s="75"/>
    </row>
    <row r="537" ht="20.25" customHeight="1">
      <c r="A537" s="74"/>
      <c r="B537" s="74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  <c r="AF537" s="75"/>
      <c r="AG537" s="75"/>
      <c r="AH537" s="75"/>
      <c r="AI537" s="75"/>
      <c r="AJ537" s="75"/>
      <c r="AK537" s="75"/>
      <c r="AL537" s="75"/>
      <c r="AM537" s="75"/>
      <c r="AN537" s="75"/>
      <c r="AO537" s="75"/>
      <c r="AP537" s="75"/>
      <c r="AQ537" s="75"/>
      <c r="AR537" s="75"/>
      <c r="AS537" s="75"/>
      <c r="AT537" s="75"/>
      <c r="AU537" s="75"/>
      <c r="AV537" s="75"/>
      <c r="AW537" s="75"/>
      <c r="AX537" s="75"/>
      <c r="AY537" s="75"/>
      <c r="AZ537" s="75"/>
      <c r="BA537" s="75"/>
    </row>
    <row r="538" ht="20.25" customHeight="1">
      <c r="A538" s="74"/>
      <c r="B538" s="74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  <c r="AM538" s="75"/>
      <c r="AN538" s="75"/>
      <c r="AO538" s="75"/>
      <c r="AP538" s="75"/>
      <c r="AQ538" s="75"/>
      <c r="AR538" s="75"/>
      <c r="AS538" s="75"/>
      <c r="AT538" s="75"/>
      <c r="AU538" s="75"/>
      <c r="AV538" s="75"/>
      <c r="AW538" s="75"/>
      <c r="AX538" s="75"/>
      <c r="AY538" s="75"/>
      <c r="AZ538" s="75"/>
      <c r="BA538" s="75"/>
    </row>
    <row r="539" ht="20.25" customHeight="1">
      <c r="A539" s="74"/>
      <c r="B539" s="74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  <c r="AF539" s="75"/>
      <c r="AG539" s="75"/>
      <c r="AH539" s="75"/>
      <c r="AI539" s="75"/>
      <c r="AJ539" s="75"/>
      <c r="AK539" s="75"/>
      <c r="AL539" s="75"/>
      <c r="AM539" s="75"/>
      <c r="AN539" s="75"/>
      <c r="AO539" s="75"/>
      <c r="AP539" s="75"/>
      <c r="AQ539" s="75"/>
      <c r="AR539" s="75"/>
      <c r="AS539" s="75"/>
      <c r="AT539" s="75"/>
      <c r="AU539" s="75"/>
      <c r="AV539" s="75"/>
      <c r="AW539" s="75"/>
      <c r="AX539" s="75"/>
      <c r="AY539" s="75"/>
      <c r="AZ539" s="75"/>
      <c r="BA539" s="75"/>
    </row>
    <row r="540" ht="20.25" customHeight="1">
      <c r="A540" s="74"/>
      <c r="B540" s="74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  <c r="AD540" s="75"/>
      <c r="AE540" s="75"/>
      <c r="AF540" s="75"/>
      <c r="AG540" s="75"/>
      <c r="AH540" s="75"/>
      <c r="AI540" s="75"/>
      <c r="AJ540" s="75"/>
      <c r="AK540" s="75"/>
      <c r="AL540" s="75"/>
      <c r="AM540" s="75"/>
      <c r="AN540" s="75"/>
      <c r="AO540" s="75"/>
      <c r="AP540" s="75"/>
      <c r="AQ540" s="75"/>
      <c r="AR540" s="75"/>
      <c r="AS540" s="75"/>
      <c r="AT540" s="75"/>
      <c r="AU540" s="75"/>
      <c r="AV540" s="75"/>
      <c r="AW540" s="75"/>
      <c r="AX540" s="75"/>
      <c r="AY540" s="75"/>
      <c r="AZ540" s="75"/>
      <c r="BA540" s="75"/>
    </row>
    <row r="541" ht="20.25" customHeight="1">
      <c r="A541" s="74"/>
      <c r="B541" s="74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  <c r="AF541" s="75"/>
      <c r="AG541" s="75"/>
      <c r="AH541" s="75"/>
      <c r="AI541" s="75"/>
      <c r="AJ541" s="75"/>
      <c r="AK541" s="75"/>
      <c r="AL541" s="75"/>
      <c r="AM541" s="75"/>
      <c r="AN541" s="75"/>
      <c r="AO541" s="75"/>
      <c r="AP541" s="75"/>
      <c r="AQ541" s="75"/>
      <c r="AR541" s="75"/>
      <c r="AS541" s="75"/>
      <c r="AT541" s="75"/>
      <c r="AU541" s="75"/>
      <c r="AV541" s="75"/>
      <c r="AW541" s="75"/>
      <c r="AX541" s="75"/>
      <c r="AY541" s="75"/>
      <c r="AZ541" s="75"/>
      <c r="BA541" s="75"/>
    </row>
    <row r="542" ht="20.25" customHeight="1">
      <c r="A542" s="74"/>
      <c r="B542" s="74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  <c r="AD542" s="75"/>
      <c r="AE542" s="75"/>
      <c r="AF542" s="75"/>
      <c r="AG542" s="75"/>
      <c r="AH542" s="75"/>
      <c r="AI542" s="75"/>
      <c r="AJ542" s="75"/>
      <c r="AK542" s="75"/>
      <c r="AL542" s="75"/>
      <c r="AM542" s="75"/>
      <c r="AN542" s="75"/>
      <c r="AO542" s="75"/>
      <c r="AP542" s="75"/>
      <c r="AQ542" s="75"/>
      <c r="AR542" s="75"/>
      <c r="AS542" s="75"/>
      <c r="AT542" s="75"/>
      <c r="AU542" s="75"/>
      <c r="AV542" s="75"/>
      <c r="AW542" s="75"/>
      <c r="AX542" s="75"/>
      <c r="AY542" s="75"/>
      <c r="AZ542" s="75"/>
      <c r="BA542" s="75"/>
    </row>
    <row r="543" ht="20.25" customHeight="1">
      <c r="A543" s="74"/>
      <c r="B543" s="74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  <c r="AD543" s="75"/>
      <c r="AE543" s="75"/>
      <c r="AF543" s="75"/>
      <c r="AG543" s="75"/>
      <c r="AH543" s="75"/>
      <c r="AI543" s="75"/>
      <c r="AJ543" s="75"/>
      <c r="AK543" s="75"/>
      <c r="AL543" s="75"/>
      <c r="AM543" s="75"/>
      <c r="AN543" s="75"/>
      <c r="AO543" s="75"/>
      <c r="AP543" s="75"/>
      <c r="AQ543" s="75"/>
      <c r="AR543" s="75"/>
      <c r="AS543" s="75"/>
      <c r="AT543" s="75"/>
      <c r="AU543" s="75"/>
      <c r="AV543" s="75"/>
      <c r="AW543" s="75"/>
      <c r="AX543" s="75"/>
      <c r="AY543" s="75"/>
      <c r="AZ543" s="75"/>
      <c r="BA543" s="75"/>
    </row>
    <row r="544" ht="20.25" customHeight="1">
      <c r="A544" s="74"/>
      <c r="B544" s="74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  <c r="AD544" s="75"/>
      <c r="AE544" s="75"/>
      <c r="AF544" s="75"/>
      <c r="AG544" s="75"/>
      <c r="AH544" s="75"/>
      <c r="AI544" s="75"/>
      <c r="AJ544" s="75"/>
      <c r="AK544" s="75"/>
      <c r="AL544" s="75"/>
      <c r="AM544" s="75"/>
      <c r="AN544" s="75"/>
      <c r="AO544" s="75"/>
      <c r="AP544" s="75"/>
      <c r="AQ544" s="75"/>
      <c r="AR544" s="75"/>
      <c r="AS544" s="75"/>
      <c r="AT544" s="75"/>
      <c r="AU544" s="75"/>
      <c r="AV544" s="75"/>
      <c r="AW544" s="75"/>
      <c r="AX544" s="75"/>
      <c r="AY544" s="75"/>
      <c r="AZ544" s="75"/>
      <c r="BA544" s="75"/>
    </row>
    <row r="545" ht="20.25" customHeight="1">
      <c r="A545" s="74"/>
      <c r="B545" s="74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  <c r="AD545" s="75"/>
      <c r="AE545" s="75"/>
      <c r="AF545" s="75"/>
      <c r="AG545" s="75"/>
      <c r="AH545" s="75"/>
      <c r="AI545" s="75"/>
      <c r="AJ545" s="75"/>
      <c r="AK545" s="75"/>
      <c r="AL545" s="75"/>
      <c r="AM545" s="75"/>
      <c r="AN545" s="75"/>
      <c r="AO545" s="75"/>
      <c r="AP545" s="75"/>
      <c r="AQ545" s="75"/>
      <c r="AR545" s="75"/>
      <c r="AS545" s="75"/>
      <c r="AT545" s="75"/>
      <c r="AU545" s="75"/>
      <c r="AV545" s="75"/>
      <c r="AW545" s="75"/>
      <c r="AX545" s="75"/>
      <c r="AY545" s="75"/>
      <c r="AZ545" s="75"/>
      <c r="BA545" s="75"/>
    </row>
    <row r="546" ht="20.25" customHeight="1">
      <c r="A546" s="74"/>
      <c r="B546" s="74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  <c r="AF546" s="75"/>
      <c r="AG546" s="75"/>
      <c r="AH546" s="75"/>
      <c r="AI546" s="75"/>
      <c r="AJ546" s="75"/>
      <c r="AK546" s="75"/>
      <c r="AL546" s="75"/>
      <c r="AM546" s="75"/>
      <c r="AN546" s="75"/>
      <c r="AO546" s="75"/>
      <c r="AP546" s="75"/>
      <c r="AQ546" s="75"/>
      <c r="AR546" s="75"/>
      <c r="AS546" s="75"/>
      <c r="AT546" s="75"/>
      <c r="AU546" s="75"/>
      <c r="AV546" s="75"/>
      <c r="AW546" s="75"/>
      <c r="AX546" s="75"/>
      <c r="AY546" s="75"/>
      <c r="AZ546" s="75"/>
      <c r="BA546" s="75"/>
    </row>
    <row r="547" ht="20.25" customHeight="1">
      <c r="A547" s="74"/>
      <c r="B547" s="74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  <c r="AD547" s="75"/>
      <c r="AE547" s="75"/>
      <c r="AF547" s="75"/>
      <c r="AG547" s="75"/>
      <c r="AH547" s="75"/>
      <c r="AI547" s="75"/>
      <c r="AJ547" s="75"/>
      <c r="AK547" s="75"/>
      <c r="AL547" s="75"/>
      <c r="AM547" s="75"/>
      <c r="AN547" s="75"/>
      <c r="AO547" s="75"/>
      <c r="AP547" s="75"/>
      <c r="AQ547" s="75"/>
      <c r="AR547" s="75"/>
      <c r="AS547" s="75"/>
      <c r="AT547" s="75"/>
      <c r="AU547" s="75"/>
      <c r="AV547" s="75"/>
      <c r="AW547" s="75"/>
      <c r="AX547" s="75"/>
      <c r="AY547" s="75"/>
      <c r="AZ547" s="75"/>
      <c r="BA547" s="75"/>
    </row>
    <row r="548" ht="20.25" customHeight="1">
      <c r="A548" s="74"/>
      <c r="B548" s="74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  <c r="AD548" s="75"/>
      <c r="AE548" s="75"/>
      <c r="AF548" s="75"/>
      <c r="AG548" s="75"/>
      <c r="AH548" s="75"/>
      <c r="AI548" s="75"/>
      <c r="AJ548" s="75"/>
      <c r="AK548" s="75"/>
      <c r="AL548" s="75"/>
      <c r="AM548" s="75"/>
      <c r="AN548" s="75"/>
      <c r="AO548" s="75"/>
      <c r="AP548" s="75"/>
      <c r="AQ548" s="75"/>
      <c r="AR548" s="75"/>
      <c r="AS548" s="75"/>
      <c r="AT548" s="75"/>
      <c r="AU548" s="75"/>
      <c r="AV548" s="75"/>
      <c r="AW548" s="75"/>
      <c r="AX548" s="75"/>
      <c r="AY548" s="75"/>
      <c r="AZ548" s="75"/>
      <c r="BA548" s="75"/>
    </row>
    <row r="549" ht="20.25" customHeight="1">
      <c r="A549" s="74"/>
      <c r="B549" s="74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  <c r="AF549" s="75"/>
      <c r="AG549" s="75"/>
      <c r="AH549" s="75"/>
      <c r="AI549" s="75"/>
      <c r="AJ549" s="75"/>
      <c r="AK549" s="75"/>
      <c r="AL549" s="75"/>
      <c r="AM549" s="75"/>
      <c r="AN549" s="75"/>
      <c r="AO549" s="75"/>
      <c r="AP549" s="75"/>
      <c r="AQ549" s="75"/>
      <c r="AR549" s="75"/>
      <c r="AS549" s="75"/>
      <c r="AT549" s="75"/>
      <c r="AU549" s="75"/>
      <c r="AV549" s="75"/>
      <c r="AW549" s="75"/>
      <c r="AX549" s="75"/>
      <c r="AY549" s="75"/>
      <c r="AZ549" s="75"/>
      <c r="BA549" s="75"/>
    </row>
    <row r="550" ht="20.25" customHeight="1">
      <c r="A550" s="74"/>
      <c r="B550" s="74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  <c r="AD550" s="75"/>
      <c r="AE550" s="75"/>
      <c r="AF550" s="75"/>
      <c r="AG550" s="75"/>
      <c r="AH550" s="75"/>
      <c r="AI550" s="75"/>
      <c r="AJ550" s="75"/>
      <c r="AK550" s="75"/>
      <c r="AL550" s="75"/>
      <c r="AM550" s="75"/>
      <c r="AN550" s="75"/>
      <c r="AO550" s="75"/>
      <c r="AP550" s="75"/>
      <c r="AQ550" s="75"/>
      <c r="AR550" s="75"/>
      <c r="AS550" s="75"/>
      <c r="AT550" s="75"/>
      <c r="AU550" s="75"/>
      <c r="AV550" s="75"/>
      <c r="AW550" s="75"/>
      <c r="AX550" s="75"/>
      <c r="AY550" s="75"/>
      <c r="AZ550" s="75"/>
      <c r="BA550" s="75"/>
    </row>
    <row r="551" ht="20.25" customHeight="1">
      <c r="A551" s="74"/>
      <c r="B551" s="74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  <c r="AF551" s="75"/>
      <c r="AG551" s="75"/>
      <c r="AH551" s="75"/>
      <c r="AI551" s="75"/>
      <c r="AJ551" s="75"/>
      <c r="AK551" s="75"/>
      <c r="AL551" s="75"/>
      <c r="AM551" s="75"/>
      <c r="AN551" s="75"/>
      <c r="AO551" s="75"/>
      <c r="AP551" s="75"/>
      <c r="AQ551" s="75"/>
      <c r="AR551" s="75"/>
      <c r="AS551" s="75"/>
      <c r="AT551" s="75"/>
      <c r="AU551" s="75"/>
      <c r="AV551" s="75"/>
      <c r="AW551" s="75"/>
      <c r="AX551" s="75"/>
      <c r="AY551" s="75"/>
      <c r="AZ551" s="75"/>
      <c r="BA551" s="75"/>
    </row>
    <row r="552" ht="20.25" customHeight="1">
      <c r="A552" s="74"/>
      <c r="B552" s="74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  <c r="AD552" s="75"/>
      <c r="AE552" s="75"/>
      <c r="AF552" s="75"/>
      <c r="AG552" s="75"/>
      <c r="AH552" s="75"/>
      <c r="AI552" s="75"/>
      <c r="AJ552" s="75"/>
      <c r="AK552" s="75"/>
      <c r="AL552" s="75"/>
      <c r="AM552" s="75"/>
      <c r="AN552" s="75"/>
      <c r="AO552" s="75"/>
      <c r="AP552" s="75"/>
      <c r="AQ552" s="75"/>
      <c r="AR552" s="75"/>
      <c r="AS552" s="75"/>
      <c r="AT552" s="75"/>
      <c r="AU552" s="75"/>
      <c r="AV552" s="75"/>
      <c r="AW552" s="75"/>
      <c r="AX552" s="75"/>
      <c r="AY552" s="75"/>
      <c r="AZ552" s="75"/>
      <c r="BA552" s="75"/>
    </row>
    <row r="553" ht="20.25" customHeight="1">
      <c r="A553" s="74"/>
      <c r="B553" s="74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  <c r="AD553" s="75"/>
      <c r="AE553" s="75"/>
      <c r="AF553" s="75"/>
      <c r="AG553" s="75"/>
      <c r="AH553" s="75"/>
      <c r="AI553" s="75"/>
      <c r="AJ553" s="75"/>
      <c r="AK553" s="75"/>
      <c r="AL553" s="75"/>
      <c r="AM553" s="75"/>
      <c r="AN553" s="75"/>
      <c r="AO553" s="75"/>
      <c r="AP553" s="75"/>
      <c r="AQ553" s="75"/>
      <c r="AR553" s="75"/>
      <c r="AS553" s="75"/>
      <c r="AT553" s="75"/>
      <c r="AU553" s="75"/>
      <c r="AV553" s="75"/>
      <c r="AW553" s="75"/>
      <c r="AX553" s="75"/>
      <c r="AY553" s="75"/>
      <c r="AZ553" s="75"/>
      <c r="BA553" s="75"/>
    </row>
    <row r="554" ht="20.25" customHeight="1">
      <c r="A554" s="74"/>
      <c r="B554" s="74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  <c r="AD554" s="75"/>
      <c r="AE554" s="75"/>
      <c r="AF554" s="75"/>
      <c r="AG554" s="75"/>
      <c r="AH554" s="75"/>
      <c r="AI554" s="75"/>
      <c r="AJ554" s="75"/>
      <c r="AK554" s="75"/>
      <c r="AL554" s="75"/>
      <c r="AM554" s="75"/>
      <c r="AN554" s="75"/>
      <c r="AO554" s="75"/>
      <c r="AP554" s="75"/>
      <c r="AQ554" s="75"/>
      <c r="AR554" s="75"/>
      <c r="AS554" s="75"/>
      <c r="AT554" s="75"/>
      <c r="AU554" s="75"/>
      <c r="AV554" s="75"/>
      <c r="AW554" s="75"/>
      <c r="AX554" s="75"/>
      <c r="AY554" s="75"/>
      <c r="AZ554" s="75"/>
      <c r="BA554" s="75"/>
    </row>
    <row r="555" ht="20.25" customHeight="1">
      <c r="A555" s="74"/>
      <c r="B555" s="74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  <c r="AF555" s="75"/>
      <c r="AG555" s="75"/>
      <c r="AH555" s="75"/>
      <c r="AI555" s="75"/>
      <c r="AJ555" s="75"/>
      <c r="AK555" s="75"/>
      <c r="AL555" s="75"/>
      <c r="AM555" s="75"/>
      <c r="AN555" s="75"/>
      <c r="AO555" s="75"/>
      <c r="AP555" s="75"/>
      <c r="AQ555" s="75"/>
      <c r="AR555" s="75"/>
      <c r="AS555" s="75"/>
      <c r="AT555" s="75"/>
      <c r="AU555" s="75"/>
      <c r="AV555" s="75"/>
      <c r="AW555" s="75"/>
      <c r="AX555" s="75"/>
      <c r="AY555" s="75"/>
      <c r="AZ555" s="75"/>
      <c r="BA555" s="75"/>
    </row>
    <row r="556" ht="20.25" customHeight="1">
      <c r="A556" s="74"/>
      <c r="B556" s="74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  <c r="AF556" s="75"/>
      <c r="AG556" s="75"/>
      <c r="AH556" s="75"/>
      <c r="AI556" s="75"/>
      <c r="AJ556" s="75"/>
      <c r="AK556" s="75"/>
      <c r="AL556" s="75"/>
      <c r="AM556" s="75"/>
      <c r="AN556" s="75"/>
      <c r="AO556" s="75"/>
      <c r="AP556" s="75"/>
      <c r="AQ556" s="75"/>
      <c r="AR556" s="75"/>
      <c r="AS556" s="75"/>
      <c r="AT556" s="75"/>
      <c r="AU556" s="75"/>
      <c r="AV556" s="75"/>
      <c r="AW556" s="75"/>
      <c r="AX556" s="75"/>
      <c r="AY556" s="75"/>
      <c r="AZ556" s="75"/>
      <c r="BA556" s="75"/>
    </row>
    <row r="557" ht="20.25" customHeight="1">
      <c r="A557" s="74"/>
      <c r="B557" s="74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  <c r="AD557" s="75"/>
      <c r="AE557" s="75"/>
      <c r="AF557" s="75"/>
      <c r="AG557" s="75"/>
      <c r="AH557" s="75"/>
      <c r="AI557" s="75"/>
      <c r="AJ557" s="75"/>
      <c r="AK557" s="75"/>
      <c r="AL557" s="75"/>
      <c r="AM557" s="75"/>
      <c r="AN557" s="75"/>
      <c r="AO557" s="75"/>
      <c r="AP557" s="75"/>
      <c r="AQ557" s="75"/>
      <c r="AR557" s="75"/>
      <c r="AS557" s="75"/>
      <c r="AT557" s="75"/>
      <c r="AU557" s="75"/>
      <c r="AV557" s="75"/>
      <c r="AW557" s="75"/>
      <c r="AX557" s="75"/>
      <c r="AY557" s="75"/>
      <c r="AZ557" s="75"/>
      <c r="BA557" s="75"/>
    </row>
    <row r="558" ht="20.25" customHeight="1">
      <c r="A558" s="74"/>
      <c r="B558" s="74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  <c r="AD558" s="75"/>
      <c r="AE558" s="75"/>
      <c r="AF558" s="75"/>
      <c r="AG558" s="75"/>
      <c r="AH558" s="75"/>
      <c r="AI558" s="75"/>
      <c r="AJ558" s="75"/>
      <c r="AK558" s="75"/>
      <c r="AL558" s="75"/>
      <c r="AM558" s="75"/>
      <c r="AN558" s="75"/>
      <c r="AO558" s="75"/>
      <c r="AP558" s="75"/>
      <c r="AQ558" s="75"/>
      <c r="AR558" s="75"/>
      <c r="AS558" s="75"/>
      <c r="AT558" s="75"/>
      <c r="AU558" s="75"/>
      <c r="AV558" s="75"/>
      <c r="AW558" s="75"/>
      <c r="AX558" s="75"/>
      <c r="AY558" s="75"/>
      <c r="AZ558" s="75"/>
      <c r="BA558" s="75"/>
    </row>
    <row r="559" ht="20.25" customHeight="1">
      <c r="A559" s="74"/>
      <c r="B559" s="74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  <c r="AD559" s="75"/>
      <c r="AE559" s="75"/>
      <c r="AF559" s="75"/>
      <c r="AG559" s="75"/>
      <c r="AH559" s="75"/>
      <c r="AI559" s="75"/>
      <c r="AJ559" s="75"/>
      <c r="AK559" s="75"/>
      <c r="AL559" s="75"/>
      <c r="AM559" s="75"/>
      <c r="AN559" s="75"/>
      <c r="AO559" s="75"/>
      <c r="AP559" s="75"/>
      <c r="AQ559" s="75"/>
      <c r="AR559" s="75"/>
      <c r="AS559" s="75"/>
      <c r="AT559" s="75"/>
      <c r="AU559" s="75"/>
      <c r="AV559" s="75"/>
      <c r="AW559" s="75"/>
      <c r="AX559" s="75"/>
      <c r="AY559" s="75"/>
      <c r="AZ559" s="75"/>
      <c r="BA559" s="75"/>
    </row>
    <row r="560" ht="20.25" customHeight="1">
      <c r="A560" s="74"/>
      <c r="B560" s="74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  <c r="AD560" s="75"/>
      <c r="AE560" s="75"/>
      <c r="AF560" s="75"/>
      <c r="AG560" s="75"/>
      <c r="AH560" s="75"/>
      <c r="AI560" s="75"/>
      <c r="AJ560" s="75"/>
      <c r="AK560" s="75"/>
      <c r="AL560" s="75"/>
      <c r="AM560" s="75"/>
      <c r="AN560" s="75"/>
      <c r="AO560" s="75"/>
      <c r="AP560" s="75"/>
      <c r="AQ560" s="75"/>
      <c r="AR560" s="75"/>
      <c r="AS560" s="75"/>
      <c r="AT560" s="75"/>
      <c r="AU560" s="75"/>
      <c r="AV560" s="75"/>
      <c r="AW560" s="75"/>
      <c r="AX560" s="75"/>
      <c r="AY560" s="75"/>
      <c r="AZ560" s="75"/>
      <c r="BA560" s="75"/>
    </row>
    <row r="561" ht="20.25" customHeight="1">
      <c r="A561" s="74"/>
      <c r="B561" s="74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  <c r="AF561" s="75"/>
      <c r="AG561" s="75"/>
      <c r="AH561" s="75"/>
      <c r="AI561" s="75"/>
      <c r="AJ561" s="75"/>
      <c r="AK561" s="75"/>
      <c r="AL561" s="75"/>
      <c r="AM561" s="75"/>
      <c r="AN561" s="75"/>
      <c r="AO561" s="75"/>
      <c r="AP561" s="75"/>
      <c r="AQ561" s="75"/>
      <c r="AR561" s="75"/>
      <c r="AS561" s="75"/>
      <c r="AT561" s="75"/>
      <c r="AU561" s="75"/>
      <c r="AV561" s="75"/>
      <c r="AW561" s="75"/>
      <c r="AX561" s="75"/>
      <c r="AY561" s="75"/>
      <c r="AZ561" s="75"/>
      <c r="BA561" s="75"/>
    </row>
    <row r="562" ht="20.25" customHeight="1">
      <c r="A562" s="74"/>
      <c r="B562" s="74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  <c r="AD562" s="75"/>
      <c r="AE562" s="75"/>
      <c r="AF562" s="75"/>
      <c r="AG562" s="75"/>
      <c r="AH562" s="75"/>
      <c r="AI562" s="75"/>
      <c r="AJ562" s="75"/>
      <c r="AK562" s="75"/>
      <c r="AL562" s="75"/>
      <c r="AM562" s="75"/>
      <c r="AN562" s="75"/>
      <c r="AO562" s="75"/>
      <c r="AP562" s="75"/>
      <c r="AQ562" s="75"/>
      <c r="AR562" s="75"/>
      <c r="AS562" s="75"/>
      <c r="AT562" s="75"/>
      <c r="AU562" s="75"/>
      <c r="AV562" s="75"/>
      <c r="AW562" s="75"/>
      <c r="AX562" s="75"/>
      <c r="AY562" s="75"/>
      <c r="AZ562" s="75"/>
      <c r="BA562" s="75"/>
    </row>
    <row r="563" ht="20.25" customHeight="1">
      <c r="A563" s="74"/>
      <c r="B563" s="74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  <c r="AD563" s="75"/>
      <c r="AE563" s="75"/>
      <c r="AF563" s="75"/>
      <c r="AG563" s="75"/>
      <c r="AH563" s="75"/>
      <c r="AI563" s="75"/>
      <c r="AJ563" s="75"/>
      <c r="AK563" s="75"/>
      <c r="AL563" s="75"/>
      <c r="AM563" s="75"/>
      <c r="AN563" s="75"/>
      <c r="AO563" s="75"/>
      <c r="AP563" s="75"/>
      <c r="AQ563" s="75"/>
      <c r="AR563" s="75"/>
      <c r="AS563" s="75"/>
      <c r="AT563" s="75"/>
      <c r="AU563" s="75"/>
      <c r="AV563" s="75"/>
      <c r="AW563" s="75"/>
      <c r="AX563" s="75"/>
      <c r="AY563" s="75"/>
      <c r="AZ563" s="75"/>
      <c r="BA563" s="75"/>
    </row>
    <row r="564" ht="20.25" customHeight="1">
      <c r="A564" s="74"/>
      <c r="B564" s="74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  <c r="AD564" s="75"/>
      <c r="AE564" s="75"/>
      <c r="AF564" s="75"/>
      <c r="AG564" s="75"/>
      <c r="AH564" s="75"/>
      <c r="AI564" s="75"/>
      <c r="AJ564" s="75"/>
      <c r="AK564" s="75"/>
      <c r="AL564" s="75"/>
      <c r="AM564" s="75"/>
      <c r="AN564" s="75"/>
      <c r="AO564" s="75"/>
      <c r="AP564" s="75"/>
      <c r="AQ564" s="75"/>
      <c r="AR564" s="75"/>
      <c r="AS564" s="75"/>
      <c r="AT564" s="75"/>
      <c r="AU564" s="75"/>
      <c r="AV564" s="75"/>
      <c r="AW564" s="75"/>
      <c r="AX564" s="75"/>
      <c r="AY564" s="75"/>
      <c r="AZ564" s="75"/>
      <c r="BA564" s="75"/>
    </row>
    <row r="565" ht="20.25" customHeight="1">
      <c r="A565" s="74"/>
      <c r="B565" s="74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  <c r="AD565" s="75"/>
      <c r="AE565" s="75"/>
      <c r="AF565" s="75"/>
      <c r="AG565" s="75"/>
      <c r="AH565" s="75"/>
      <c r="AI565" s="75"/>
      <c r="AJ565" s="75"/>
      <c r="AK565" s="75"/>
      <c r="AL565" s="75"/>
      <c r="AM565" s="75"/>
      <c r="AN565" s="75"/>
      <c r="AO565" s="75"/>
      <c r="AP565" s="75"/>
      <c r="AQ565" s="75"/>
      <c r="AR565" s="75"/>
      <c r="AS565" s="75"/>
      <c r="AT565" s="75"/>
      <c r="AU565" s="75"/>
      <c r="AV565" s="75"/>
      <c r="AW565" s="75"/>
      <c r="AX565" s="75"/>
      <c r="AY565" s="75"/>
      <c r="AZ565" s="75"/>
      <c r="BA565" s="75"/>
    </row>
    <row r="566" ht="20.25" customHeight="1">
      <c r="A566" s="74"/>
      <c r="B566" s="74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  <c r="AD566" s="75"/>
      <c r="AE566" s="75"/>
      <c r="AF566" s="75"/>
      <c r="AG566" s="75"/>
      <c r="AH566" s="75"/>
      <c r="AI566" s="75"/>
      <c r="AJ566" s="75"/>
      <c r="AK566" s="75"/>
      <c r="AL566" s="75"/>
      <c r="AM566" s="75"/>
      <c r="AN566" s="75"/>
      <c r="AO566" s="75"/>
      <c r="AP566" s="75"/>
      <c r="AQ566" s="75"/>
      <c r="AR566" s="75"/>
      <c r="AS566" s="75"/>
      <c r="AT566" s="75"/>
      <c r="AU566" s="75"/>
      <c r="AV566" s="75"/>
      <c r="AW566" s="75"/>
      <c r="AX566" s="75"/>
      <c r="AY566" s="75"/>
      <c r="AZ566" s="75"/>
      <c r="BA566" s="75"/>
    </row>
    <row r="567" ht="20.25" customHeight="1">
      <c r="A567" s="74"/>
      <c r="B567" s="74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  <c r="AD567" s="75"/>
      <c r="AE567" s="75"/>
      <c r="AF567" s="75"/>
      <c r="AG567" s="75"/>
      <c r="AH567" s="75"/>
      <c r="AI567" s="75"/>
      <c r="AJ567" s="75"/>
      <c r="AK567" s="75"/>
      <c r="AL567" s="75"/>
      <c r="AM567" s="75"/>
      <c r="AN567" s="75"/>
      <c r="AO567" s="75"/>
      <c r="AP567" s="75"/>
      <c r="AQ567" s="75"/>
      <c r="AR567" s="75"/>
      <c r="AS567" s="75"/>
      <c r="AT567" s="75"/>
      <c r="AU567" s="75"/>
      <c r="AV567" s="75"/>
      <c r="AW567" s="75"/>
      <c r="AX567" s="75"/>
      <c r="AY567" s="75"/>
      <c r="AZ567" s="75"/>
      <c r="BA567" s="75"/>
    </row>
    <row r="568" ht="20.25" customHeight="1">
      <c r="A568" s="74"/>
      <c r="B568" s="74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  <c r="AD568" s="75"/>
      <c r="AE568" s="75"/>
      <c r="AF568" s="75"/>
      <c r="AG568" s="75"/>
      <c r="AH568" s="75"/>
      <c r="AI568" s="75"/>
      <c r="AJ568" s="75"/>
      <c r="AK568" s="75"/>
      <c r="AL568" s="75"/>
      <c r="AM568" s="75"/>
      <c r="AN568" s="75"/>
      <c r="AO568" s="75"/>
      <c r="AP568" s="75"/>
      <c r="AQ568" s="75"/>
      <c r="AR568" s="75"/>
      <c r="AS568" s="75"/>
      <c r="AT568" s="75"/>
      <c r="AU568" s="75"/>
      <c r="AV568" s="75"/>
      <c r="AW568" s="75"/>
      <c r="AX568" s="75"/>
      <c r="AY568" s="75"/>
      <c r="AZ568" s="75"/>
      <c r="BA568" s="75"/>
    </row>
    <row r="569" ht="20.25" customHeight="1">
      <c r="A569" s="74"/>
      <c r="B569" s="74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  <c r="AD569" s="75"/>
      <c r="AE569" s="75"/>
      <c r="AF569" s="75"/>
      <c r="AG569" s="75"/>
      <c r="AH569" s="75"/>
      <c r="AI569" s="75"/>
      <c r="AJ569" s="75"/>
      <c r="AK569" s="75"/>
      <c r="AL569" s="75"/>
      <c r="AM569" s="75"/>
      <c r="AN569" s="75"/>
      <c r="AO569" s="75"/>
      <c r="AP569" s="75"/>
      <c r="AQ569" s="75"/>
      <c r="AR569" s="75"/>
      <c r="AS569" s="75"/>
      <c r="AT569" s="75"/>
      <c r="AU569" s="75"/>
      <c r="AV569" s="75"/>
      <c r="AW569" s="75"/>
      <c r="AX569" s="75"/>
      <c r="AY569" s="75"/>
      <c r="AZ569" s="75"/>
      <c r="BA569" s="75"/>
    </row>
    <row r="570" ht="20.25" customHeight="1">
      <c r="A570" s="74"/>
      <c r="B570" s="74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  <c r="AD570" s="75"/>
      <c r="AE570" s="75"/>
      <c r="AF570" s="75"/>
      <c r="AG570" s="75"/>
      <c r="AH570" s="75"/>
      <c r="AI570" s="75"/>
      <c r="AJ570" s="75"/>
      <c r="AK570" s="75"/>
      <c r="AL570" s="75"/>
      <c r="AM570" s="75"/>
      <c r="AN570" s="75"/>
      <c r="AO570" s="75"/>
      <c r="AP570" s="75"/>
      <c r="AQ570" s="75"/>
      <c r="AR570" s="75"/>
      <c r="AS570" s="75"/>
      <c r="AT570" s="75"/>
      <c r="AU570" s="75"/>
      <c r="AV570" s="75"/>
      <c r="AW570" s="75"/>
      <c r="AX570" s="75"/>
      <c r="AY570" s="75"/>
      <c r="AZ570" s="75"/>
      <c r="BA570" s="75"/>
    </row>
    <row r="571" ht="20.25" customHeight="1">
      <c r="A571" s="74"/>
      <c r="B571" s="74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  <c r="AD571" s="75"/>
      <c r="AE571" s="75"/>
      <c r="AF571" s="75"/>
      <c r="AG571" s="75"/>
      <c r="AH571" s="75"/>
      <c r="AI571" s="75"/>
      <c r="AJ571" s="75"/>
      <c r="AK571" s="75"/>
      <c r="AL571" s="75"/>
      <c r="AM571" s="75"/>
      <c r="AN571" s="75"/>
      <c r="AO571" s="75"/>
      <c r="AP571" s="75"/>
      <c r="AQ571" s="75"/>
      <c r="AR571" s="75"/>
      <c r="AS571" s="75"/>
      <c r="AT571" s="75"/>
      <c r="AU571" s="75"/>
      <c r="AV571" s="75"/>
      <c r="AW571" s="75"/>
      <c r="AX571" s="75"/>
      <c r="AY571" s="75"/>
      <c r="AZ571" s="75"/>
      <c r="BA571" s="75"/>
    </row>
    <row r="572" ht="20.25" customHeight="1">
      <c r="A572" s="74"/>
      <c r="B572" s="74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  <c r="AD572" s="75"/>
      <c r="AE572" s="75"/>
      <c r="AF572" s="75"/>
      <c r="AG572" s="75"/>
      <c r="AH572" s="75"/>
      <c r="AI572" s="75"/>
      <c r="AJ572" s="75"/>
      <c r="AK572" s="75"/>
      <c r="AL572" s="75"/>
      <c r="AM572" s="75"/>
      <c r="AN572" s="75"/>
      <c r="AO572" s="75"/>
      <c r="AP572" s="75"/>
      <c r="AQ572" s="75"/>
      <c r="AR572" s="75"/>
      <c r="AS572" s="75"/>
      <c r="AT572" s="75"/>
      <c r="AU572" s="75"/>
      <c r="AV572" s="75"/>
      <c r="AW572" s="75"/>
      <c r="AX572" s="75"/>
      <c r="AY572" s="75"/>
      <c r="AZ572" s="75"/>
      <c r="BA572" s="75"/>
    </row>
    <row r="573" ht="20.25" customHeight="1">
      <c r="A573" s="74"/>
      <c r="B573" s="74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  <c r="AD573" s="75"/>
      <c r="AE573" s="75"/>
      <c r="AF573" s="75"/>
      <c r="AG573" s="75"/>
      <c r="AH573" s="75"/>
      <c r="AI573" s="75"/>
      <c r="AJ573" s="75"/>
      <c r="AK573" s="75"/>
      <c r="AL573" s="75"/>
      <c r="AM573" s="75"/>
      <c r="AN573" s="75"/>
      <c r="AO573" s="75"/>
      <c r="AP573" s="75"/>
      <c r="AQ573" s="75"/>
      <c r="AR573" s="75"/>
      <c r="AS573" s="75"/>
      <c r="AT573" s="75"/>
      <c r="AU573" s="75"/>
      <c r="AV573" s="75"/>
      <c r="AW573" s="75"/>
      <c r="AX573" s="75"/>
      <c r="AY573" s="75"/>
      <c r="AZ573" s="75"/>
      <c r="BA573" s="75"/>
    </row>
    <row r="574" ht="20.25" customHeight="1">
      <c r="A574" s="74"/>
      <c r="B574" s="74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  <c r="AF574" s="75"/>
      <c r="AG574" s="75"/>
      <c r="AH574" s="75"/>
      <c r="AI574" s="75"/>
      <c r="AJ574" s="75"/>
      <c r="AK574" s="75"/>
      <c r="AL574" s="75"/>
      <c r="AM574" s="75"/>
      <c r="AN574" s="75"/>
      <c r="AO574" s="75"/>
      <c r="AP574" s="75"/>
      <c r="AQ574" s="75"/>
      <c r="AR574" s="75"/>
      <c r="AS574" s="75"/>
      <c r="AT574" s="75"/>
      <c r="AU574" s="75"/>
      <c r="AV574" s="75"/>
      <c r="AW574" s="75"/>
      <c r="AX574" s="75"/>
      <c r="AY574" s="75"/>
      <c r="AZ574" s="75"/>
      <c r="BA574" s="75"/>
    </row>
    <row r="575" ht="20.25" customHeight="1">
      <c r="A575" s="74"/>
      <c r="B575" s="74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  <c r="AF575" s="75"/>
      <c r="AG575" s="75"/>
      <c r="AH575" s="75"/>
      <c r="AI575" s="75"/>
      <c r="AJ575" s="75"/>
      <c r="AK575" s="75"/>
      <c r="AL575" s="75"/>
      <c r="AM575" s="75"/>
      <c r="AN575" s="75"/>
      <c r="AO575" s="75"/>
      <c r="AP575" s="75"/>
      <c r="AQ575" s="75"/>
      <c r="AR575" s="75"/>
      <c r="AS575" s="75"/>
      <c r="AT575" s="75"/>
      <c r="AU575" s="75"/>
      <c r="AV575" s="75"/>
      <c r="AW575" s="75"/>
      <c r="AX575" s="75"/>
      <c r="AY575" s="75"/>
      <c r="AZ575" s="75"/>
      <c r="BA575" s="75"/>
    </row>
    <row r="576" ht="20.25" customHeight="1">
      <c r="A576" s="74"/>
      <c r="B576" s="74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  <c r="AF576" s="75"/>
      <c r="AG576" s="75"/>
      <c r="AH576" s="75"/>
      <c r="AI576" s="75"/>
      <c r="AJ576" s="75"/>
      <c r="AK576" s="75"/>
      <c r="AL576" s="75"/>
      <c r="AM576" s="75"/>
      <c r="AN576" s="75"/>
      <c r="AO576" s="75"/>
      <c r="AP576" s="75"/>
      <c r="AQ576" s="75"/>
      <c r="AR576" s="75"/>
      <c r="AS576" s="75"/>
      <c r="AT576" s="75"/>
      <c r="AU576" s="75"/>
      <c r="AV576" s="75"/>
      <c r="AW576" s="75"/>
      <c r="AX576" s="75"/>
      <c r="AY576" s="75"/>
      <c r="AZ576" s="75"/>
      <c r="BA576" s="75"/>
    </row>
    <row r="577" ht="20.25" customHeight="1">
      <c r="A577" s="74"/>
      <c r="B577" s="74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  <c r="AD577" s="75"/>
      <c r="AE577" s="75"/>
      <c r="AF577" s="75"/>
      <c r="AG577" s="75"/>
      <c r="AH577" s="75"/>
      <c r="AI577" s="75"/>
      <c r="AJ577" s="75"/>
      <c r="AK577" s="75"/>
      <c r="AL577" s="75"/>
      <c r="AM577" s="75"/>
      <c r="AN577" s="75"/>
      <c r="AO577" s="75"/>
      <c r="AP577" s="75"/>
      <c r="AQ577" s="75"/>
      <c r="AR577" s="75"/>
      <c r="AS577" s="75"/>
      <c r="AT577" s="75"/>
      <c r="AU577" s="75"/>
      <c r="AV577" s="75"/>
      <c r="AW577" s="75"/>
      <c r="AX577" s="75"/>
      <c r="AY577" s="75"/>
      <c r="AZ577" s="75"/>
      <c r="BA577" s="75"/>
    </row>
    <row r="578" ht="20.25" customHeight="1">
      <c r="A578" s="74"/>
      <c r="B578" s="74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  <c r="AD578" s="75"/>
      <c r="AE578" s="75"/>
      <c r="AF578" s="75"/>
      <c r="AG578" s="75"/>
      <c r="AH578" s="75"/>
      <c r="AI578" s="75"/>
      <c r="AJ578" s="75"/>
      <c r="AK578" s="75"/>
      <c r="AL578" s="75"/>
      <c r="AM578" s="75"/>
      <c r="AN578" s="75"/>
      <c r="AO578" s="75"/>
      <c r="AP578" s="75"/>
      <c r="AQ578" s="75"/>
      <c r="AR578" s="75"/>
      <c r="AS578" s="75"/>
      <c r="AT578" s="75"/>
      <c r="AU578" s="75"/>
      <c r="AV578" s="75"/>
      <c r="AW578" s="75"/>
      <c r="AX578" s="75"/>
      <c r="AY578" s="75"/>
      <c r="AZ578" s="75"/>
      <c r="BA578" s="75"/>
    </row>
    <row r="579" ht="20.25" customHeight="1">
      <c r="A579" s="74"/>
      <c r="B579" s="74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  <c r="AD579" s="75"/>
      <c r="AE579" s="75"/>
      <c r="AF579" s="75"/>
      <c r="AG579" s="75"/>
      <c r="AH579" s="75"/>
      <c r="AI579" s="75"/>
      <c r="AJ579" s="75"/>
      <c r="AK579" s="75"/>
      <c r="AL579" s="75"/>
      <c r="AM579" s="75"/>
      <c r="AN579" s="75"/>
      <c r="AO579" s="75"/>
      <c r="AP579" s="75"/>
      <c r="AQ579" s="75"/>
      <c r="AR579" s="75"/>
      <c r="AS579" s="75"/>
      <c r="AT579" s="75"/>
      <c r="AU579" s="75"/>
      <c r="AV579" s="75"/>
      <c r="AW579" s="75"/>
      <c r="AX579" s="75"/>
      <c r="AY579" s="75"/>
      <c r="AZ579" s="75"/>
      <c r="BA579" s="75"/>
    </row>
    <row r="580" ht="20.25" customHeight="1">
      <c r="A580" s="74"/>
      <c r="B580" s="74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  <c r="AD580" s="75"/>
      <c r="AE580" s="75"/>
      <c r="AF580" s="75"/>
      <c r="AG580" s="75"/>
      <c r="AH580" s="75"/>
      <c r="AI580" s="75"/>
      <c r="AJ580" s="75"/>
      <c r="AK580" s="75"/>
      <c r="AL580" s="75"/>
      <c r="AM580" s="75"/>
      <c r="AN580" s="75"/>
      <c r="AO580" s="75"/>
      <c r="AP580" s="75"/>
      <c r="AQ580" s="75"/>
      <c r="AR580" s="75"/>
      <c r="AS580" s="75"/>
      <c r="AT580" s="75"/>
      <c r="AU580" s="75"/>
      <c r="AV580" s="75"/>
      <c r="AW580" s="75"/>
      <c r="AX580" s="75"/>
      <c r="AY580" s="75"/>
      <c r="AZ580" s="75"/>
      <c r="BA580" s="75"/>
    </row>
    <row r="581" ht="20.25" customHeight="1">
      <c r="A581" s="74"/>
      <c r="B581" s="74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  <c r="AD581" s="75"/>
      <c r="AE581" s="75"/>
      <c r="AF581" s="75"/>
      <c r="AG581" s="75"/>
      <c r="AH581" s="75"/>
      <c r="AI581" s="75"/>
      <c r="AJ581" s="75"/>
      <c r="AK581" s="75"/>
      <c r="AL581" s="75"/>
      <c r="AM581" s="75"/>
      <c r="AN581" s="75"/>
      <c r="AO581" s="75"/>
      <c r="AP581" s="75"/>
      <c r="AQ581" s="75"/>
      <c r="AR581" s="75"/>
      <c r="AS581" s="75"/>
      <c r="AT581" s="75"/>
      <c r="AU581" s="75"/>
      <c r="AV581" s="75"/>
      <c r="AW581" s="75"/>
      <c r="AX581" s="75"/>
      <c r="AY581" s="75"/>
      <c r="AZ581" s="75"/>
      <c r="BA581" s="75"/>
    </row>
    <row r="582" ht="20.25" customHeight="1">
      <c r="A582" s="74"/>
      <c r="B582" s="74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  <c r="AD582" s="75"/>
      <c r="AE582" s="75"/>
      <c r="AF582" s="75"/>
      <c r="AG582" s="75"/>
      <c r="AH582" s="75"/>
      <c r="AI582" s="75"/>
      <c r="AJ582" s="75"/>
      <c r="AK582" s="75"/>
      <c r="AL582" s="75"/>
      <c r="AM582" s="75"/>
      <c r="AN582" s="75"/>
      <c r="AO582" s="75"/>
      <c r="AP582" s="75"/>
      <c r="AQ582" s="75"/>
      <c r="AR582" s="75"/>
      <c r="AS582" s="75"/>
      <c r="AT582" s="75"/>
      <c r="AU582" s="75"/>
      <c r="AV582" s="75"/>
      <c r="AW582" s="75"/>
      <c r="AX582" s="75"/>
      <c r="AY582" s="75"/>
      <c r="AZ582" s="75"/>
      <c r="BA582" s="75"/>
    </row>
    <row r="583" ht="20.25" customHeight="1">
      <c r="A583" s="74"/>
      <c r="B583" s="74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  <c r="AD583" s="75"/>
      <c r="AE583" s="75"/>
      <c r="AF583" s="75"/>
      <c r="AG583" s="75"/>
      <c r="AH583" s="75"/>
      <c r="AI583" s="75"/>
      <c r="AJ583" s="75"/>
      <c r="AK583" s="75"/>
      <c r="AL583" s="75"/>
      <c r="AM583" s="75"/>
      <c r="AN583" s="75"/>
      <c r="AO583" s="75"/>
      <c r="AP583" s="75"/>
      <c r="AQ583" s="75"/>
      <c r="AR583" s="75"/>
      <c r="AS583" s="75"/>
      <c r="AT583" s="75"/>
      <c r="AU583" s="75"/>
      <c r="AV583" s="75"/>
      <c r="AW583" s="75"/>
      <c r="AX583" s="75"/>
      <c r="AY583" s="75"/>
      <c r="AZ583" s="75"/>
      <c r="BA583" s="75"/>
    </row>
    <row r="584" ht="20.25" customHeight="1">
      <c r="A584" s="74"/>
      <c r="B584" s="74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  <c r="AD584" s="75"/>
      <c r="AE584" s="75"/>
      <c r="AF584" s="75"/>
      <c r="AG584" s="75"/>
      <c r="AH584" s="75"/>
      <c r="AI584" s="75"/>
      <c r="AJ584" s="75"/>
      <c r="AK584" s="75"/>
      <c r="AL584" s="75"/>
      <c r="AM584" s="75"/>
      <c r="AN584" s="75"/>
      <c r="AO584" s="75"/>
      <c r="AP584" s="75"/>
      <c r="AQ584" s="75"/>
      <c r="AR584" s="75"/>
      <c r="AS584" s="75"/>
      <c r="AT584" s="75"/>
      <c r="AU584" s="75"/>
      <c r="AV584" s="75"/>
      <c r="AW584" s="75"/>
      <c r="AX584" s="75"/>
      <c r="AY584" s="75"/>
      <c r="AZ584" s="75"/>
      <c r="BA584" s="75"/>
    </row>
    <row r="585" ht="20.25" customHeight="1">
      <c r="A585" s="74"/>
      <c r="B585" s="74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  <c r="AD585" s="75"/>
      <c r="AE585" s="75"/>
      <c r="AF585" s="75"/>
      <c r="AG585" s="75"/>
      <c r="AH585" s="75"/>
      <c r="AI585" s="75"/>
      <c r="AJ585" s="75"/>
      <c r="AK585" s="75"/>
      <c r="AL585" s="75"/>
      <c r="AM585" s="75"/>
      <c r="AN585" s="75"/>
      <c r="AO585" s="75"/>
      <c r="AP585" s="75"/>
      <c r="AQ585" s="75"/>
      <c r="AR585" s="75"/>
      <c r="AS585" s="75"/>
      <c r="AT585" s="75"/>
      <c r="AU585" s="75"/>
      <c r="AV585" s="75"/>
      <c r="AW585" s="75"/>
      <c r="AX585" s="75"/>
      <c r="AY585" s="75"/>
      <c r="AZ585" s="75"/>
      <c r="BA585" s="75"/>
    </row>
    <row r="586" ht="20.25" customHeight="1">
      <c r="A586" s="74"/>
      <c r="B586" s="74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  <c r="AF586" s="75"/>
      <c r="AG586" s="75"/>
      <c r="AH586" s="75"/>
      <c r="AI586" s="75"/>
      <c r="AJ586" s="75"/>
      <c r="AK586" s="75"/>
      <c r="AL586" s="75"/>
      <c r="AM586" s="75"/>
      <c r="AN586" s="75"/>
      <c r="AO586" s="75"/>
      <c r="AP586" s="75"/>
      <c r="AQ586" s="75"/>
      <c r="AR586" s="75"/>
      <c r="AS586" s="75"/>
      <c r="AT586" s="75"/>
      <c r="AU586" s="75"/>
      <c r="AV586" s="75"/>
      <c r="AW586" s="75"/>
      <c r="AX586" s="75"/>
      <c r="AY586" s="75"/>
      <c r="AZ586" s="75"/>
      <c r="BA586" s="75"/>
    </row>
    <row r="587" ht="20.25" customHeight="1">
      <c r="A587" s="74"/>
      <c r="B587" s="74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  <c r="AD587" s="75"/>
      <c r="AE587" s="75"/>
      <c r="AF587" s="75"/>
      <c r="AG587" s="75"/>
      <c r="AH587" s="75"/>
      <c r="AI587" s="75"/>
      <c r="AJ587" s="75"/>
      <c r="AK587" s="75"/>
      <c r="AL587" s="75"/>
      <c r="AM587" s="75"/>
      <c r="AN587" s="75"/>
      <c r="AO587" s="75"/>
      <c r="AP587" s="75"/>
      <c r="AQ587" s="75"/>
      <c r="AR587" s="75"/>
      <c r="AS587" s="75"/>
      <c r="AT587" s="75"/>
      <c r="AU587" s="75"/>
      <c r="AV587" s="75"/>
      <c r="AW587" s="75"/>
      <c r="AX587" s="75"/>
      <c r="AY587" s="75"/>
      <c r="AZ587" s="75"/>
      <c r="BA587" s="75"/>
    </row>
    <row r="588" ht="20.25" customHeight="1">
      <c r="A588" s="74"/>
      <c r="B588" s="74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  <c r="AD588" s="75"/>
      <c r="AE588" s="75"/>
      <c r="AF588" s="75"/>
      <c r="AG588" s="75"/>
      <c r="AH588" s="75"/>
      <c r="AI588" s="75"/>
      <c r="AJ588" s="75"/>
      <c r="AK588" s="75"/>
      <c r="AL588" s="75"/>
      <c r="AM588" s="75"/>
      <c r="AN588" s="75"/>
      <c r="AO588" s="75"/>
      <c r="AP588" s="75"/>
      <c r="AQ588" s="75"/>
      <c r="AR588" s="75"/>
      <c r="AS588" s="75"/>
      <c r="AT588" s="75"/>
      <c r="AU588" s="75"/>
      <c r="AV588" s="75"/>
      <c r="AW588" s="75"/>
      <c r="AX588" s="75"/>
      <c r="AY588" s="75"/>
      <c r="AZ588" s="75"/>
      <c r="BA588" s="75"/>
    </row>
    <row r="589" ht="20.25" customHeight="1">
      <c r="A589" s="74"/>
      <c r="B589" s="74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  <c r="AD589" s="75"/>
      <c r="AE589" s="75"/>
      <c r="AF589" s="75"/>
      <c r="AG589" s="75"/>
      <c r="AH589" s="75"/>
      <c r="AI589" s="75"/>
      <c r="AJ589" s="75"/>
      <c r="AK589" s="75"/>
      <c r="AL589" s="75"/>
      <c r="AM589" s="75"/>
      <c r="AN589" s="75"/>
      <c r="AO589" s="75"/>
      <c r="AP589" s="75"/>
      <c r="AQ589" s="75"/>
      <c r="AR589" s="75"/>
      <c r="AS589" s="75"/>
      <c r="AT589" s="75"/>
      <c r="AU589" s="75"/>
      <c r="AV589" s="75"/>
      <c r="AW589" s="75"/>
      <c r="AX589" s="75"/>
      <c r="AY589" s="75"/>
      <c r="AZ589" s="75"/>
      <c r="BA589" s="75"/>
    </row>
    <row r="590" ht="20.25" customHeight="1">
      <c r="A590" s="74"/>
      <c r="B590" s="74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  <c r="AD590" s="75"/>
      <c r="AE590" s="75"/>
      <c r="AF590" s="75"/>
      <c r="AG590" s="75"/>
      <c r="AH590" s="75"/>
      <c r="AI590" s="75"/>
      <c r="AJ590" s="75"/>
      <c r="AK590" s="75"/>
      <c r="AL590" s="75"/>
      <c r="AM590" s="75"/>
      <c r="AN590" s="75"/>
      <c r="AO590" s="75"/>
      <c r="AP590" s="75"/>
      <c r="AQ590" s="75"/>
      <c r="AR590" s="75"/>
      <c r="AS590" s="75"/>
      <c r="AT590" s="75"/>
      <c r="AU590" s="75"/>
      <c r="AV590" s="75"/>
      <c r="AW590" s="75"/>
      <c r="AX590" s="75"/>
      <c r="AY590" s="75"/>
      <c r="AZ590" s="75"/>
      <c r="BA590" s="75"/>
    </row>
    <row r="591" ht="20.25" customHeight="1">
      <c r="A591" s="74"/>
      <c r="B591" s="74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  <c r="AD591" s="75"/>
      <c r="AE591" s="75"/>
      <c r="AF591" s="75"/>
      <c r="AG591" s="75"/>
      <c r="AH591" s="75"/>
      <c r="AI591" s="75"/>
      <c r="AJ591" s="75"/>
      <c r="AK591" s="75"/>
      <c r="AL591" s="75"/>
      <c r="AM591" s="75"/>
      <c r="AN591" s="75"/>
      <c r="AO591" s="75"/>
      <c r="AP591" s="75"/>
      <c r="AQ591" s="75"/>
      <c r="AR591" s="75"/>
      <c r="AS591" s="75"/>
      <c r="AT591" s="75"/>
      <c r="AU591" s="75"/>
      <c r="AV591" s="75"/>
      <c r="AW591" s="75"/>
      <c r="AX591" s="75"/>
      <c r="AY591" s="75"/>
      <c r="AZ591" s="75"/>
      <c r="BA591" s="75"/>
    </row>
    <row r="592" ht="20.25" customHeight="1">
      <c r="A592" s="74"/>
      <c r="B592" s="74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  <c r="AF592" s="75"/>
      <c r="AG592" s="75"/>
      <c r="AH592" s="75"/>
      <c r="AI592" s="75"/>
      <c r="AJ592" s="75"/>
      <c r="AK592" s="75"/>
      <c r="AL592" s="75"/>
      <c r="AM592" s="75"/>
      <c r="AN592" s="75"/>
      <c r="AO592" s="75"/>
      <c r="AP592" s="75"/>
      <c r="AQ592" s="75"/>
      <c r="AR592" s="75"/>
      <c r="AS592" s="75"/>
      <c r="AT592" s="75"/>
      <c r="AU592" s="75"/>
      <c r="AV592" s="75"/>
      <c r="AW592" s="75"/>
      <c r="AX592" s="75"/>
      <c r="AY592" s="75"/>
      <c r="AZ592" s="75"/>
      <c r="BA592" s="75"/>
    </row>
    <row r="593" ht="20.25" customHeight="1">
      <c r="A593" s="74"/>
      <c r="B593" s="74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  <c r="AD593" s="75"/>
      <c r="AE593" s="75"/>
      <c r="AF593" s="75"/>
      <c r="AG593" s="75"/>
      <c r="AH593" s="75"/>
      <c r="AI593" s="75"/>
      <c r="AJ593" s="75"/>
      <c r="AK593" s="75"/>
      <c r="AL593" s="75"/>
      <c r="AM593" s="75"/>
      <c r="AN593" s="75"/>
      <c r="AO593" s="75"/>
      <c r="AP593" s="75"/>
      <c r="AQ593" s="75"/>
      <c r="AR593" s="75"/>
      <c r="AS593" s="75"/>
      <c r="AT593" s="75"/>
      <c r="AU593" s="75"/>
      <c r="AV593" s="75"/>
      <c r="AW593" s="75"/>
      <c r="AX593" s="75"/>
      <c r="AY593" s="75"/>
      <c r="AZ593" s="75"/>
      <c r="BA593" s="75"/>
    </row>
    <row r="594" ht="20.25" customHeight="1">
      <c r="A594" s="74"/>
      <c r="B594" s="74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  <c r="AD594" s="75"/>
      <c r="AE594" s="75"/>
      <c r="AF594" s="75"/>
      <c r="AG594" s="75"/>
      <c r="AH594" s="75"/>
      <c r="AI594" s="75"/>
      <c r="AJ594" s="75"/>
      <c r="AK594" s="75"/>
      <c r="AL594" s="75"/>
      <c r="AM594" s="75"/>
      <c r="AN594" s="75"/>
      <c r="AO594" s="75"/>
      <c r="AP594" s="75"/>
      <c r="AQ594" s="75"/>
      <c r="AR594" s="75"/>
      <c r="AS594" s="75"/>
      <c r="AT594" s="75"/>
      <c r="AU594" s="75"/>
      <c r="AV594" s="75"/>
      <c r="AW594" s="75"/>
      <c r="AX594" s="75"/>
      <c r="AY594" s="75"/>
      <c r="AZ594" s="75"/>
      <c r="BA594" s="75"/>
    </row>
    <row r="595" ht="20.25" customHeight="1">
      <c r="A595" s="74"/>
      <c r="B595" s="74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  <c r="AD595" s="75"/>
      <c r="AE595" s="75"/>
      <c r="AF595" s="75"/>
      <c r="AG595" s="75"/>
      <c r="AH595" s="75"/>
      <c r="AI595" s="75"/>
      <c r="AJ595" s="75"/>
      <c r="AK595" s="75"/>
      <c r="AL595" s="75"/>
      <c r="AM595" s="75"/>
      <c r="AN595" s="75"/>
      <c r="AO595" s="75"/>
      <c r="AP595" s="75"/>
      <c r="AQ595" s="75"/>
      <c r="AR595" s="75"/>
      <c r="AS595" s="75"/>
      <c r="AT595" s="75"/>
      <c r="AU595" s="75"/>
      <c r="AV595" s="75"/>
      <c r="AW595" s="75"/>
      <c r="AX595" s="75"/>
      <c r="AY595" s="75"/>
      <c r="AZ595" s="75"/>
      <c r="BA595" s="75"/>
    </row>
    <row r="596" ht="20.25" customHeight="1">
      <c r="A596" s="74"/>
      <c r="B596" s="74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  <c r="AD596" s="75"/>
      <c r="AE596" s="75"/>
      <c r="AF596" s="75"/>
      <c r="AG596" s="75"/>
      <c r="AH596" s="75"/>
      <c r="AI596" s="75"/>
      <c r="AJ596" s="75"/>
      <c r="AK596" s="75"/>
      <c r="AL596" s="75"/>
      <c r="AM596" s="75"/>
      <c r="AN596" s="75"/>
      <c r="AO596" s="75"/>
      <c r="AP596" s="75"/>
      <c r="AQ596" s="75"/>
      <c r="AR596" s="75"/>
      <c r="AS596" s="75"/>
      <c r="AT596" s="75"/>
      <c r="AU596" s="75"/>
      <c r="AV596" s="75"/>
      <c r="AW596" s="75"/>
      <c r="AX596" s="75"/>
      <c r="AY596" s="75"/>
      <c r="AZ596" s="75"/>
      <c r="BA596" s="75"/>
    </row>
    <row r="597" ht="20.25" customHeight="1">
      <c r="A597" s="74"/>
      <c r="B597" s="74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  <c r="AD597" s="75"/>
      <c r="AE597" s="75"/>
      <c r="AF597" s="75"/>
      <c r="AG597" s="75"/>
      <c r="AH597" s="75"/>
      <c r="AI597" s="75"/>
      <c r="AJ597" s="75"/>
      <c r="AK597" s="75"/>
      <c r="AL597" s="75"/>
      <c r="AM597" s="75"/>
      <c r="AN597" s="75"/>
      <c r="AO597" s="75"/>
      <c r="AP597" s="75"/>
      <c r="AQ597" s="75"/>
      <c r="AR597" s="75"/>
      <c r="AS597" s="75"/>
      <c r="AT597" s="75"/>
      <c r="AU597" s="75"/>
      <c r="AV597" s="75"/>
      <c r="AW597" s="75"/>
      <c r="AX597" s="75"/>
      <c r="AY597" s="75"/>
      <c r="AZ597" s="75"/>
      <c r="BA597" s="75"/>
    </row>
    <row r="598" ht="20.25" customHeight="1">
      <c r="A598" s="74"/>
      <c r="B598" s="74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  <c r="AD598" s="75"/>
      <c r="AE598" s="75"/>
      <c r="AF598" s="75"/>
      <c r="AG598" s="75"/>
      <c r="AH598" s="75"/>
      <c r="AI598" s="75"/>
      <c r="AJ598" s="75"/>
      <c r="AK598" s="75"/>
      <c r="AL598" s="75"/>
      <c r="AM598" s="75"/>
      <c r="AN598" s="75"/>
      <c r="AO598" s="75"/>
      <c r="AP598" s="75"/>
      <c r="AQ598" s="75"/>
      <c r="AR598" s="75"/>
      <c r="AS598" s="75"/>
      <c r="AT598" s="75"/>
      <c r="AU598" s="75"/>
      <c r="AV598" s="75"/>
      <c r="AW598" s="75"/>
      <c r="AX598" s="75"/>
      <c r="AY598" s="75"/>
      <c r="AZ598" s="75"/>
      <c r="BA598" s="75"/>
    </row>
    <row r="599" ht="20.25" customHeight="1">
      <c r="A599" s="74"/>
      <c r="B599" s="74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  <c r="AD599" s="75"/>
      <c r="AE599" s="75"/>
      <c r="AF599" s="75"/>
      <c r="AG599" s="75"/>
      <c r="AH599" s="75"/>
      <c r="AI599" s="75"/>
      <c r="AJ599" s="75"/>
      <c r="AK599" s="75"/>
      <c r="AL599" s="75"/>
      <c r="AM599" s="75"/>
      <c r="AN599" s="75"/>
      <c r="AO599" s="75"/>
      <c r="AP599" s="75"/>
      <c r="AQ599" s="75"/>
      <c r="AR599" s="75"/>
      <c r="AS599" s="75"/>
      <c r="AT599" s="75"/>
      <c r="AU599" s="75"/>
      <c r="AV599" s="75"/>
      <c r="AW599" s="75"/>
      <c r="AX599" s="75"/>
      <c r="AY599" s="75"/>
      <c r="AZ599" s="75"/>
      <c r="BA599" s="75"/>
    </row>
    <row r="600" ht="20.25" customHeight="1">
      <c r="A600" s="74"/>
      <c r="B600" s="74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  <c r="AD600" s="75"/>
      <c r="AE600" s="75"/>
      <c r="AF600" s="75"/>
      <c r="AG600" s="75"/>
      <c r="AH600" s="75"/>
      <c r="AI600" s="75"/>
      <c r="AJ600" s="75"/>
      <c r="AK600" s="75"/>
      <c r="AL600" s="75"/>
      <c r="AM600" s="75"/>
      <c r="AN600" s="75"/>
      <c r="AO600" s="75"/>
      <c r="AP600" s="75"/>
      <c r="AQ600" s="75"/>
      <c r="AR600" s="75"/>
      <c r="AS600" s="75"/>
      <c r="AT600" s="75"/>
      <c r="AU600" s="75"/>
      <c r="AV600" s="75"/>
      <c r="AW600" s="75"/>
      <c r="AX600" s="75"/>
      <c r="AY600" s="75"/>
      <c r="AZ600" s="75"/>
      <c r="BA600" s="75"/>
    </row>
    <row r="601" ht="20.25" customHeight="1">
      <c r="A601" s="74"/>
      <c r="B601" s="74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  <c r="AD601" s="75"/>
      <c r="AE601" s="75"/>
      <c r="AF601" s="75"/>
      <c r="AG601" s="75"/>
      <c r="AH601" s="75"/>
      <c r="AI601" s="75"/>
      <c r="AJ601" s="75"/>
      <c r="AK601" s="75"/>
      <c r="AL601" s="75"/>
      <c r="AM601" s="75"/>
      <c r="AN601" s="75"/>
      <c r="AO601" s="75"/>
      <c r="AP601" s="75"/>
      <c r="AQ601" s="75"/>
      <c r="AR601" s="75"/>
      <c r="AS601" s="75"/>
      <c r="AT601" s="75"/>
      <c r="AU601" s="75"/>
      <c r="AV601" s="75"/>
      <c r="AW601" s="75"/>
      <c r="AX601" s="75"/>
      <c r="AY601" s="75"/>
      <c r="AZ601" s="75"/>
      <c r="BA601" s="75"/>
    </row>
    <row r="602" ht="20.25" customHeight="1">
      <c r="A602" s="74"/>
      <c r="B602" s="74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  <c r="AD602" s="75"/>
      <c r="AE602" s="75"/>
      <c r="AF602" s="75"/>
      <c r="AG602" s="75"/>
      <c r="AH602" s="75"/>
      <c r="AI602" s="75"/>
      <c r="AJ602" s="75"/>
      <c r="AK602" s="75"/>
      <c r="AL602" s="75"/>
      <c r="AM602" s="75"/>
      <c r="AN602" s="75"/>
      <c r="AO602" s="75"/>
      <c r="AP602" s="75"/>
      <c r="AQ602" s="75"/>
      <c r="AR602" s="75"/>
      <c r="AS602" s="75"/>
      <c r="AT602" s="75"/>
      <c r="AU602" s="75"/>
      <c r="AV602" s="75"/>
      <c r="AW602" s="75"/>
      <c r="AX602" s="75"/>
      <c r="AY602" s="75"/>
      <c r="AZ602" s="75"/>
      <c r="BA602" s="75"/>
    </row>
    <row r="603" ht="20.25" customHeight="1">
      <c r="A603" s="74"/>
      <c r="B603" s="74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  <c r="AD603" s="75"/>
      <c r="AE603" s="75"/>
      <c r="AF603" s="75"/>
      <c r="AG603" s="75"/>
      <c r="AH603" s="75"/>
      <c r="AI603" s="75"/>
      <c r="AJ603" s="75"/>
      <c r="AK603" s="75"/>
      <c r="AL603" s="75"/>
      <c r="AM603" s="75"/>
      <c r="AN603" s="75"/>
      <c r="AO603" s="75"/>
      <c r="AP603" s="75"/>
      <c r="AQ603" s="75"/>
      <c r="AR603" s="75"/>
      <c r="AS603" s="75"/>
      <c r="AT603" s="75"/>
      <c r="AU603" s="75"/>
      <c r="AV603" s="75"/>
      <c r="AW603" s="75"/>
      <c r="AX603" s="75"/>
      <c r="AY603" s="75"/>
      <c r="AZ603" s="75"/>
      <c r="BA603" s="75"/>
    </row>
    <row r="604" ht="20.25" customHeight="1">
      <c r="A604" s="74"/>
      <c r="B604" s="74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  <c r="AD604" s="75"/>
      <c r="AE604" s="75"/>
      <c r="AF604" s="75"/>
      <c r="AG604" s="75"/>
      <c r="AH604" s="75"/>
      <c r="AI604" s="75"/>
      <c r="AJ604" s="75"/>
      <c r="AK604" s="75"/>
      <c r="AL604" s="75"/>
      <c r="AM604" s="75"/>
      <c r="AN604" s="75"/>
      <c r="AO604" s="75"/>
      <c r="AP604" s="75"/>
      <c r="AQ604" s="75"/>
      <c r="AR604" s="75"/>
      <c r="AS604" s="75"/>
      <c r="AT604" s="75"/>
      <c r="AU604" s="75"/>
      <c r="AV604" s="75"/>
      <c r="AW604" s="75"/>
      <c r="AX604" s="75"/>
      <c r="AY604" s="75"/>
      <c r="AZ604" s="75"/>
      <c r="BA604" s="75"/>
    </row>
    <row r="605" ht="20.25" customHeight="1">
      <c r="A605" s="74"/>
      <c r="B605" s="74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  <c r="AD605" s="75"/>
      <c r="AE605" s="75"/>
      <c r="AF605" s="75"/>
      <c r="AG605" s="75"/>
      <c r="AH605" s="75"/>
      <c r="AI605" s="75"/>
      <c r="AJ605" s="75"/>
      <c r="AK605" s="75"/>
      <c r="AL605" s="75"/>
      <c r="AM605" s="75"/>
      <c r="AN605" s="75"/>
      <c r="AO605" s="75"/>
      <c r="AP605" s="75"/>
      <c r="AQ605" s="75"/>
      <c r="AR605" s="75"/>
      <c r="AS605" s="75"/>
      <c r="AT605" s="75"/>
      <c r="AU605" s="75"/>
      <c r="AV605" s="75"/>
      <c r="AW605" s="75"/>
      <c r="AX605" s="75"/>
      <c r="AY605" s="75"/>
      <c r="AZ605" s="75"/>
      <c r="BA605" s="75"/>
    </row>
    <row r="606" ht="20.25" customHeight="1">
      <c r="A606" s="74"/>
      <c r="B606" s="74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  <c r="AD606" s="75"/>
      <c r="AE606" s="75"/>
      <c r="AF606" s="75"/>
      <c r="AG606" s="75"/>
      <c r="AH606" s="75"/>
      <c r="AI606" s="75"/>
      <c r="AJ606" s="75"/>
      <c r="AK606" s="75"/>
      <c r="AL606" s="75"/>
      <c r="AM606" s="75"/>
      <c r="AN606" s="75"/>
      <c r="AO606" s="75"/>
      <c r="AP606" s="75"/>
      <c r="AQ606" s="75"/>
      <c r="AR606" s="75"/>
      <c r="AS606" s="75"/>
      <c r="AT606" s="75"/>
      <c r="AU606" s="75"/>
      <c r="AV606" s="75"/>
      <c r="AW606" s="75"/>
      <c r="AX606" s="75"/>
      <c r="AY606" s="75"/>
      <c r="AZ606" s="75"/>
      <c r="BA606" s="75"/>
    </row>
    <row r="607" ht="20.25" customHeight="1">
      <c r="A607" s="74"/>
      <c r="B607" s="74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  <c r="AD607" s="75"/>
      <c r="AE607" s="75"/>
      <c r="AF607" s="75"/>
      <c r="AG607" s="75"/>
      <c r="AH607" s="75"/>
      <c r="AI607" s="75"/>
      <c r="AJ607" s="75"/>
      <c r="AK607" s="75"/>
      <c r="AL607" s="75"/>
      <c r="AM607" s="75"/>
      <c r="AN607" s="75"/>
      <c r="AO607" s="75"/>
      <c r="AP607" s="75"/>
      <c r="AQ607" s="75"/>
      <c r="AR607" s="75"/>
      <c r="AS607" s="75"/>
      <c r="AT607" s="75"/>
      <c r="AU607" s="75"/>
      <c r="AV607" s="75"/>
      <c r="AW607" s="75"/>
      <c r="AX607" s="75"/>
      <c r="AY607" s="75"/>
      <c r="AZ607" s="75"/>
      <c r="BA607" s="75"/>
    </row>
    <row r="608" ht="20.25" customHeight="1">
      <c r="A608" s="74"/>
      <c r="B608" s="74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  <c r="AD608" s="75"/>
      <c r="AE608" s="75"/>
      <c r="AF608" s="75"/>
      <c r="AG608" s="75"/>
      <c r="AH608" s="75"/>
      <c r="AI608" s="75"/>
      <c r="AJ608" s="75"/>
      <c r="AK608" s="75"/>
      <c r="AL608" s="75"/>
      <c r="AM608" s="75"/>
      <c r="AN608" s="75"/>
      <c r="AO608" s="75"/>
      <c r="AP608" s="75"/>
      <c r="AQ608" s="75"/>
      <c r="AR608" s="75"/>
      <c r="AS608" s="75"/>
      <c r="AT608" s="75"/>
      <c r="AU608" s="75"/>
      <c r="AV608" s="75"/>
      <c r="AW608" s="75"/>
      <c r="AX608" s="75"/>
      <c r="AY608" s="75"/>
      <c r="AZ608" s="75"/>
      <c r="BA608" s="75"/>
    </row>
    <row r="609" ht="20.25" customHeight="1">
      <c r="A609" s="74"/>
      <c r="B609" s="74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  <c r="AD609" s="75"/>
      <c r="AE609" s="75"/>
      <c r="AF609" s="75"/>
      <c r="AG609" s="75"/>
      <c r="AH609" s="75"/>
      <c r="AI609" s="75"/>
      <c r="AJ609" s="75"/>
      <c r="AK609" s="75"/>
      <c r="AL609" s="75"/>
      <c r="AM609" s="75"/>
      <c r="AN609" s="75"/>
      <c r="AO609" s="75"/>
      <c r="AP609" s="75"/>
      <c r="AQ609" s="75"/>
      <c r="AR609" s="75"/>
      <c r="AS609" s="75"/>
      <c r="AT609" s="75"/>
      <c r="AU609" s="75"/>
      <c r="AV609" s="75"/>
      <c r="AW609" s="75"/>
      <c r="AX609" s="75"/>
      <c r="AY609" s="75"/>
      <c r="AZ609" s="75"/>
      <c r="BA609" s="75"/>
    </row>
    <row r="610" ht="20.25" customHeight="1">
      <c r="A610" s="74"/>
      <c r="B610" s="74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  <c r="AD610" s="75"/>
      <c r="AE610" s="75"/>
      <c r="AF610" s="75"/>
      <c r="AG610" s="75"/>
      <c r="AH610" s="75"/>
      <c r="AI610" s="75"/>
      <c r="AJ610" s="75"/>
      <c r="AK610" s="75"/>
      <c r="AL610" s="75"/>
      <c r="AM610" s="75"/>
      <c r="AN610" s="75"/>
      <c r="AO610" s="75"/>
      <c r="AP610" s="75"/>
      <c r="AQ610" s="75"/>
      <c r="AR610" s="75"/>
      <c r="AS610" s="75"/>
      <c r="AT610" s="75"/>
      <c r="AU610" s="75"/>
      <c r="AV610" s="75"/>
      <c r="AW610" s="75"/>
      <c r="AX610" s="75"/>
      <c r="AY610" s="75"/>
      <c r="AZ610" s="75"/>
      <c r="BA610" s="75"/>
    </row>
    <row r="611" ht="20.25" customHeight="1">
      <c r="A611" s="74"/>
      <c r="B611" s="74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  <c r="AD611" s="75"/>
      <c r="AE611" s="75"/>
      <c r="AF611" s="75"/>
      <c r="AG611" s="75"/>
      <c r="AH611" s="75"/>
      <c r="AI611" s="75"/>
      <c r="AJ611" s="75"/>
      <c r="AK611" s="75"/>
      <c r="AL611" s="75"/>
      <c r="AM611" s="75"/>
      <c r="AN611" s="75"/>
      <c r="AO611" s="75"/>
      <c r="AP611" s="75"/>
      <c r="AQ611" s="75"/>
      <c r="AR611" s="75"/>
      <c r="AS611" s="75"/>
      <c r="AT611" s="75"/>
      <c r="AU611" s="75"/>
      <c r="AV611" s="75"/>
      <c r="AW611" s="75"/>
      <c r="AX611" s="75"/>
      <c r="AY611" s="75"/>
      <c r="AZ611" s="75"/>
      <c r="BA611" s="75"/>
    </row>
    <row r="612" ht="20.25" customHeight="1">
      <c r="A612" s="74"/>
      <c r="B612" s="74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  <c r="AD612" s="75"/>
      <c r="AE612" s="75"/>
      <c r="AF612" s="75"/>
      <c r="AG612" s="75"/>
      <c r="AH612" s="75"/>
      <c r="AI612" s="75"/>
      <c r="AJ612" s="75"/>
      <c r="AK612" s="75"/>
      <c r="AL612" s="75"/>
      <c r="AM612" s="75"/>
      <c r="AN612" s="75"/>
      <c r="AO612" s="75"/>
      <c r="AP612" s="75"/>
      <c r="AQ612" s="75"/>
      <c r="AR612" s="75"/>
      <c r="AS612" s="75"/>
      <c r="AT612" s="75"/>
      <c r="AU612" s="75"/>
      <c r="AV612" s="75"/>
      <c r="AW612" s="75"/>
      <c r="AX612" s="75"/>
      <c r="AY612" s="75"/>
      <c r="AZ612" s="75"/>
      <c r="BA612" s="75"/>
    </row>
    <row r="613" ht="20.25" customHeight="1">
      <c r="A613" s="74"/>
      <c r="B613" s="74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  <c r="AD613" s="75"/>
      <c r="AE613" s="75"/>
      <c r="AF613" s="75"/>
      <c r="AG613" s="75"/>
      <c r="AH613" s="75"/>
      <c r="AI613" s="75"/>
      <c r="AJ613" s="75"/>
      <c r="AK613" s="75"/>
      <c r="AL613" s="75"/>
      <c r="AM613" s="75"/>
      <c r="AN613" s="75"/>
      <c r="AO613" s="75"/>
      <c r="AP613" s="75"/>
      <c r="AQ613" s="75"/>
      <c r="AR613" s="75"/>
      <c r="AS613" s="75"/>
      <c r="AT613" s="75"/>
      <c r="AU613" s="75"/>
      <c r="AV613" s="75"/>
      <c r="AW613" s="75"/>
      <c r="AX613" s="75"/>
      <c r="AY613" s="75"/>
      <c r="AZ613" s="75"/>
      <c r="BA613" s="75"/>
    </row>
    <row r="614" ht="20.25" customHeight="1">
      <c r="A614" s="74"/>
      <c r="B614" s="74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  <c r="AD614" s="75"/>
      <c r="AE614" s="75"/>
      <c r="AF614" s="75"/>
      <c r="AG614" s="75"/>
      <c r="AH614" s="75"/>
      <c r="AI614" s="75"/>
      <c r="AJ614" s="75"/>
      <c r="AK614" s="75"/>
      <c r="AL614" s="75"/>
      <c r="AM614" s="75"/>
      <c r="AN614" s="75"/>
      <c r="AO614" s="75"/>
      <c r="AP614" s="75"/>
      <c r="AQ614" s="75"/>
      <c r="AR614" s="75"/>
      <c r="AS614" s="75"/>
      <c r="AT614" s="75"/>
      <c r="AU614" s="75"/>
      <c r="AV614" s="75"/>
      <c r="AW614" s="75"/>
      <c r="AX614" s="75"/>
      <c r="AY614" s="75"/>
      <c r="AZ614" s="75"/>
      <c r="BA614" s="75"/>
    </row>
    <row r="615" ht="20.25" customHeight="1">
      <c r="A615" s="74"/>
      <c r="B615" s="74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  <c r="AD615" s="75"/>
      <c r="AE615" s="75"/>
      <c r="AF615" s="75"/>
      <c r="AG615" s="75"/>
      <c r="AH615" s="75"/>
      <c r="AI615" s="75"/>
      <c r="AJ615" s="75"/>
      <c r="AK615" s="75"/>
      <c r="AL615" s="75"/>
      <c r="AM615" s="75"/>
      <c r="AN615" s="75"/>
      <c r="AO615" s="75"/>
      <c r="AP615" s="75"/>
      <c r="AQ615" s="75"/>
      <c r="AR615" s="75"/>
      <c r="AS615" s="75"/>
      <c r="AT615" s="75"/>
      <c r="AU615" s="75"/>
      <c r="AV615" s="75"/>
      <c r="AW615" s="75"/>
      <c r="AX615" s="75"/>
      <c r="AY615" s="75"/>
      <c r="AZ615" s="75"/>
      <c r="BA615" s="75"/>
    </row>
    <row r="616" ht="20.25" customHeight="1">
      <c r="A616" s="74"/>
      <c r="B616" s="74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  <c r="AD616" s="75"/>
      <c r="AE616" s="75"/>
      <c r="AF616" s="75"/>
      <c r="AG616" s="75"/>
      <c r="AH616" s="75"/>
      <c r="AI616" s="75"/>
      <c r="AJ616" s="75"/>
      <c r="AK616" s="75"/>
      <c r="AL616" s="75"/>
      <c r="AM616" s="75"/>
      <c r="AN616" s="75"/>
      <c r="AO616" s="75"/>
      <c r="AP616" s="75"/>
      <c r="AQ616" s="75"/>
      <c r="AR616" s="75"/>
      <c r="AS616" s="75"/>
      <c r="AT616" s="75"/>
      <c r="AU616" s="75"/>
      <c r="AV616" s="75"/>
      <c r="AW616" s="75"/>
      <c r="AX616" s="75"/>
      <c r="AY616" s="75"/>
      <c r="AZ616" s="75"/>
      <c r="BA616" s="75"/>
    </row>
    <row r="617" ht="20.25" customHeight="1">
      <c r="A617" s="74"/>
      <c r="B617" s="74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  <c r="AD617" s="75"/>
      <c r="AE617" s="75"/>
      <c r="AF617" s="75"/>
      <c r="AG617" s="75"/>
      <c r="AH617" s="75"/>
      <c r="AI617" s="75"/>
      <c r="AJ617" s="75"/>
      <c r="AK617" s="75"/>
      <c r="AL617" s="75"/>
      <c r="AM617" s="75"/>
      <c r="AN617" s="75"/>
      <c r="AO617" s="75"/>
      <c r="AP617" s="75"/>
      <c r="AQ617" s="75"/>
      <c r="AR617" s="75"/>
      <c r="AS617" s="75"/>
      <c r="AT617" s="75"/>
      <c r="AU617" s="75"/>
      <c r="AV617" s="75"/>
      <c r="AW617" s="75"/>
      <c r="AX617" s="75"/>
      <c r="AY617" s="75"/>
      <c r="AZ617" s="75"/>
      <c r="BA617" s="75"/>
    </row>
    <row r="618" ht="20.25" customHeight="1">
      <c r="A618" s="74"/>
      <c r="B618" s="74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  <c r="AD618" s="75"/>
      <c r="AE618" s="75"/>
      <c r="AF618" s="75"/>
      <c r="AG618" s="75"/>
      <c r="AH618" s="75"/>
      <c r="AI618" s="75"/>
      <c r="AJ618" s="75"/>
      <c r="AK618" s="75"/>
      <c r="AL618" s="75"/>
      <c r="AM618" s="75"/>
      <c r="AN618" s="75"/>
      <c r="AO618" s="75"/>
      <c r="AP618" s="75"/>
      <c r="AQ618" s="75"/>
      <c r="AR618" s="75"/>
      <c r="AS618" s="75"/>
      <c r="AT618" s="75"/>
      <c r="AU618" s="75"/>
      <c r="AV618" s="75"/>
      <c r="AW618" s="75"/>
      <c r="AX618" s="75"/>
      <c r="AY618" s="75"/>
      <c r="AZ618" s="75"/>
      <c r="BA618" s="75"/>
    </row>
    <row r="619" ht="20.25" customHeight="1">
      <c r="A619" s="74"/>
      <c r="B619" s="74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  <c r="AD619" s="75"/>
      <c r="AE619" s="75"/>
      <c r="AF619" s="75"/>
      <c r="AG619" s="75"/>
      <c r="AH619" s="75"/>
      <c r="AI619" s="75"/>
      <c r="AJ619" s="75"/>
      <c r="AK619" s="75"/>
      <c r="AL619" s="75"/>
      <c r="AM619" s="75"/>
      <c r="AN619" s="75"/>
      <c r="AO619" s="75"/>
      <c r="AP619" s="75"/>
      <c r="AQ619" s="75"/>
      <c r="AR619" s="75"/>
      <c r="AS619" s="75"/>
      <c r="AT619" s="75"/>
      <c r="AU619" s="75"/>
      <c r="AV619" s="75"/>
      <c r="AW619" s="75"/>
      <c r="AX619" s="75"/>
      <c r="AY619" s="75"/>
      <c r="AZ619" s="75"/>
      <c r="BA619" s="75"/>
    </row>
    <row r="620" ht="20.25" customHeight="1">
      <c r="A620" s="74"/>
      <c r="B620" s="74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  <c r="AD620" s="75"/>
      <c r="AE620" s="75"/>
      <c r="AF620" s="75"/>
      <c r="AG620" s="75"/>
      <c r="AH620" s="75"/>
      <c r="AI620" s="75"/>
      <c r="AJ620" s="75"/>
      <c r="AK620" s="75"/>
      <c r="AL620" s="75"/>
      <c r="AM620" s="75"/>
      <c r="AN620" s="75"/>
      <c r="AO620" s="75"/>
      <c r="AP620" s="75"/>
      <c r="AQ620" s="75"/>
      <c r="AR620" s="75"/>
      <c r="AS620" s="75"/>
      <c r="AT620" s="75"/>
      <c r="AU620" s="75"/>
      <c r="AV620" s="75"/>
      <c r="AW620" s="75"/>
      <c r="AX620" s="75"/>
      <c r="AY620" s="75"/>
      <c r="AZ620" s="75"/>
      <c r="BA620" s="75"/>
    </row>
    <row r="621" ht="20.25" customHeight="1">
      <c r="A621" s="74"/>
      <c r="B621" s="74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  <c r="AF621" s="75"/>
      <c r="AG621" s="75"/>
      <c r="AH621" s="75"/>
      <c r="AI621" s="75"/>
      <c r="AJ621" s="75"/>
      <c r="AK621" s="75"/>
      <c r="AL621" s="75"/>
      <c r="AM621" s="75"/>
      <c r="AN621" s="75"/>
      <c r="AO621" s="75"/>
      <c r="AP621" s="75"/>
      <c r="AQ621" s="75"/>
      <c r="AR621" s="75"/>
      <c r="AS621" s="75"/>
      <c r="AT621" s="75"/>
      <c r="AU621" s="75"/>
      <c r="AV621" s="75"/>
      <c r="AW621" s="75"/>
      <c r="AX621" s="75"/>
      <c r="AY621" s="75"/>
      <c r="AZ621" s="75"/>
      <c r="BA621" s="75"/>
    </row>
    <row r="622" ht="20.25" customHeight="1">
      <c r="A622" s="74"/>
      <c r="B622" s="74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  <c r="AD622" s="75"/>
      <c r="AE622" s="75"/>
      <c r="AF622" s="75"/>
      <c r="AG622" s="75"/>
      <c r="AH622" s="75"/>
      <c r="AI622" s="75"/>
      <c r="AJ622" s="75"/>
      <c r="AK622" s="75"/>
      <c r="AL622" s="75"/>
      <c r="AM622" s="75"/>
      <c r="AN622" s="75"/>
      <c r="AO622" s="75"/>
      <c r="AP622" s="75"/>
      <c r="AQ622" s="75"/>
      <c r="AR622" s="75"/>
      <c r="AS622" s="75"/>
      <c r="AT622" s="75"/>
      <c r="AU622" s="75"/>
      <c r="AV622" s="75"/>
      <c r="AW622" s="75"/>
      <c r="AX622" s="75"/>
      <c r="AY622" s="75"/>
      <c r="AZ622" s="75"/>
      <c r="BA622" s="75"/>
    </row>
    <row r="623" ht="20.25" customHeight="1">
      <c r="A623" s="74"/>
      <c r="B623" s="74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  <c r="AD623" s="75"/>
      <c r="AE623" s="75"/>
      <c r="AF623" s="75"/>
      <c r="AG623" s="75"/>
      <c r="AH623" s="75"/>
      <c r="AI623" s="75"/>
      <c r="AJ623" s="75"/>
      <c r="AK623" s="75"/>
      <c r="AL623" s="75"/>
      <c r="AM623" s="75"/>
      <c r="AN623" s="75"/>
      <c r="AO623" s="75"/>
      <c r="AP623" s="75"/>
      <c r="AQ623" s="75"/>
      <c r="AR623" s="75"/>
      <c r="AS623" s="75"/>
      <c r="AT623" s="75"/>
      <c r="AU623" s="75"/>
      <c r="AV623" s="75"/>
      <c r="AW623" s="75"/>
      <c r="AX623" s="75"/>
      <c r="AY623" s="75"/>
      <c r="AZ623" s="75"/>
      <c r="BA623" s="75"/>
    </row>
    <row r="624" ht="20.25" customHeight="1">
      <c r="A624" s="74"/>
      <c r="B624" s="74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  <c r="AD624" s="75"/>
      <c r="AE624" s="75"/>
      <c r="AF624" s="75"/>
      <c r="AG624" s="75"/>
      <c r="AH624" s="75"/>
      <c r="AI624" s="75"/>
      <c r="AJ624" s="75"/>
      <c r="AK624" s="75"/>
      <c r="AL624" s="75"/>
      <c r="AM624" s="75"/>
      <c r="AN624" s="75"/>
      <c r="AO624" s="75"/>
      <c r="AP624" s="75"/>
      <c r="AQ624" s="75"/>
      <c r="AR624" s="75"/>
      <c r="AS624" s="75"/>
      <c r="AT624" s="75"/>
      <c r="AU624" s="75"/>
      <c r="AV624" s="75"/>
      <c r="AW624" s="75"/>
      <c r="AX624" s="75"/>
      <c r="AY624" s="75"/>
      <c r="AZ624" s="75"/>
      <c r="BA624" s="75"/>
    </row>
    <row r="625" ht="20.25" customHeight="1">
      <c r="A625" s="74"/>
      <c r="B625" s="74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  <c r="AD625" s="75"/>
      <c r="AE625" s="75"/>
      <c r="AF625" s="75"/>
      <c r="AG625" s="75"/>
      <c r="AH625" s="75"/>
      <c r="AI625" s="75"/>
      <c r="AJ625" s="75"/>
      <c r="AK625" s="75"/>
      <c r="AL625" s="75"/>
      <c r="AM625" s="75"/>
      <c r="AN625" s="75"/>
      <c r="AO625" s="75"/>
      <c r="AP625" s="75"/>
      <c r="AQ625" s="75"/>
      <c r="AR625" s="75"/>
      <c r="AS625" s="75"/>
      <c r="AT625" s="75"/>
      <c r="AU625" s="75"/>
      <c r="AV625" s="75"/>
      <c r="AW625" s="75"/>
      <c r="AX625" s="75"/>
      <c r="AY625" s="75"/>
      <c r="AZ625" s="75"/>
      <c r="BA625" s="75"/>
    </row>
    <row r="626" ht="20.25" customHeight="1">
      <c r="A626" s="74"/>
      <c r="B626" s="74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  <c r="AD626" s="75"/>
      <c r="AE626" s="75"/>
      <c r="AF626" s="75"/>
      <c r="AG626" s="75"/>
      <c r="AH626" s="75"/>
      <c r="AI626" s="75"/>
      <c r="AJ626" s="75"/>
      <c r="AK626" s="75"/>
      <c r="AL626" s="75"/>
      <c r="AM626" s="75"/>
      <c r="AN626" s="75"/>
      <c r="AO626" s="75"/>
      <c r="AP626" s="75"/>
      <c r="AQ626" s="75"/>
      <c r="AR626" s="75"/>
      <c r="AS626" s="75"/>
      <c r="AT626" s="75"/>
      <c r="AU626" s="75"/>
      <c r="AV626" s="75"/>
      <c r="AW626" s="75"/>
      <c r="AX626" s="75"/>
      <c r="AY626" s="75"/>
      <c r="AZ626" s="75"/>
      <c r="BA626" s="75"/>
    </row>
    <row r="627" ht="20.25" customHeight="1">
      <c r="A627" s="74"/>
      <c r="B627" s="74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  <c r="AD627" s="75"/>
      <c r="AE627" s="75"/>
      <c r="AF627" s="75"/>
      <c r="AG627" s="75"/>
      <c r="AH627" s="75"/>
      <c r="AI627" s="75"/>
      <c r="AJ627" s="75"/>
      <c r="AK627" s="75"/>
      <c r="AL627" s="75"/>
      <c r="AM627" s="75"/>
      <c r="AN627" s="75"/>
      <c r="AO627" s="75"/>
      <c r="AP627" s="75"/>
      <c r="AQ627" s="75"/>
      <c r="AR627" s="75"/>
      <c r="AS627" s="75"/>
      <c r="AT627" s="75"/>
      <c r="AU627" s="75"/>
      <c r="AV627" s="75"/>
      <c r="AW627" s="75"/>
      <c r="AX627" s="75"/>
      <c r="AY627" s="75"/>
      <c r="AZ627" s="75"/>
      <c r="BA627" s="75"/>
    </row>
    <row r="628" ht="20.25" customHeight="1">
      <c r="A628" s="74"/>
      <c r="B628" s="74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  <c r="AF628" s="75"/>
      <c r="AG628" s="75"/>
      <c r="AH628" s="75"/>
      <c r="AI628" s="75"/>
      <c r="AJ628" s="75"/>
      <c r="AK628" s="75"/>
      <c r="AL628" s="75"/>
      <c r="AM628" s="75"/>
      <c r="AN628" s="75"/>
      <c r="AO628" s="75"/>
      <c r="AP628" s="75"/>
      <c r="AQ628" s="75"/>
      <c r="AR628" s="75"/>
      <c r="AS628" s="75"/>
      <c r="AT628" s="75"/>
      <c r="AU628" s="75"/>
      <c r="AV628" s="75"/>
      <c r="AW628" s="75"/>
      <c r="AX628" s="75"/>
      <c r="AY628" s="75"/>
      <c r="AZ628" s="75"/>
      <c r="BA628" s="75"/>
    </row>
    <row r="629" ht="20.25" customHeight="1">
      <c r="A629" s="74"/>
      <c r="B629" s="74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  <c r="AD629" s="75"/>
      <c r="AE629" s="75"/>
      <c r="AF629" s="75"/>
      <c r="AG629" s="75"/>
      <c r="AH629" s="75"/>
      <c r="AI629" s="75"/>
      <c r="AJ629" s="75"/>
      <c r="AK629" s="75"/>
      <c r="AL629" s="75"/>
      <c r="AM629" s="75"/>
      <c r="AN629" s="75"/>
      <c r="AO629" s="75"/>
      <c r="AP629" s="75"/>
      <c r="AQ629" s="75"/>
      <c r="AR629" s="75"/>
      <c r="AS629" s="75"/>
      <c r="AT629" s="75"/>
      <c r="AU629" s="75"/>
      <c r="AV629" s="75"/>
      <c r="AW629" s="75"/>
      <c r="AX629" s="75"/>
      <c r="AY629" s="75"/>
      <c r="AZ629" s="75"/>
      <c r="BA629" s="75"/>
    </row>
    <row r="630" ht="20.25" customHeight="1">
      <c r="A630" s="74"/>
      <c r="B630" s="74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  <c r="AD630" s="75"/>
      <c r="AE630" s="75"/>
      <c r="AF630" s="75"/>
      <c r="AG630" s="75"/>
      <c r="AH630" s="75"/>
      <c r="AI630" s="75"/>
      <c r="AJ630" s="75"/>
      <c r="AK630" s="75"/>
      <c r="AL630" s="75"/>
      <c r="AM630" s="75"/>
      <c r="AN630" s="75"/>
      <c r="AO630" s="75"/>
      <c r="AP630" s="75"/>
      <c r="AQ630" s="75"/>
      <c r="AR630" s="75"/>
      <c r="AS630" s="75"/>
      <c r="AT630" s="75"/>
      <c r="AU630" s="75"/>
      <c r="AV630" s="75"/>
      <c r="AW630" s="75"/>
      <c r="AX630" s="75"/>
      <c r="AY630" s="75"/>
      <c r="AZ630" s="75"/>
      <c r="BA630" s="75"/>
    </row>
    <row r="631" ht="20.25" customHeight="1">
      <c r="A631" s="74"/>
      <c r="B631" s="74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  <c r="AD631" s="75"/>
      <c r="AE631" s="75"/>
      <c r="AF631" s="75"/>
      <c r="AG631" s="75"/>
      <c r="AH631" s="75"/>
      <c r="AI631" s="75"/>
      <c r="AJ631" s="75"/>
      <c r="AK631" s="75"/>
      <c r="AL631" s="75"/>
      <c r="AM631" s="75"/>
      <c r="AN631" s="75"/>
      <c r="AO631" s="75"/>
      <c r="AP631" s="75"/>
      <c r="AQ631" s="75"/>
      <c r="AR631" s="75"/>
      <c r="AS631" s="75"/>
      <c r="AT631" s="75"/>
      <c r="AU631" s="75"/>
      <c r="AV631" s="75"/>
      <c r="AW631" s="75"/>
      <c r="AX631" s="75"/>
      <c r="AY631" s="75"/>
      <c r="AZ631" s="75"/>
      <c r="BA631" s="75"/>
    </row>
    <row r="632" ht="20.25" customHeight="1">
      <c r="A632" s="74"/>
      <c r="B632" s="74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  <c r="AD632" s="75"/>
      <c r="AE632" s="75"/>
      <c r="AF632" s="75"/>
      <c r="AG632" s="75"/>
      <c r="AH632" s="75"/>
      <c r="AI632" s="75"/>
      <c r="AJ632" s="75"/>
      <c r="AK632" s="75"/>
      <c r="AL632" s="75"/>
      <c r="AM632" s="75"/>
      <c r="AN632" s="75"/>
      <c r="AO632" s="75"/>
      <c r="AP632" s="75"/>
      <c r="AQ632" s="75"/>
      <c r="AR632" s="75"/>
      <c r="AS632" s="75"/>
      <c r="AT632" s="75"/>
      <c r="AU632" s="75"/>
      <c r="AV632" s="75"/>
      <c r="AW632" s="75"/>
      <c r="AX632" s="75"/>
      <c r="AY632" s="75"/>
      <c r="AZ632" s="75"/>
      <c r="BA632" s="75"/>
    </row>
    <row r="633" ht="20.25" customHeight="1">
      <c r="A633" s="74"/>
      <c r="B633" s="74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  <c r="AD633" s="75"/>
      <c r="AE633" s="75"/>
      <c r="AF633" s="75"/>
      <c r="AG633" s="75"/>
      <c r="AH633" s="75"/>
      <c r="AI633" s="75"/>
      <c r="AJ633" s="75"/>
      <c r="AK633" s="75"/>
      <c r="AL633" s="75"/>
      <c r="AM633" s="75"/>
      <c r="AN633" s="75"/>
      <c r="AO633" s="75"/>
      <c r="AP633" s="75"/>
      <c r="AQ633" s="75"/>
      <c r="AR633" s="75"/>
      <c r="AS633" s="75"/>
      <c r="AT633" s="75"/>
      <c r="AU633" s="75"/>
      <c r="AV633" s="75"/>
      <c r="AW633" s="75"/>
      <c r="AX633" s="75"/>
      <c r="AY633" s="75"/>
      <c r="AZ633" s="75"/>
      <c r="BA633" s="75"/>
    </row>
    <row r="634" ht="20.25" customHeight="1">
      <c r="A634" s="74"/>
      <c r="B634" s="74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  <c r="AD634" s="75"/>
      <c r="AE634" s="75"/>
      <c r="AF634" s="75"/>
      <c r="AG634" s="75"/>
      <c r="AH634" s="75"/>
      <c r="AI634" s="75"/>
      <c r="AJ634" s="75"/>
      <c r="AK634" s="75"/>
      <c r="AL634" s="75"/>
      <c r="AM634" s="75"/>
      <c r="AN634" s="75"/>
      <c r="AO634" s="75"/>
      <c r="AP634" s="75"/>
      <c r="AQ634" s="75"/>
      <c r="AR634" s="75"/>
      <c r="AS634" s="75"/>
      <c r="AT634" s="75"/>
      <c r="AU634" s="75"/>
      <c r="AV634" s="75"/>
      <c r="AW634" s="75"/>
      <c r="AX634" s="75"/>
      <c r="AY634" s="75"/>
      <c r="AZ634" s="75"/>
      <c r="BA634" s="75"/>
    </row>
    <row r="635" ht="20.25" customHeight="1">
      <c r="A635" s="74"/>
      <c r="B635" s="74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  <c r="AD635" s="75"/>
      <c r="AE635" s="75"/>
      <c r="AF635" s="75"/>
      <c r="AG635" s="75"/>
      <c r="AH635" s="75"/>
      <c r="AI635" s="75"/>
      <c r="AJ635" s="75"/>
      <c r="AK635" s="75"/>
      <c r="AL635" s="75"/>
      <c r="AM635" s="75"/>
      <c r="AN635" s="75"/>
      <c r="AO635" s="75"/>
      <c r="AP635" s="75"/>
      <c r="AQ635" s="75"/>
      <c r="AR635" s="75"/>
      <c r="AS635" s="75"/>
      <c r="AT635" s="75"/>
      <c r="AU635" s="75"/>
      <c r="AV635" s="75"/>
      <c r="AW635" s="75"/>
      <c r="AX635" s="75"/>
      <c r="AY635" s="75"/>
      <c r="AZ635" s="75"/>
      <c r="BA635" s="75"/>
    </row>
    <row r="636" ht="20.25" customHeight="1">
      <c r="A636" s="74"/>
      <c r="B636" s="74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  <c r="AD636" s="75"/>
      <c r="AE636" s="75"/>
      <c r="AF636" s="75"/>
      <c r="AG636" s="75"/>
      <c r="AH636" s="75"/>
      <c r="AI636" s="75"/>
      <c r="AJ636" s="75"/>
      <c r="AK636" s="75"/>
      <c r="AL636" s="75"/>
      <c r="AM636" s="75"/>
      <c r="AN636" s="75"/>
      <c r="AO636" s="75"/>
      <c r="AP636" s="75"/>
      <c r="AQ636" s="75"/>
      <c r="AR636" s="75"/>
      <c r="AS636" s="75"/>
      <c r="AT636" s="75"/>
      <c r="AU636" s="75"/>
      <c r="AV636" s="75"/>
      <c r="AW636" s="75"/>
      <c r="AX636" s="75"/>
      <c r="AY636" s="75"/>
      <c r="AZ636" s="75"/>
      <c r="BA636" s="75"/>
    </row>
    <row r="637" ht="20.25" customHeight="1">
      <c r="A637" s="74"/>
      <c r="B637" s="74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  <c r="AD637" s="75"/>
      <c r="AE637" s="75"/>
      <c r="AF637" s="75"/>
      <c r="AG637" s="75"/>
      <c r="AH637" s="75"/>
      <c r="AI637" s="75"/>
      <c r="AJ637" s="75"/>
      <c r="AK637" s="75"/>
      <c r="AL637" s="75"/>
      <c r="AM637" s="75"/>
      <c r="AN637" s="75"/>
      <c r="AO637" s="75"/>
      <c r="AP637" s="75"/>
      <c r="AQ637" s="75"/>
      <c r="AR637" s="75"/>
      <c r="AS637" s="75"/>
      <c r="AT637" s="75"/>
      <c r="AU637" s="75"/>
      <c r="AV637" s="75"/>
      <c r="AW637" s="75"/>
      <c r="AX637" s="75"/>
      <c r="AY637" s="75"/>
      <c r="AZ637" s="75"/>
      <c r="BA637" s="75"/>
    </row>
    <row r="638" ht="20.25" customHeight="1">
      <c r="A638" s="74"/>
      <c r="B638" s="74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  <c r="AD638" s="75"/>
      <c r="AE638" s="75"/>
      <c r="AF638" s="75"/>
      <c r="AG638" s="75"/>
      <c r="AH638" s="75"/>
      <c r="AI638" s="75"/>
      <c r="AJ638" s="75"/>
      <c r="AK638" s="75"/>
      <c r="AL638" s="75"/>
      <c r="AM638" s="75"/>
      <c r="AN638" s="75"/>
      <c r="AO638" s="75"/>
      <c r="AP638" s="75"/>
      <c r="AQ638" s="75"/>
      <c r="AR638" s="75"/>
      <c r="AS638" s="75"/>
      <c r="AT638" s="75"/>
      <c r="AU638" s="75"/>
      <c r="AV638" s="75"/>
      <c r="AW638" s="75"/>
      <c r="AX638" s="75"/>
      <c r="AY638" s="75"/>
      <c r="AZ638" s="75"/>
      <c r="BA638" s="75"/>
    </row>
    <row r="639" ht="20.25" customHeight="1">
      <c r="A639" s="74"/>
      <c r="B639" s="74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  <c r="AD639" s="75"/>
      <c r="AE639" s="75"/>
      <c r="AF639" s="75"/>
      <c r="AG639" s="75"/>
      <c r="AH639" s="75"/>
      <c r="AI639" s="75"/>
      <c r="AJ639" s="75"/>
      <c r="AK639" s="75"/>
      <c r="AL639" s="75"/>
      <c r="AM639" s="75"/>
      <c r="AN639" s="75"/>
      <c r="AO639" s="75"/>
      <c r="AP639" s="75"/>
      <c r="AQ639" s="75"/>
      <c r="AR639" s="75"/>
      <c r="AS639" s="75"/>
      <c r="AT639" s="75"/>
      <c r="AU639" s="75"/>
      <c r="AV639" s="75"/>
      <c r="AW639" s="75"/>
      <c r="AX639" s="75"/>
      <c r="AY639" s="75"/>
      <c r="AZ639" s="75"/>
      <c r="BA639" s="75"/>
    </row>
    <row r="640" ht="20.25" customHeight="1">
      <c r="A640" s="74"/>
      <c r="B640" s="74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  <c r="AD640" s="75"/>
      <c r="AE640" s="75"/>
      <c r="AF640" s="75"/>
      <c r="AG640" s="75"/>
      <c r="AH640" s="75"/>
      <c r="AI640" s="75"/>
      <c r="AJ640" s="75"/>
      <c r="AK640" s="75"/>
      <c r="AL640" s="75"/>
      <c r="AM640" s="75"/>
      <c r="AN640" s="75"/>
      <c r="AO640" s="75"/>
      <c r="AP640" s="75"/>
      <c r="AQ640" s="75"/>
      <c r="AR640" s="75"/>
      <c r="AS640" s="75"/>
      <c r="AT640" s="75"/>
      <c r="AU640" s="75"/>
      <c r="AV640" s="75"/>
      <c r="AW640" s="75"/>
      <c r="AX640" s="75"/>
      <c r="AY640" s="75"/>
      <c r="AZ640" s="75"/>
      <c r="BA640" s="75"/>
    </row>
    <row r="641" ht="20.25" customHeight="1">
      <c r="A641" s="74"/>
      <c r="B641" s="74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  <c r="AD641" s="75"/>
      <c r="AE641" s="75"/>
      <c r="AF641" s="75"/>
      <c r="AG641" s="75"/>
      <c r="AH641" s="75"/>
      <c r="AI641" s="75"/>
      <c r="AJ641" s="75"/>
      <c r="AK641" s="75"/>
      <c r="AL641" s="75"/>
      <c r="AM641" s="75"/>
      <c r="AN641" s="75"/>
      <c r="AO641" s="75"/>
      <c r="AP641" s="75"/>
      <c r="AQ641" s="75"/>
      <c r="AR641" s="75"/>
      <c r="AS641" s="75"/>
      <c r="AT641" s="75"/>
      <c r="AU641" s="75"/>
      <c r="AV641" s="75"/>
      <c r="AW641" s="75"/>
      <c r="AX641" s="75"/>
      <c r="AY641" s="75"/>
      <c r="AZ641" s="75"/>
      <c r="BA641" s="75"/>
    </row>
    <row r="642" ht="20.25" customHeight="1">
      <c r="A642" s="74"/>
      <c r="B642" s="74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  <c r="AD642" s="75"/>
      <c r="AE642" s="75"/>
      <c r="AF642" s="75"/>
      <c r="AG642" s="75"/>
      <c r="AH642" s="75"/>
      <c r="AI642" s="75"/>
      <c r="AJ642" s="75"/>
      <c r="AK642" s="75"/>
      <c r="AL642" s="75"/>
      <c r="AM642" s="75"/>
      <c r="AN642" s="75"/>
      <c r="AO642" s="75"/>
      <c r="AP642" s="75"/>
      <c r="AQ642" s="75"/>
      <c r="AR642" s="75"/>
      <c r="AS642" s="75"/>
      <c r="AT642" s="75"/>
      <c r="AU642" s="75"/>
      <c r="AV642" s="75"/>
      <c r="AW642" s="75"/>
      <c r="AX642" s="75"/>
      <c r="AY642" s="75"/>
      <c r="AZ642" s="75"/>
      <c r="BA642" s="75"/>
    </row>
    <row r="643" ht="20.25" customHeight="1">
      <c r="A643" s="74"/>
      <c r="B643" s="74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  <c r="AD643" s="75"/>
      <c r="AE643" s="75"/>
      <c r="AF643" s="75"/>
      <c r="AG643" s="75"/>
      <c r="AH643" s="75"/>
      <c r="AI643" s="75"/>
      <c r="AJ643" s="75"/>
      <c r="AK643" s="75"/>
      <c r="AL643" s="75"/>
      <c r="AM643" s="75"/>
      <c r="AN643" s="75"/>
      <c r="AO643" s="75"/>
      <c r="AP643" s="75"/>
      <c r="AQ643" s="75"/>
      <c r="AR643" s="75"/>
      <c r="AS643" s="75"/>
      <c r="AT643" s="75"/>
      <c r="AU643" s="75"/>
      <c r="AV643" s="75"/>
      <c r="AW643" s="75"/>
      <c r="AX643" s="75"/>
      <c r="AY643" s="75"/>
      <c r="AZ643" s="75"/>
      <c r="BA643" s="75"/>
    </row>
    <row r="644" ht="20.25" customHeight="1">
      <c r="A644" s="74"/>
      <c r="B644" s="74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  <c r="AD644" s="75"/>
      <c r="AE644" s="75"/>
      <c r="AF644" s="75"/>
      <c r="AG644" s="75"/>
      <c r="AH644" s="75"/>
      <c r="AI644" s="75"/>
      <c r="AJ644" s="75"/>
      <c r="AK644" s="75"/>
      <c r="AL644" s="75"/>
      <c r="AM644" s="75"/>
      <c r="AN644" s="75"/>
      <c r="AO644" s="75"/>
      <c r="AP644" s="75"/>
      <c r="AQ644" s="75"/>
      <c r="AR644" s="75"/>
      <c r="AS644" s="75"/>
      <c r="AT644" s="75"/>
      <c r="AU644" s="75"/>
      <c r="AV644" s="75"/>
      <c r="AW644" s="75"/>
      <c r="AX644" s="75"/>
      <c r="AY644" s="75"/>
      <c r="AZ644" s="75"/>
      <c r="BA644" s="75"/>
    </row>
    <row r="645" ht="20.25" customHeight="1">
      <c r="A645" s="74"/>
      <c r="B645" s="74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  <c r="AD645" s="75"/>
      <c r="AE645" s="75"/>
      <c r="AF645" s="75"/>
      <c r="AG645" s="75"/>
      <c r="AH645" s="75"/>
      <c r="AI645" s="75"/>
      <c r="AJ645" s="75"/>
      <c r="AK645" s="75"/>
      <c r="AL645" s="75"/>
      <c r="AM645" s="75"/>
      <c r="AN645" s="75"/>
      <c r="AO645" s="75"/>
      <c r="AP645" s="75"/>
      <c r="AQ645" s="75"/>
      <c r="AR645" s="75"/>
      <c r="AS645" s="75"/>
      <c r="AT645" s="75"/>
      <c r="AU645" s="75"/>
      <c r="AV645" s="75"/>
      <c r="AW645" s="75"/>
      <c r="AX645" s="75"/>
      <c r="AY645" s="75"/>
      <c r="AZ645" s="75"/>
      <c r="BA645" s="75"/>
    </row>
    <row r="646" ht="20.25" customHeight="1">
      <c r="A646" s="74"/>
      <c r="B646" s="74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  <c r="AF646" s="75"/>
      <c r="AG646" s="75"/>
      <c r="AH646" s="75"/>
      <c r="AI646" s="75"/>
      <c r="AJ646" s="75"/>
      <c r="AK646" s="75"/>
      <c r="AL646" s="75"/>
      <c r="AM646" s="75"/>
      <c r="AN646" s="75"/>
      <c r="AO646" s="75"/>
      <c r="AP646" s="75"/>
      <c r="AQ646" s="75"/>
      <c r="AR646" s="75"/>
      <c r="AS646" s="75"/>
      <c r="AT646" s="75"/>
      <c r="AU646" s="75"/>
      <c r="AV646" s="75"/>
      <c r="AW646" s="75"/>
      <c r="AX646" s="75"/>
      <c r="AY646" s="75"/>
      <c r="AZ646" s="75"/>
      <c r="BA646" s="75"/>
    </row>
    <row r="647" ht="20.25" customHeight="1">
      <c r="A647" s="74"/>
      <c r="B647" s="74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  <c r="AD647" s="75"/>
      <c r="AE647" s="75"/>
      <c r="AF647" s="75"/>
      <c r="AG647" s="75"/>
      <c r="AH647" s="75"/>
      <c r="AI647" s="75"/>
      <c r="AJ647" s="75"/>
      <c r="AK647" s="75"/>
      <c r="AL647" s="75"/>
      <c r="AM647" s="75"/>
      <c r="AN647" s="75"/>
      <c r="AO647" s="75"/>
      <c r="AP647" s="75"/>
      <c r="AQ647" s="75"/>
      <c r="AR647" s="75"/>
      <c r="AS647" s="75"/>
      <c r="AT647" s="75"/>
      <c r="AU647" s="75"/>
      <c r="AV647" s="75"/>
      <c r="AW647" s="75"/>
      <c r="AX647" s="75"/>
      <c r="AY647" s="75"/>
      <c r="AZ647" s="75"/>
      <c r="BA647" s="75"/>
    </row>
    <row r="648" ht="20.25" customHeight="1">
      <c r="A648" s="74"/>
      <c r="B648" s="74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  <c r="AD648" s="75"/>
      <c r="AE648" s="75"/>
      <c r="AF648" s="75"/>
      <c r="AG648" s="75"/>
      <c r="AH648" s="75"/>
      <c r="AI648" s="75"/>
      <c r="AJ648" s="75"/>
      <c r="AK648" s="75"/>
      <c r="AL648" s="75"/>
      <c r="AM648" s="75"/>
      <c r="AN648" s="75"/>
      <c r="AO648" s="75"/>
      <c r="AP648" s="75"/>
      <c r="AQ648" s="75"/>
      <c r="AR648" s="75"/>
      <c r="AS648" s="75"/>
      <c r="AT648" s="75"/>
      <c r="AU648" s="75"/>
      <c r="AV648" s="75"/>
      <c r="AW648" s="75"/>
      <c r="AX648" s="75"/>
      <c r="AY648" s="75"/>
      <c r="AZ648" s="75"/>
      <c r="BA648" s="75"/>
    </row>
    <row r="649" ht="20.25" customHeight="1">
      <c r="A649" s="74"/>
      <c r="B649" s="74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  <c r="AD649" s="75"/>
      <c r="AE649" s="75"/>
      <c r="AF649" s="75"/>
      <c r="AG649" s="75"/>
      <c r="AH649" s="75"/>
      <c r="AI649" s="75"/>
      <c r="AJ649" s="75"/>
      <c r="AK649" s="75"/>
      <c r="AL649" s="75"/>
      <c r="AM649" s="75"/>
      <c r="AN649" s="75"/>
      <c r="AO649" s="75"/>
      <c r="AP649" s="75"/>
      <c r="AQ649" s="75"/>
      <c r="AR649" s="75"/>
      <c r="AS649" s="75"/>
      <c r="AT649" s="75"/>
      <c r="AU649" s="75"/>
      <c r="AV649" s="75"/>
      <c r="AW649" s="75"/>
      <c r="AX649" s="75"/>
      <c r="AY649" s="75"/>
      <c r="AZ649" s="75"/>
      <c r="BA649" s="75"/>
    </row>
    <row r="650" ht="20.25" customHeight="1">
      <c r="A650" s="74"/>
      <c r="B650" s="74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  <c r="AD650" s="75"/>
      <c r="AE650" s="75"/>
      <c r="AF650" s="75"/>
      <c r="AG650" s="75"/>
      <c r="AH650" s="75"/>
      <c r="AI650" s="75"/>
      <c r="AJ650" s="75"/>
      <c r="AK650" s="75"/>
      <c r="AL650" s="75"/>
      <c r="AM650" s="75"/>
      <c r="AN650" s="75"/>
      <c r="AO650" s="75"/>
      <c r="AP650" s="75"/>
      <c r="AQ650" s="75"/>
      <c r="AR650" s="75"/>
      <c r="AS650" s="75"/>
      <c r="AT650" s="75"/>
      <c r="AU650" s="75"/>
      <c r="AV650" s="75"/>
      <c r="AW650" s="75"/>
      <c r="AX650" s="75"/>
      <c r="AY650" s="75"/>
      <c r="AZ650" s="75"/>
      <c r="BA650" s="75"/>
    </row>
    <row r="651" ht="20.25" customHeight="1">
      <c r="A651" s="74"/>
      <c r="B651" s="74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  <c r="AD651" s="75"/>
      <c r="AE651" s="75"/>
      <c r="AF651" s="75"/>
      <c r="AG651" s="75"/>
      <c r="AH651" s="75"/>
      <c r="AI651" s="75"/>
      <c r="AJ651" s="75"/>
      <c r="AK651" s="75"/>
      <c r="AL651" s="75"/>
      <c r="AM651" s="75"/>
      <c r="AN651" s="75"/>
      <c r="AO651" s="75"/>
      <c r="AP651" s="75"/>
      <c r="AQ651" s="75"/>
      <c r="AR651" s="75"/>
      <c r="AS651" s="75"/>
      <c r="AT651" s="75"/>
      <c r="AU651" s="75"/>
      <c r="AV651" s="75"/>
      <c r="AW651" s="75"/>
      <c r="AX651" s="75"/>
      <c r="AY651" s="75"/>
      <c r="AZ651" s="75"/>
      <c r="BA651" s="75"/>
    </row>
    <row r="652" ht="20.25" customHeight="1">
      <c r="A652" s="74"/>
      <c r="B652" s="74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  <c r="AD652" s="75"/>
      <c r="AE652" s="75"/>
      <c r="AF652" s="75"/>
      <c r="AG652" s="75"/>
      <c r="AH652" s="75"/>
      <c r="AI652" s="75"/>
      <c r="AJ652" s="75"/>
      <c r="AK652" s="75"/>
      <c r="AL652" s="75"/>
      <c r="AM652" s="75"/>
      <c r="AN652" s="75"/>
      <c r="AO652" s="75"/>
      <c r="AP652" s="75"/>
      <c r="AQ652" s="75"/>
      <c r="AR652" s="75"/>
      <c r="AS652" s="75"/>
      <c r="AT652" s="75"/>
      <c r="AU652" s="75"/>
      <c r="AV652" s="75"/>
      <c r="AW652" s="75"/>
      <c r="AX652" s="75"/>
      <c r="AY652" s="75"/>
      <c r="AZ652" s="75"/>
      <c r="BA652" s="75"/>
    </row>
    <row r="653" ht="20.25" customHeight="1">
      <c r="A653" s="74"/>
      <c r="B653" s="74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  <c r="AD653" s="75"/>
      <c r="AE653" s="75"/>
      <c r="AF653" s="75"/>
      <c r="AG653" s="75"/>
      <c r="AH653" s="75"/>
      <c r="AI653" s="75"/>
      <c r="AJ653" s="75"/>
      <c r="AK653" s="75"/>
      <c r="AL653" s="75"/>
      <c r="AM653" s="75"/>
      <c r="AN653" s="75"/>
      <c r="AO653" s="75"/>
      <c r="AP653" s="75"/>
      <c r="AQ653" s="75"/>
      <c r="AR653" s="75"/>
      <c r="AS653" s="75"/>
      <c r="AT653" s="75"/>
      <c r="AU653" s="75"/>
      <c r="AV653" s="75"/>
      <c r="AW653" s="75"/>
      <c r="AX653" s="75"/>
      <c r="AY653" s="75"/>
      <c r="AZ653" s="75"/>
      <c r="BA653" s="75"/>
    </row>
    <row r="654" ht="20.25" customHeight="1">
      <c r="A654" s="74"/>
      <c r="B654" s="74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  <c r="AD654" s="75"/>
      <c r="AE654" s="75"/>
      <c r="AF654" s="75"/>
      <c r="AG654" s="75"/>
      <c r="AH654" s="75"/>
      <c r="AI654" s="75"/>
      <c r="AJ654" s="75"/>
      <c r="AK654" s="75"/>
      <c r="AL654" s="75"/>
      <c r="AM654" s="75"/>
      <c r="AN654" s="75"/>
      <c r="AO654" s="75"/>
      <c r="AP654" s="75"/>
      <c r="AQ654" s="75"/>
      <c r="AR654" s="75"/>
      <c r="AS654" s="75"/>
      <c r="AT654" s="75"/>
      <c r="AU654" s="75"/>
      <c r="AV654" s="75"/>
      <c r="AW654" s="75"/>
      <c r="AX654" s="75"/>
      <c r="AY654" s="75"/>
      <c r="AZ654" s="75"/>
      <c r="BA654" s="75"/>
    </row>
    <row r="655" ht="20.25" customHeight="1">
      <c r="A655" s="74"/>
      <c r="B655" s="74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  <c r="AD655" s="75"/>
      <c r="AE655" s="75"/>
      <c r="AF655" s="75"/>
      <c r="AG655" s="75"/>
      <c r="AH655" s="75"/>
      <c r="AI655" s="75"/>
      <c r="AJ655" s="75"/>
      <c r="AK655" s="75"/>
      <c r="AL655" s="75"/>
      <c r="AM655" s="75"/>
      <c r="AN655" s="75"/>
      <c r="AO655" s="75"/>
      <c r="AP655" s="75"/>
      <c r="AQ655" s="75"/>
      <c r="AR655" s="75"/>
      <c r="AS655" s="75"/>
      <c r="AT655" s="75"/>
      <c r="AU655" s="75"/>
      <c r="AV655" s="75"/>
      <c r="AW655" s="75"/>
      <c r="AX655" s="75"/>
      <c r="AY655" s="75"/>
      <c r="AZ655" s="75"/>
      <c r="BA655" s="75"/>
    </row>
    <row r="656" ht="20.25" customHeight="1">
      <c r="A656" s="74"/>
      <c r="B656" s="74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  <c r="AD656" s="75"/>
      <c r="AE656" s="75"/>
      <c r="AF656" s="75"/>
      <c r="AG656" s="75"/>
      <c r="AH656" s="75"/>
      <c r="AI656" s="75"/>
      <c r="AJ656" s="75"/>
      <c r="AK656" s="75"/>
      <c r="AL656" s="75"/>
      <c r="AM656" s="75"/>
      <c r="AN656" s="75"/>
      <c r="AO656" s="75"/>
      <c r="AP656" s="75"/>
      <c r="AQ656" s="75"/>
      <c r="AR656" s="75"/>
      <c r="AS656" s="75"/>
      <c r="AT656" s="75"/>
      <c r="AU656" s="75"/>
      <c r="AV656" s="75"/>
      <c r="AW656" s="75"/>
      <c r="AX656" s="75"/>
      <c r="AY656" s="75"/>
      <c r="AZ656" s="75"/>
      <c r="BA656" s="75"/>
    </row>
    <row r="657" ht="20.25" customHeight="1">
      <c r="A657" s="74"/>
      <c r="B657" s="74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  <c r="AD657" s="75"/>
      <c r="AE657" s="75"/>
      <c r="AF657" s="75"/>
      <c r="AG657" s="75"/>
      <c r="AH657" s="75"/>
      <c r="AI657" s="75"/>
      <c r="AJ657" s="75"/>
      <c r="AK657" s="75"/>
      <c r="AL657" s="75"/>
      <c r="AM657" s="75"/>
      <c r="AN657" s="75"/>
      <c r="AO657" s="75"/>
      <c r="AP657" s="75"/>
      <c r="AQ657" s="75"/>
      <c r="AR657" s="75"/>
      <c r="AS657" s="75"/>
      <c r="AT657" s="75"/>
      <c r="AU657" s="75"/>
      <c r="AV657" s="75"/>
      <c r="AW657" s="75"/>
      <c r="AX657" s="75"/>
      <c r="AY657" s="75"/>
      <c r="AZ657" s="75"/>
      <c r="BA657" s="75"/>
    </row>
    <row r="658" ht="20.25" customHeight="1">
      <c r="A658" s="74"/>
      <c r="B658" s="74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  <c r="AD658" s="75"/>
      <c r="AE658" s="75"/>
      <c r="AF658" s="75"/>
      <c r="AG658" s="75"/>
      <c r="AH658" s="75"/>
      <c r="AI658" s="75"/>
      <c r="AJ658" s="75"/>
      <c r="AK658" s="75"/>
      <c r="AL658" s="75"/>
      <c r="AM658" s="75"/>
      <c r="AN658" s="75"/>
      <c r="AO658" s="75"/>
      <c r="AP658" s="75"/>
      <c r="AQ658" s="75"/>
      <c r="AR658" s="75"/>
      <c r="AS658" s="75"/>
      <c r="AT658" s="75"/>
      <c r="AU658" s="75"/>
      <c r="AV658" s="75"/>
      <c r="AW658" s="75"/>
      <c r="AX658" s="75"/>
      <c r="AY658" s="75"/>
      <c r="AZ658" s="75"/>
      <c r="BA658" s="75"/>
    </row>
    <row r="659" ht="20.25" customHeight="1">
      <c r="A659" s="74"/>
      <c r="B659" s="74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  <c r="AD659" s="75"/>
      <c r="AE659" s="75"/>
      <c r="AF659" s="75"/>
      <c r="AG659" s="75"/>
      <c r="AH659" s="75"/>
      <c r="AI659" s="75"/>
      <c r="AJ659" s="75"/>
      <c r="AK659" s="75"/>
      <c r="AL659" s="75"/>
      <c r="AM659" s="75"/>
      <c r="AN659" s="75"/>
      <c r="AO659" s="75"/>
      <c r="AP659" s="75"/>
      <c r="AQ659" s="75"/>
      <c r="AR659" s="75"/>
      <c r="AS659" s="75"/>
      <c r="AT659" s="75"/>
      <c r="AU659" s="75"/>
      <c r="AV659" s="75"/>
      <c r="AW659" s="75"/>
      <c r="AX659" s="75"/>
      <c r="AY659" s="75"/>
      <c r="AZ659" s="75"/>
      <c r="BA659" s="75"/>
    </row>
    <row r="660" ht="20.25" customHeight="1">
      <c r="A660" s="74"/>
      <c r="B660" s="74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  <c r="AD660" s="75"/>
      <c r="AE660" s="75"/>
      <c r="AF660" s="75"/>
      <c r="AG660" s="75"/>
      <c r="AH660" s="75"/>
      <c r="AI660" s="75"/>
      <c r="AJ660" s="75"/>
      <c r="AK660" s="75"/>
      <c r="AL660" s="75"/>
      <c r="AM660" s="75"/>
      <c r="AN660" s="75"/>
      <c r="AO660" s="75"/>
      <c r="AP660" s="75"/>
      <c r="AQ660" s="75"/>
      <c r="AR660" s="75"/>
      <c r="AS660" s="75"/>
      <c r="AT660" s="75"/>
      <c r="AU660" s="75"/>
      <c r="AV660" s="75"/>
      <c r="AW660" s="75"/>
      <c r="AX660" s="75"/>
      <c r="AY660" s="75"/>
      <c r="AZ660" s="75"/>
      <c r="BA660" s="75"/>
    </row>
    <row r="661" ht="20.25" customHeight="1">
      <c r="A661" s="74"/>
      <c r="B661" s="74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  <c r="AD661" s="75"/>
      <c r="AE661" s="75"/>
      <c r="AF661" s="75"/>
      <c r="AG661" s="75"/>
      <c r="AH661" s="75"/>
      <c r="AI661" s="75"/>
      <c r="AJ661" s="75"/>
      <c r="AK661" s="75"/>
      <c r="AL661" s="75"/>
      <c r="AM661" s="75"/>
      <c r="AN661" s="75"/>
      <c r="AO661" s="75"/>
      <c r="AP661" s="75"/>
      <c r="AQ661" s="75"/>
      <c r="AR661" s="75"/>
      <c r="AS661" s="75"/>
      <c r="AT661" s="75"/>
      <c r="AU661" s="75"/>
      <c r="AV661" s="75"/>
      <c r="AW661" s="75"/>
      <c r="AX661" s="75"/>
      <c r="AY661" s="75"/>
      <c r="AZ661" s="75"/>
      <c r="BA661" s="75"/>
    </row>
    <row r="662" ht="20.25" customHeight="1">
      <c r="A662" s="74"/>
      <c r="B662" s="74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  <c r="AD662" s="75"/>
      <c r="AE662" s="75"/>
      <c r="AF662" s="75"/>
      <c r="AG662" s="75"/>
      <c r="AH662" s="75"/>
      <c r="AI662" s="75"/>
      <c r="AJ662" s="75"/>
      <c r="AK662" s="75"/>
      <c r="AL662" s="75"/>
      <c r="AM662" s="75"/>
      <c r="AN662" s="75"/>
      <c r="AO662" s="75"/>
      <c r="AP662" s="75"/>
      <c r="AQ662" s="75"/>
      <c r="AR662" s="75"/>
      <c r="AS662" s="75"/>
      <c r="AT662" s="75"/>
      <c r="AU662" s="75"/>
      <c r="AV662" s="75"/>
      <c r="AW662" s="75"/>
      <c r="AX662" s="75"/>
      <c r="AY662" s="75"/>
      <c r="AZ662" s="75"/>
      <c r="BA662" s="75"/>
    </row>
    <row r="663" ht="20.25" customHeight="1">
      <c r="A663" s="74"/>
      <c r="B663" s="74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  <c r="AD663" s="75"/>
      <c r="AE663" s="75"/>
      <c r="AF663" s="75"/>
      <c r="AG663" s="75"/>
      <c r="AH663" s="75"/>
      <c r="AI663" s="75"/>
      <c r="AJ663" s="75"/>
      <c r="AK663" s="75"/>
      <c r="AL663" s="75"/>
      <c r="AM663" s="75"/>
      <c r="AN663" s="75"/>
      <c r="AO663" s="75"/>
      <c r="AP663" s="75"/>
      <c r="AQ663" s="75"/>
      <c r="AR663" s="75"/>
      <c r="AS663" s="75"/>
      <c r="AT663" s="75"/>
      <c r="AU663" s="75"/>
      <c r="AV663" s="75"/>
      <c r="AW663" s="75"/>
      <c r="AX663" s="75"/>
      <c r="AY663" s="75"/>
      <c r="AZ663" s="75"/>
      <c r="BA663" s="75"/>
    </row>
    <row r="664" ht="20.25" customHeight="1">
      <c r="A664" s="74"/>
      <c r="B664" s="74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  <c r="AD664" s="75"/>
      <c r="AE664" s="75"/>
      <c r="AF664" s="75"/>
      <c r="AG664" s="75"/>
      <c r="AH664" s="75"/>
      <c r="AI664" s="75"/>
      <c r="AJ664" s="75"/>
      <c r="AK664" s="75"/>
      <c r="AL664" s="75"/>
      <c r="AM664" s="75"/>
      <c r="AN664" s="75"/>
      <c r="AO664" s="75"/>
      <c r="AP664" s="75"/>
      <c r="AQ664" s="75"/>
      <c r="AR664" s="75"/>
      <c r="AS664" s="75"/>
      <c r="AT664" s="75"/>
      <c r="AU664" s="75"/>
      <c r="AV664" s="75"/>
      <c r="AW664" s="75"/>
      <c r="AX664" s="75"/>
      <c r="AY664" s="75"/>
      <c r="AZ664" s="75"/>
      <c r="BA664" s="75"/>
    </row>
    <row r="665" ht="20.25" customHeight="1">
      <c r="A665" s="74"/>
      <c r="B665" s="74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  <c r="AD665" s="75"/>
      <c r="AE665" s="75"/>
      <c r="AF665" s="75"/>
      <c r="AG665" s="75"/>
      <c r="AH665" s="75"/>
      <c r="AI665" s="75"/>
      <c r="AJ665" s="75"/>
      <c r="AK665" s="75"/>
      <c r="AL665" s="75"/>
      <c r="AM665" s="75"/>
      <c r="AN665" s="75"/>
      <c r="AO665" s="75"/>
      <c r="AP665" s="75"/>
      <c r="AQ665" s="75"/>
      <c r="AR665" s="75"/>
      <c r="AS665" s="75"/>
      <c r="AT665" s="75"/>
      <c r="AU665" s="75"/>
      <c r="AV665" s="75"/>
      <c r="AW665" s="75"/>
      <c r="AX665" s="75"/>
      <c r="AY665" s="75"/>
      <c r="AZ665" s="75"/>
      <c r="BA665" s="75"/>
    </row>
    <row r="666" ht="20.25" customHeight="1">
      <c r="A666" s="74"/>
      <c r="B666" s="74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  <c r="AD666" s="75"/>
      <c r="AE666" s="75"/>
      <c r="AF666" s="75"/>
      <c r="AG666" s="75"/>
      <c r="AH666" s="75"/>
      <c r="AI666" s="75"/>
      <c r="AJ666" s="75"/>
      <c r="AK666" s="75"/>
      <c r="AL666" s="75"/>
      <c r="AM666" s="75"/>
      <c r="AN666" s="75"/>
      <c r="AO666" s="75"/>
      <c r="AP666" s="75"/>
      <c r="AQ666" s="75"/>
      <c r="AR666" s="75"/>
      <c r="AS666" s="75"/>
      <c r="AT666" s="75"/>
      <c r="AU666" s="75"/>
      <c r="AV666" s="75"/>
      <c r="AW666" s="75"/>
      <c r="AX666" s="75"/>
      <c r="AY666" s="75"/>
      <c r="AZ666" s="75"/>
      <c r="BA666" s="75"/>
    </row>
    <row r="667" ht="20.25" customHeight="1">
      <c r="A667" s="74"/>
      <c r="B667" s="74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  <c r="AD667" s="75"/>
      <c r="AE667" s="75"/>
      <c r="AF667" s="75"/>
      <c r="AG667" s="75"/>
      <c r="AH667" s="75"/>
      <c r="AI667" s="75"/>
      <c r="AJ667" s="75"/>
      <c r="AK667" s="75"/>
      <c r="AL667" s="75"/>
      <c r="AM667" s="75"/>
      <c r="AN667" s="75"/>
      <c r="AO667" s="75"/>
      <c r="AP667" s="75"/>
      <c r="AQ667" s="75"/>
      <c r="AR667" s="75"/>
      <c r="AS667" s="75"/>
      <c r="AT667" s="75"/>
      <c r="AU667" s="75"/>
      <c r="AV667" s="75"/>
      <c r="AW667" s="75"/>
      <c r="AX667" s="75"/>
      <c r="AY667" s="75"/>
      <c r="AZ667" s="75"/>
      <c r="BA667" s="75"/>
    </row>
    <row r="668" ht="20.25" customHeight="1">
      <c r="A668" s="74"/>
      <c r="B668" s="74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  <c r="AD668" s="75"/>
      <c r="AE668" s="75"/>
      <c r="AF668" s="75"/>
      <c r="AG668" s="75"/>
      <c r="AH668" s="75"/>
      <c r="AI668" s="75"/>
      <c r="AJ668" s="75"/>
      <c r="AK668" s="75"/>
      <c r="AL668" s="75"/>
      <c r="AM668" s="75"/>
      <c r="AN668" s="75"/>
      <c r="AO668" s="75"/>
      <c r="AP668" s="75"/>
      <c r="AQ668" s="75"/>
      <c r="AR668" s="75"/>
      <c r="AS668" s="75"/>
      <c r="AT668" s="75"/>
      <c r="AU668" s="75"/>
      <c r="AV668" s="75"/>
      <c r="AW668" s="75"/>
      <c r="AX668" s="75"/>
      <c r="AY668" s="75"/>
      <c r="AZ668" s="75"/>
      <c r="BA668" s="75"/>
    </row>
    <row r="669" ht="20.25" customHeight="1">
      <c r="A669" s="74"/>
      <c r="B669" s="74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  <c r="AD669" s="75"/>
      <c r="AE669" s="75"/>
      <c r="AF669" s="75"/>
      <c r="AG669" s="75"/>
      <c r="AH669" s="75"/>
      <c r="AI669" s="75"/>
      <c r="AJ669" s="75"/>
      <c r="AK669" s="75"/>
      <c r="AL669" s="75"/>
      <c r="AM669" s="75"/>
      <c r="AN669" s="75"/>
      <c r="AO669" s="75"/>
      <c r="AP669" s="75"/>
      <c r="AQ669" s="75"/>
      <c r="AR669" s="75"/>
      <c r="AS669" s="75"/>
      <c r="AT669" s="75"/>
      <c r="AU669" s="75"/>
      <c r="AV669" s="75"/>
      <c r="AW669" s="75"/>
      <c r="AX669" s="75"/>
      <c r="AY669" s="75"/>
      <c r="AZ669" s="75"/>
      <c r="BA669" s="75"/>
    </row>
    <row r="670" ht="20.25" customHeight="1">
      <c r="A670" s="74"/>
      <c r="B670" s="74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  <c r="AD670" s="75"/>
      <c r="AE670" s="75"/>
      <c r="AF670" s="75"/>
      <c r="AG670" s="75"/>
      <c r="AH670" s="75"/>
      <c r="AI670" s="75"/>
      <c r="AJ670" s="75"/>
      <c r="AK670" s="75"/>
      <c r="AL670" s="75"/>
      <c r="AM670" s="75"/>
      <c r="AN670" s="75"/>
      <c r="AO670" s="75"/>
      <c r="AP670" s="75"/>
      <c r="AQ670" s="75"/>
      <c r="AR670" s="75"/>
      <c r="AS670" s="75"/>
      <c r="AT670" s="75"/>
      <c r="AU670" s="75"/>
      <c r="AV670" s="75"/>
      <c r="AW670" s="75"/>
      <c r="AX670" s="75"/>
      <c r="AY670" s="75"/>
      <c r="AZ670" s="75"/>
      <c r="BA670" s="75"/>
    </row>
    <row r="671" ht="20.25" customHeight="1">
      <c r="A671" s="74"/>
      <c r="B671" s="74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  <c r="AD671" s="75"/>
      <c r="AE671" s="75"/>
      <c r="AF671" s="75"/>
      <c r="AG671" s="75"/>
      <c r="AH671" s="75"/>
      <c r="AI671" s="75"/>
      <c r="AJ671" s="75"/>
      <c r="AK671" s="75"/>
      <c r="AL671" s="75"/>
      <c r="AM671" s="75"/>
      <c r="AN671" s="75"/>
      <c r="AO671" s="75"/>
      <c r="AP671" s="75"/>
      <c r="AQ671" s="75"/>
      <c r="AR671" s="75"/>
      <c r="AS671" s="75"/>
      <c r="AT671" s="75"/>
      <c r="AU671" s="75"/>
      <c r="AV671" s="75"/>
      <c r="AW671" s="75"/>
      <c r="AX671" s="75"/>
      <c r="AY671" s="75"/>
      <c r="AZ671" s="75"/>
      <c r="BA671" s="75"/>
    </row>
    <row r="672" ht="20.25" customHeight="1">
      <c r="A672" s="74"/>
      <c r="B672" s="74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  <c r="AD672" s="75"/>
      <c r="AE672" s="75"/>
      <c r="AF672" s="75"/>
      <c r="AG672" s="75"/>
      <c r="AH672" s="75"/>
      <c r="AI672" s="75"/>
      <c r="AJ672" s="75"/>
      <c r="AK672" s="75"/>
      <c r="AL672" s="75"/>
      <c r="AM672" s="75"/>
      <c r="AN672" s="75"/>
      <c r="AO672" s="75"/>
      <c r="AP672" s="75"/>
      <c r="AQ672" s="75"/>
      <c r="AR672" s="75"/>
      <c r="AS672" s="75"/>
      <c r="AT672" s="75"/>
      <c r="AU672" s="75"/>
      <c r="AV672" s="75"/>
      <c r="AW672" s="75"/>
      <c r="AX672" s="75"/>
      <c r="AY672" s="75"/>
      <c r="AZ672" s="75"/>
      <c r="BA672" s="75"/>
    </row>
    <row r="673" ht="20.25" customHeight="1">
      <c r="A673" s="74"/>
      <c r="B673" s="74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  <c r="AD673" s="75"/>
      <c r="AE673" s="75"/>
      <c r="AF673" s="75"/>
      <c r="AG673" s="75"/>
      <c r="AH673" s="75"/>
      <c r="AI673" s="75"/>
      <c r="AJ673" s="75"/>
      <c r="AK673" s="75"/>
      <c r="AL673" s="75"/>
      <c r="AM673" s="75"/>
      <c r="AN673" s="75"/>
      <c r="AO673" s="75"/>
      <c r="AP673" s="75"/>
      <c r="AQ673" s="75"/>
      <c r="AR673" s="75"/>
      <c r="AS673" s="75"/>
      <c r="AT673" s="75"/>
      <c r="AU673" s="75"/>
      <c r="AV673" s="75"/>
      <c r="AW673" s="75"/>
      <c r="AX673" s="75"/>
      <c r="AY673" s="75"/>
      <c r="AZ673" s="75"/>
      <c r="BA673" s="75"/>
    </row>
    <row r="674" ht="20.25" customHeight="1">
      <c r="A674" s="74"/>
      <c r="B674" s="74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  <c r="AD674" s="75"/>
      <c r="AE674" s="75"/>
      <c r="AF674" s="75"/>
      <c r="AG674" s="75"/>
      <c r="AH674" s="75"/>
      <c r="AI674" s="75"/>
      <c r="AJ674" s="75"/>
      <c r="AK674" s="75"/>
      <c r="AL674" s="75"/>
      <c r="AM674" s="75"/>
      <c r="AN674" s="75"/>
      <c r="AO674" s="75"/>
      <c r="AP674" s="75"/>
      <c r="AQ674" s="75"/>
      <c r="AR674" s="75"/>
      <c r="AS674" s="75"/>
      <c r="AT674" s="75"/>
      <c r="AU674" s="75"/>
      <c r="AV674" s="75"/>
      <c r="AW674" s="75"/>
      <c r="AX674" s="75"/>
      <c r="AY674" s="75"/>
      <c r="AZ674" s="75"/>
      <c r="BA674" s="75"/>
    </row>
    <row r="675" ht="20.25" customHeight="1">
      <c r="A675" s="74"/>
      <c r="B675" s="74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  <c r="AD675" s="75"/>
      <c r="AE675" s="75"/>
      <c r="AF675" s="75"/>
      <c r="AG675" s="75"/>
      <c r="AH675" s="75"/>
      <c r="AI675" s="75"/>
      <c r="AJ675" s="75"/>
      <c r="AK675" s="75"/>
      <c r="AL675" s="75"/>
      <c r="AM675" s="75"/>
      <c r="AN675" s="75"/>
      <c r="AO675" s="75"/>
      <c r="AP675" s="75"/>
      <c r="AQ675" s="75"/>
      <c r="AR675" s="75"/>
      <c r="AS675" s="75"/>
      <c r="AT675" s="75"/>
      <c r="AU675" s="75"/>
      <c r="AV675" s="75"/>
      <c r="AW675" s="75"/>
      <c r="AX675" s="75"/>
      <c r="AY675" s="75"/>
      <c r="AZ675" s="75"/>
      <c r="BA675" s="75"/>
    </row>
    <row r="676" ht="20.25" customHeight="1">
      <c r="A676" s="74"/>
      <c r="B676" s="74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  <c r="AD676" s="75"/>
      <c r="AE676" s="75"/>
      <c r="AF676" s="75"/>
      <c r="AG676" s="75"/>
      <c r="AH676" s="75"/>
      <c r="AI676" s="75"/>
      <c r="AJ676" s="75"/>
      <c r="AK676" s="75"/>
      <c r="AL676" s="75"/>
      <c r="AM676" s="75"/>
      <c r="AN676" s="75"/>
      <c r="AO676" s="75"/>
      <c r="AP676" s="75"/>
      <c r="AQ676" s="75"/>
      <c r="AR676" s="75"/>
      <c r="AS676" s="75"/>
      <c r="AT676" s="75"/>
      <c r="AU676" s="75"/>
      <c r="AV676" s="75"/>
      <c r="AW676" s="75"/>
      <c r="AX676" s="75"/>
      <c r="AY676" s="75"/>
      <c r="AZ676" s="75"/>
      <c r="BA676" s="75"/>
    </row>
    <row r="677" ht="20.25" customHeight="1">
      <c r="A677" s="74"/>
      <c r="B677" s="74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  <c r="AD677" s="75"/>
      <c r="AE677" s="75"/>
      <c r="AF677" s="75"/>
      <c r="AG677" s="75"/>
      <c r="AH677" s="75"/>
      <c r="AI677" s="75"/>
      <c r="AJ677" s="75"/>
      <c r="AK677" s="75"/>
      <c r="AL677" s="75"/>
      <c r="AM677" s="75"/>
      <c r="AN677" s="75"/>
      <c r="AO677" s="75"/>
      <c r="AP677" s="75"/>
      <c r="AQ677" s="75"/>
      <c r="AR677" s="75"/>
      <c r="AS677" s="75"/>
      <c r="AT677" s="75"/>
      <c r="AU677" s="75"/>
      <c r="AV677" s="75"/>
      <c r="AW677" s="75"/>
      <c r="AX677" s="75"/>
      <c r="AY677" s="75"/>
      <c r="AZ677" s="75"/>
      <c r="BA677" s="75"/>
    </row>
    <row r="678" ht="20.25" customHeight="1">
      <c r="A678" s="74"/>
      <c r="B678" s="74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  <c r="AD678" s="75"/>
      <c r="AE678" s="75"/>
      <c r="AF678" s="75"/>
      <c r="AG678" s="75"/>
      <c r="AH678" s="75"/>
      <c r="AI678" s="75"/>
      <c r="AJ678" s="75"/>
      <c r="AK678" s="75"/>
      <c r="AL678" s="75"/>
      <c r="AM678" s="75"/>
      <c r="AN678" s="75"/>
      <c r="AO678" s="75"/>
      <c r="AP678" s="75"/>
      <c r="AQ678" s="75"/>
      <c r="AR678" s="75"/>
      <c r="AS678" s="75"/>
      <c r="AT678" s="75"/>
      <c r="AU678" s="75"/>
      <c r="AV678" s="75"/>
      <c r="AW678" s="75"/>
      <c r="AX678" s="75"/>
      <c r="AY678" s="75"/>
      <c r="AZ678" s="75"/>
      <c r="BA678" s="75"/>
    </row>
    <row r="679" ht="20.25" customHeight="1">
      <c r="A679" s="74"/>
      <c r="B679" s="74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  <c r="AD679" s="75"/>
      <c r="AE679" s="75"/>
      <c r="AF679" s="75"/>
      <c r="AG679" s="75"/>
      <c r="AH679" s="75"/>
      <c r="AI679" s="75"/>
      <c r="AJ679" s="75"/>
      <c r="AK679" s="75"/>
      <c r="AL679" s="75"/>
      <c r="AM679" s="75"/>
      <c r="AN679" s="75"/>
      <c r="AO679" s="75"/>
      <c r="AP679" s="75"/>
      <c r="AQ679" s="75"/>
      <c r="AR679" s="75"/>
      <c r="AS679" s="75"/>
      <c r="AT679" s="75"/>
      <c r="AU679" s="75"/>
      <c r="AV679" s="75"/>
      <c r="AW679" s="75"/>
      <c r="AX679" s="75"/>
      <c r="AY679" s="75"/>
      <c r="AZ679" s="75"/>
      <c r="BA679" s="75"/>
    </row>
    <row r="680" ht="20.25" customHeight="1">
      <c r="A680" s="74"/>
      <c r="B680" s="74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  <c r="AD680" s="75"/>
      <c r="AE680" s="75"/>
      <c r="AF680" s="75"/>
      <c r="AG680" s="75"/>
      <c r="AH680" s="75"/>
      <c r="AI680" s="75"/>
      <c r="AJ680" s="75"/>
      <c r="AK680" s="75"/>
      <c r="AL680" s="75"/>
      <c r="AM680" s="75"/>
      <c r="AN680" s="75"/>
      <c r="AO680" s="75"/>
      <c r="AP680" s="75"/>
      <c r="AQ680" s="75"/>
      <c r="AR680" s="75"/>
      <c r="AS680" s="75"/>
      <c r="AT680" s="75"/>
      <c r="AU680" s="75"/>
      <c r="AV680" s="75"/>
      <c r="AW680" s="75"/>
      <c r="AX680" s="75"/>
      <c r="AY680" s="75"/>
      <c r="AZ680" s="75"/>
      <c r="BA680" s="75"/>
    </row>
    <row r="681" ht="20.25" customHeight="1">
      <c r="A681" s="74"/>
      <c r="B681" s="74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  <c r="AD681" s="75"/>
      <c r="AE681" s="75"/>
      <c r="AF681" s="75"/>
      <c r="AG681" s="75"/>
      <c r="AH681" s="75"/>
      <c r="AI681" s="75"/>
      <c r="AJ681" s="75"/>
      <c r="AK681" s="75"/>
      <c r="AL681" s="75"/>
      <c r="AM681" s="75"/>
      <c r="AN681" s="75"/>
      <c r="AO681" s="75"/>
      <c r="AP681" s="75"/>
      <c r="AQ681" s="75"/>
      <c r="AR681" s="75"/>
      <c r="AS681" s="75"/>
      <c r="AT681" s="75"/>
      <c r="AU681" s="75"/>
      <c r="AV681" s="75"/>
      <c r="AW681" s="75"/>
      <c r="AX681" s="75"/>
      <c r="AY681" s="75"/>
      <c r="AZ681" s="75"/>
      <c r="BA681" s="75"/>
    </row>
    <row r="682" ht="20.25" customHeight="1">
      <c r="A682" s="74"/>
      <c r="B682" s="74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  <c r="AD682" s="75"/>
      <c r="AE682" s="75"/>
      <c r="AF682" s="75"/>
      <c r="AG682" s="75"/>
      <c r="AH682" s="75"/>
      <c r="AI682" s="75"/>
      <c r="AJ682" s="75"/>
      <c r="AK682" s="75"/>
      <c r="AL682" s="75"/>
      <c r="AM682" s="75"/>
      <c r="AN682" s="75"/>
      <c r="AO682" s="75"/>
      <c r="AP682" s="75"/>
      <c r="AQ682" s="75"/>
      <c r="AR682" s="75"/>
      <c r="AS682" s="75"/>
      <c r="AT682" s="75"/>
      <c r="AU682" s="75"/>
      <c r="AV682" s="75"/>
      <c r="AW682" s="75"/>
      <c r="AX682" s="75"/>
      <c r="AY682" s="75"/>
      <c r="AZ682" s="75"/>
      <c r="BA682" s="75"/>
    </row>
    <row r="683" ht="20.25" customHeight="1">
      <c r="A683" s="74"/>
      <c r="B683" s="74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  <c r="AD683" s="75"/>
      <c r="AE683" s="75"/>
      <c r="AF683" s="75"/>
      <c r="AG683" s="75"/>
      <c r="AH683" s="75"/>
      <c r="AI683" s="75"/>
      <c r="AJ683" s="75"/>
      <c r="AK683" s="75"/>
      <c r="AL683" s="75"/>
      <c r="AM683" s="75"/>
      <c r="AN683" s="75"/>
      <c r="AO683" s="75"/>
      <c r="AP683" s="75"/>
      <c r="AQ683" s="75"/>
      <c r="AR683" s="75"/>
      <c r="AS683" s="75"/>
      <c r="AT683" s="75"/>
      <c r="AU683" s="75"/>
      <c r="AV683" s="75"/>
      <c r="AW683" s="75"/>
      <c r="AX683" s="75"/>
      <c r="AY683" s="75"/>
      <c r="AZ683" s="75"/>
      <c r="BA683" s="75"/>
    </row>
    <row r="684" ht="20.25" customHeight="1">
      <c r="A684" s="74"/>
      <c r="B684" s="74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  <c r="AD684" s="75"/>
      <c r="AE684" s="75"/>
      <c r="AF684" s="75"/>
      <c r="AG684" s="75"/>
      <c r="AH684" s="75"/>
      <c r="AI684" s="75"/>
      <c r="AJ684" s="75"/>
      <c r="AK684" s="75"/>
      <c r="AL684" s="75"/>
      <c r="AM684" s="75"/>
      <c r="AN684" s="75"/>
      <c r="AO684" s="75"/>
      <c r="AP684" s="75"/>
      <c r="AQ684" s="75"/>
      <c r="AR684" s="75"/>
      <c r="AS684" s="75"/>
      <c r="AT684" s="75"/>
      <c r="AU684" s="75"/>
      <c r="AV684" s="75"/>
      <c r="AW684" s="75"/>
      <c r="AX684" s="75"/>
      <c r="AY684" s="75"/>
      <c r="AZ684" s="75"/>
      <c r="BA684" s="75"/>
    </row>
    <row r="685" ht="20.25" customHeight="1">
      <c r="A685" s="74"/>
      <c r="B685" s="74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  <c r="AD685" s="75"/>
      <c r="AE685" s="75"/>
      <c r="AF685" s="75"/>
      <c r="AG685" s="75"/>
      <c r="AH685" s="75"/>
      <c r="AI685" s="75"/>
      <c r="AJ685" s="75"/>
      <c r="AK685" s="75"/>
      <c r="AL685" s="75"/>
      <c r="AM685" s="75"/>
      <c r="AN685" s="75"/>
      <c r="AO685" s="75"/>
      <c r="AP685" s="75"/>
      <c r="AQ685" s="75"/>
      <c r="AR685" s="75"/>
      <c r="AS685" s="75"/>
      <c r="AT685" s="75"/>
      <c r="AU685" s="75"/>
      <c r="AV685" s="75"/>
      <c r="AW685" s="75"/>
      <c r="AX685" s="75"/>
      <c r="AY685" s="75"/>
      <c r="AZ685" s="75"/>
      <c r="BA685" s="75"/>
    </row>
    <row r="686" ht="20.25" customHeight="1">
      <c r="A686" s="74"/>
      <c r="B686" s="74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  <c r="AD686" s="75"/>
      <c r="AE686" s="75"/>
      <c r="AF686" s="75"/>
      <c r="AG686" s="75"/>
      <c r="AH686" s="75"/>
      <c r="AI686" s="75"/>
      <c r="AJ686" s="75"/>
      <c r="AK686" s="75"/>
      <c r="AL686" s="75"/>
      <c r="AM686" s="75"/>
      <c r="AN686" s="75"/>
      <c r="AO686" s="75"/>
      <c r="AP686" s="75"/>
      <c r="AQ686" s="75"/>
      <c r="AR686" s="75"/>
      <c r="AS686" s="75"/>
      <c r="AT686" s="75"/>
      <c r="AU686" s="75"/>
      <c r="AV686" s="75"/>
      <c r="AW686" s="75"/>
      <c r="AX686" s="75"/>
      <c r="AY686" s="75"/>
      <c r="AZ686" s="75"/>
      <c r="BA686" s="75"/>
    </row>
    <row r="687" ht="20.25" customHeight="1">
      <c r="A687" s="74"/>
      <c r="B687" s="74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  <c r="AD687" s="75"/>
      <c r="AE687" s="75"/>
      <c r="AF687" s="75"/>
      <c r="AG687" s="75"/>
      <c r="AH687" s="75"/>
      <c r="AI687" s="75"/>
      <c r="AJ687" s="75"/>
      <c r="AK687" s="75"/>
      <c r="AL687" s="75"/>
      <c r="AM687" s="75"/>
      <c r="AN687" s="75"/>
      <c r="AO687" s="75"/>
      <c r="AP687" s="75"/>
      <c r="AQ687" s="75"/>
      <c r="AR687" s="75"/>
      <c r="AS687" s="75"/>
      <c r="AT687" s="75"/>
      <c r="AU687" s="75"/>
      <c r="AV687" s="75"/>
      <c r="AW687" s="75"/>
      <c r="AX687" s="75"/>
      <c r="AY687" s="75"/>
      <c r="AZ687" s="75"/>
      <c r="BA687" s="75"/>
    </row>
    <row r="688" ht="20.25" customHeight="1">
      <c r="A688" s="74"/>
      <c r="B688" s="74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  <c r="AD688" s="75"/>
      <c r="AE688" s="75"/>
      <c r="AF688" s="75"/>
      <c r="AG688" s="75"/>
      <c r="AH688" s="75"/>
      <c r="AI688" s="75"/>
      <c r="AJ688" s="75"/>
      <c r="AK688" s="75"/>
      <c r="AL688" s="75"/>
      <c r="AM688" s="75"/>
      <c r="AN688" s="75"/>
      <c r="AO688" s="75"/>
      <c r="AP688" s="75"/>
      <c r="AQ688" s="75"/>
      <c r="AR688" s="75"/>
      <c r="AS688" s="75"/>
      <c r="AT688" s="75"/>
      <c r="AU688" s="75"/>
      <c r="AV688" s="75"/>
      <c r="AW688" s="75"/>
      <c r="AX688" s="75"/>
      <c r="AY688" s="75"/>
      <c r="AZ688" s="75"/>
      <c r="BA688" s="75"/>
    </row>
    <row r="689" ht="20.25" customHeight="1">
      <c r="A689" s="74"/>
      <c r="B689" s="74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  <c r="AD689" s="75"/>
      <c r="AE689" s="75"/>
      <c r="AF689" s="75"/>
      <c r="AG689" s="75"/>
      <c r="AH689" s="75"/>
      <c r="AI689" s="75"/>
      <c r="AJ689" s="75"/>
      <c r="AK689" s="75"/>
      <c r="AL689" s="75"/>
      <c r="AM689" s="75"/>
      <c r="AN689" s="75"/>
      <c r="AO689" s="75"/>
      <c r="AP689" s="75"/>
      <c r="AQ689" s="75"/>
      <c r="AR689" s="75"/>
      <c r="AS689" s="75"/>
      <c r="AT689" s="75"/>
      <c r="AU689" s="75"/>
      <c r="AV689" s="75"/>
      <c r="AW689" s="75"/>
      <c r="AX689" s="75"/>
      <c r="AY689" s="75"/>
      <c r="AZ689" s="75"/>
      <c r="BA689" s="75"/>
    </row>
    <row r="690" ht="20.25" customHeight="1">
      <c r="A690" s="74"/>
      <c r="B690" s="74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  <c r="AD690" s="75"/>
      <c r="AE690" s="75"/>
      <c r="AF690" s="75"/>
      <c r="AG690" s="75"/>
      <c r="AH690" s="75"/>
      <c r="AI690" s="75"/>
      <c r="AJ690" s="75"/>
      <c r="AK690" s="75"/>
      <c r="AL690" s="75"/>
      <c r="AM690" s="75"/>
      <c r="AN690" s="75"/>
      <c r="AO690" s="75"/>
      <c r="AP690" s="75"/>
      <c r="AQ690" s="75"/>
      <c r="AR690" s="75"/>
      <c r="AS690" s="75"/>
      <c r="AT690" s="75"/>
      <c r="AU690" s="75"/>
      <c r="AV690" s="75"/>
      <c r="AW690" s="75"/>
      <c r="AX690" s="75"/>
      <c r="AY690" s="75"/>
      <c r="AZ690" s="75"/>
      <c r="BA690" s="75"/>
    </row>
    <row r="691" ht="20.25" customHeight="1">
      <c r="A691" s="74"/>
      <c r="B691" s="74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  <c r="AD691" s="75"/>
      <c r="AE691" s="75"/>
      <c r="AF691" s="75"/>
      <c r="AG691" s="75"/>
      <c r="AH691" s="75"/>
      <c r="AI691" s="75"/>
      <c r="AJ691" s="75"/>
      <c r="AK691" s="75"/>
      <c r="AL691" s="75"/>
      <c r="AM691" s="75"/>
      <c r="AN691" s="75"/>
      <c r="AO691" s="75"/>
      <c r="AP691" s="75"/>
      <c r="AQ691" s="75"/>
      <c r="AR691" s="75"/>
      <c r="AS691" s="75"/>
      <c r="AT691" s="75"/>
      <c r="AU691" s="75"/>
      <c r="AV691" s="75"/>
      <c r="AW691" s="75"/>
      <c r="AX691" s="75"/>
      <c r="AY691" s="75"/>
      <c r="AZ691" s="75"/>
      <c r="BA691" s="75"/>
    </row>
    <row r="692" ht="20.25" customHeight="1">
      <c r="A692" s="74"/>
      <c r="B692" s="74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  <c r="AD692" s="75"/>
      <c r="AE692" s="75"/>
      <c r="AF692" s="75"/>
      <c r="AG692" s="75"/>
      <c r="AH692" s="75"/>
      <c r="AI692" s="75"/>
      <c r="AJ692" s="75"/>
      <c r="AK692" s="75"/>
      <c r="AL692" s="75"/>
      <c r="AM692" s="75"/>
      <c r="AN692" s="75"/>
      <c r="AO692" s="75"/>
      <c r="AP692" s="75"/>
      <c r="AQ692" s="75"/>
      <c r="AR692" s="75"/>
      <c r="AS692" s="75"/>
      <c r="AT692" s="75"/>
      <c r="AU692" s="75"/>
      <c r="AV692" s="75"/>
      <c r="AW692" s="75"/>
      <c r="AX692" s="75"/>
      <c r="AY692" s="75"/>
      <c r="AZ692" s="75"/>
      <c r="BA692" s="75"/>
    </row>
    <row r="693" ht="20.25" customHeight="1">
      <c r="A693" s="74"/>
      <c r="B693" s="74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  <c r="AD693" s="75"/>
      <c r="AE693" s="75"/>
      <c r="AF693" s="75"/>
      <c r="AG693" s="75"/>
      <c r="AH693" s="75"/>
      <c r="AI693" s="75"/>
      <c r="AJ693" s="75"/>
      <c r="AK693" s="75"/>
      <c r="AL693" s="75"/>
      <c r="AM693" s="75"/>
      <c r="AN693" s="75"/>
      <c r="AO693" s="75"/>
      <c r="AP693" s="75"/>
      <c r="AQ693" s="75"/>
      <c r="AR693" s="75"/>
      <c r="AS693" s="75"/>
      <c r="AT693" s="75"/>
      <c r="AU693" s="75"/>
      <c r="AV693" s="75"/>
      <c r="AW693" s="75"/>
      <c r="AX693" s="75"/>
      <c r="AY693" s="75"/>
      <c r="AZ693" s="75"/>
      <c r="BA693" s="75"/>
    </row>
    <row r="694" ht="20.25" customHeight="1">
      <c r="A694" s="74"/>
      <c r="B694" s="74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  <c r="AD694" s="75"/>
      <c r="AE694" s="75"/>
      <c r="AF694" s="75"/>
      <c r="AG694" s="75"/>
      <c r="AH694" s="75"/>
      <c r="AI694" s="75"/>
      <c r="AJ694" s="75"/>
      <c r="AK694" s="75"/>
      <c r="AL694" s="75"/>
      <c r="AM694" s="75"/>
      <c r="AN694" s="75"/>
      <c r="AO694" s="75"/>
      <c r="AP694" s="75"/>
      <c r="AQ694" s="75"/>
      <c r="AR694" s="75"/>
      <c r="AS694" s="75"/>
      <c r="AT694" s="75"/>
      <c r="AU694" s="75"/>
      <c r="AV694" s="75"/>
      <c r="AW694" s="75"/>
      <c r="AX694" s="75"/>
      <c r="AY694" s="75"/>
      <c r="AZ694" s="75"/>
      <c r="BA694" s="75"/>
    </row>
    <row r="695" ht="20.25" customHeight="1">
      <c r="A695" s="74"/>
      <c r="B695" s="74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  <c r="AD695" s="75"/>
      <c r="AE695" s="75"/>
      <c r="AF695" s="75"/>
      <c r="AG695" s="75"/>
      <c r="AH695" s="75"/>
      <c r="AI695" s="75"/>
      <c r="AJ695" s="75"/>
      <c r="AK695" s="75"/>
      <c r="AL695" s="75"/>
      <c r="AM695" s="75"/>
      <c r="AN695" s="75"/>
      <c r="AO695" s="75"/>
      <c r="AP695" s="75"/>
      <c r="AQ695" s="75"/>
      <c r="AR695" s="75"/>
      <c r="AS695" s="75"/>
      <c r="AT695" s="75"/>
      <c r="AU695" s="75"/>
      <c r="AV695" s="75"/>
      <c r="AW695" s="75"/>
      <c r="AX695" s="75"/>
      <c r="AY695" s="75"/>
      <c r="AZ695" s="75"/>
      <c r="BA695" s="75"/>
    </row>
    <row r="696" ht="20.25" customHeight="1">
      <c r="A696" s="74"/>
      <c r="B696" s="74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  <c r="AD696" s="75"/>
      <c r="AE696" s="75"/>
      <c r="AF696" s="75"/>
      <c r="AG696" s="75"/>
      <c r="AH696" s="75"/>
      <c r="AI696" s="75"/>
      <c r="AJ696" s="75"/>
      <c r="AK696" s="75"/>
      <c r="AL696" s="75"/>
      <c r="AM696" s="75"/>
      <c r="AN696" s="75"/>
      <c r="AO696" s="75"/>
      <c r="AP696" s="75"/>
      <c r="AQ696" s="75"/>
      <c r="AR696" s="75"/>
      <c r="AS696" s="75"/>
      <c r="AT696" s="75"/>
      <c r="AU696" s="75"/>
      <c r="AV696" s="75"/>
      <c r="AW696" s="75"/>
      <c r="AX696" s="75"/>
      <c r="AY696" s="75"/>
      <c r="AZ696" s="75"/>
      <c r="BA696" s="75"/>
    </row>
    <row r="697" ht="20.25" customHeight="1">
      <c r="A697" s="74"/>
      <c r="B697" s="74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  <c r="AD697" s="75"/>
      <c r="AE697" s="75"/>
      <c r="AF697" s="75"/>
      <c r="AG697" s="75"/>
      <c r="AH697" s="75"/>
      <c r="AI697" s="75"/>
      <c r="AJ697" s="75"/>
      <c r="AK697" s="75"/>
      <c r="AL697" s="75"/>
      <c r="AM697" s="75"/>
      <c r="AN697" s="75"/>
      <c r="AO697" s="75"/>
      <c r="AP697" s="75"/>
      <c r="AQ697" s="75"/>
      <c r="AR697" s="75"/>
      <c r="AS697" s="75"/>
      <c r="AT697" s="75"/>
      <c r="AU697" s="75"/>
      <c r="AV697" s="75"/>
      <c r="AW697" s="75"/>
      <c r="AX697" s="75"/>
      <c r="AY697" s="75"/>
      <c r="AZ697" s="75"/>
      <c r="BA697" s="75"/>
    </row>
    <row r="698" ht="20.25" customHeight="1">
      <c r="A698" s="74"/>
      <c r="B698" s="74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  <c r="AD698" s="75"/>
      <c r="AE698" s="75"/>
      <c r="AF698" s="75"/>
      <c r="AG698" s="75"/>
      <c r="AH698" s="75"/>
      <c r="AI698" s="75"/>
      <c r="AJ698" s="75"/>
      <c r="AK698" s="75"/>
      <c r="AL698" s="75"/>
      <c r="AM698" s="75"/>
      <c r="AN698" s="75"/>
      <c r="AO698" s="75"/>
      <c r="AP698" s="75"/>
      <c r="AQ698" s="75"/>
      <c r="AR698" s="75"/>
      <c r="AS698" s="75"/>
      <c r="AT698" s="75"/>
      <c r="AU698" s="75"/>
      <c r="AV698" s="75"/>
      <c r="AW698" s="75"/>
      <c r="AX698" s="75"/>
      <c r="AY698" s="75"/>
      <c r="AZ698" s="75"/>
      <c r="BA698" s="75"/>
    </row>
    <row r="699" ht="20.25" customHeight="1">
      <c r="A699" s="74"/>
      <c r="B699" s="74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  <c r="AD699" s="75"/>
      <c r="AE699" s="75"/>
      <c r="AF699" s="75"/>
      <c r="AG699" s="75"/>
      <c r="AH699" s="75"/>
      <c r="AI699" s="75"/>
      <c r="AJ699" s="75"/>
      <c r="AK699" s="75"/>
      <c r="AL699" s="75"/>
      <c r="AM699" s="75"/>
      <c r="AN699" s="75"/>
      <c r="AO699" s="75"/>
      <c r="AP699" s="75"/>
      <c r="AQ699" s="75"/>
      <c r="AR699" s="75"/>
      <c r="AS699" s="75"/>
      <c r="AT699" s="75"/>
      <c r="AU699" s="75"/>
      <c r="AV699" s="75"/>
      <c r="AW699" s="75"/>
      <c r="AX699" s="75"/>
      <c r="AY699" s="75"/>
      <c r="AZ699" s="75"/>
      <c r="BA699" s="75"/>
    </row>
    <row r="700" ht="20.25" customHeight="1">
      <c r="A700" s="74"/>
      <c r="B700" s="74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  <c r="AF700" s="75"/>
      <c r="AG700" s="75"/>
      <c r="AH700" s="75"/>
      <c r="AI700" s="75"/>
      <c r="AJ700" s="75"/>
      <c r="AK700" s="75"/>
      <c r="AL700" s="75"/>
      <c r="AM700" s="75"/>
      <c r="AN700" s="75"/>
      <c r="AO700" s="75"/>
      <c r="AP700" s="75"/>
      <c r="AQ700" s="75"/>
      <c r="AR700" s="75"/>
      <c r="AS700" s="75"/>
      <c r="AT700" s="75"/>
      <c r="AU700" s="75"/>
      <c r="AV700" s="75"/>
      <c r="AW700" s="75"/>
      <c r="AX700" s="75"/>
      <c r="AY700" s="75"/>
      <c r="AZ700" s="75"/>
      <c r="BA700" s="75"/>
    </row>
    <row r="701" ht="20.25" customHeight="1">
      <c r="A701" s="74"/>
      <c r="B701" s="74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  <c r="AD701" s="75"/>
      <c r="AE701" s="75"/>
      <c r="AF701" s="75"/>
      <c r="AG701" s="75"/>
      <c r="AH701" s="75"/>
      <c r="AI701" s="75"/>
      <c r="AJ701" s="75"/>
      <c r="AK701" s="75"/>
      <c r="AL701" s="75"/>
      <c r="AM701" s="75"/>
      <c r="AN701" s="75"/>
      <c r="AO701" s="75"/>
      <c r="AP701" s="75"/>
      <c r="AQ701" s="75"/>
      <c r="AR701" s="75"/>
      <c r="AS701" s="75"/>
      <c r="AT701" s="75"/>
      <c r="AU701" s="75"/>
      <c r="AV701" s="75"/>
      <c r="AW701" s="75"/>
      <c r="AX701" s="75"/>
      <c r="AY701" s="75"/>
      <c r="AZ701" s="75"/>
      <c r="BA701" s="75"/>
    </row>
    <row r="702" ht="20.25" customHeight="1">
      <c r="A702" s="74"/>
      <c r="B702" s="74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  <c r="AD702" s="75"/>
      <c r="AE702" s="75"/>
      <c r="AF702" s="75"/>
      <c r="AG702" s="75"/>
      <c r="AH702" s="75"/>
      <c r="AI702" s="75"/>
      <c r="AJ702" s="75"/>
      <c r="AK702" s="75"/>
      <c r="AL702" s="75"/>
      <c r="AM702" s="75"/>
      <c r="AN702" s="75"/>
      <c r="AO702" s="75"/>
      <c r="AP702" s="75"/>
      <c r="AQ702" s="75"/>
      <c r="AR702" s="75"/>
      <c r="AS702" s="75"/>
      <c r="AT702" s="75"/>
      <c r="AU702" s="75"/>
      <c r="AV702" s="75"/>
      <c r="AW702" s="75"/>
      <c r="AX702" s="75"/>
      <c r="AY702" s="75"/>
      <c r="AZ702" s="75"/>
      <c r="BA702" s="75"/>
    </row>
    <row r="703" ht="20.25" customHeight="1">
      <c r="A703" s="74"/>
      <c r="B703" s="74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  <c r="AD703" s="75"/>
      <c r="AE703" s="75"/>
      <c r="AF703" s="75"/>
      <c r="AG703" s="75"/>
      <c r="AH703" s="75"/>
      <c r="AI703" s="75"/>
      <c r="AJ703" s="75"/>
      <c r="AK703" s="75"/>
      <c r="AL703" s="75"/>
      <c r="AM703" s="75"/>
      <c r="AN703" s="75"/>
      <c r="AO703" s="75"/>
      <c r="AP703" s="75"/>
      <c r="AQ703" s="75"/>
      <c r="AR703" s="75"/>
      <c r="AS703" s="75"/>
      <c r="AT703" s="75"/>
      <c r="AU703" s="75"/>
      <c r="AV703" s="75"/>
      <c r="AW703" s="75"/>
      <c r="AX703" s="75"/>
      <c r="AY703" s="75"/>
      <c r="AZ703" s="75"/>
      <c r="BA703" s="75"/>
    </row>
    <row r="704" ht="20.25" customHeight="1">
      <c r="A704" s="74"/>
      <c r="B704" s="74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  <c r="AD704" s="75"/>
      <c r="AE704" s="75"/>
      <c r="AF704" s="75"/>
      <c r="AG704" s="75"/>
      <c r="AH704" s="75"/>
      <c r="AI704" s="75"/>
      <c r="AJ704" s="75"/>
      <c r="AK704" s="75"/>
      <c r="AL704" s="75"/>
      <c r="AM704" s="75"/>
      <c r="AN704" s="75"/>
      <c r="AO704" s="75"/>
      <c r="AP704" s="75"/>
      <c r="AQ704" s="75"/>
      <c r="AR704" s="75"/>
      <c r="AS704" s="75"/>
      <c r="AT704" s="75"/>
      <c r="AU704" s="75"/>
      <c r="AV704" s="75"/>
      <c r="AW704" s="75"/>
      <c r="AX704" s="75"/>
      <c r="AY704" s="75"/>
      <c r="AZ704" s="75"/>
      <c r="BA704" s="75"/>
    </row>
    <row r="705" ht="20.25" customHeight="1">
      <c r="A705" s="74"/>
      <c r="B705" s="74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  <c r="AD705" s="75"/>
      <c r="AE705" s="75"/>
      <c r="AF705" s="75"/>
      <c r="AG705" s="75"/>
      <c r="AH705" s="75"/>
      <c r="AI705" s="75"/>
      <c r="AJ705" s="75"/>
      <c r="AK705" s="75"/>
      <c r="AL705" s="75"/>
      <c r="AM705" s="75"/>
      <c r="AN705" s="75"/>
      <c r="AO705" s="75"/>
      <c r="AP705" s="75"/>
      <c r="AQ705" s="75"/>
      <c r="AR705" s="75"/>
      <c r="AS705" s="75"/>
      <c r="AT705" s="75"/>
      <c r="AU705" s="75"/>
      <c r="AV705" s="75"/>
      <c r="AW705" s="75"/>
      <c r="AX705" s="75"/>
      <c r="AY705" s="75"/>
      <c r="AZ705" s="75"/>
      <c r="BA705" s="75"/>
    </row>
    <row r="706" ht="20.25" customHeight="1">
      <c r="A706" s="74"/>
      <c r="B706" s="74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  <c r="AD706" s="75"/>
      <c r="AE706" s="75"/>
      <c r="AF706" s="75"/>
      <c r="AG706" s="75"/>
      <c r="AH706" s="75"/>
      <c r="AI706" s="75"/>
      <c r="AJ706" s="75"/>
      <c r="AK706" s="75"/>
      <c r="AL706" s="75"/>
      <c r="AM706" s="75"/>
      <c r="AN706" s="75"/>
      <c r="AO706" s="75"/>
      <c r="AP706" s="75"/>
      <c r="AQ706" s="75"/>
      <c r="AR706" s="75"/>
      <c r="AS706" s="75"/>
      <c r="AT706" s="75"/>
      <c r="AU706" s="75"/>
      <c r="AV706" s="75"/>
      <c r="AW706" s="75"/>
      <c r="AX706" s="75"/>
      <c r="AY706" s="75"/>
      <c r="AZ706" s="75"/>
      <c r="BA706" s="75"/>
    </row>
    <row r="707" ht="20.25" customHeight="1">
      <c r="A707" s="74"/>
      <c r="B707" s="74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  <c r="AD707" s="75"/>
      <c r="AE707" s="75"/>
      <c r="AF707" s="75"/>
      <c r="AG707" s="75"/>
      <c r="AH707" s="75"/>
      <c r="AI707" s="75"/>
      <c r="AJ707" s="75"/>
      <c r="AK707" s="75"/>
      <c r="AL707" s="75"/>
      <c r="AM707" s="75"/>
      <c r="AN707" s="75"/>
      <c r="AO707" s="75"/>
      <c r="AP707" s="75"/>
      <c r="AQ707" s="75"/>
      <c r="AR707" s="75"/>
      <c r="AS707" s="75"/>
      <c r="AT707" s="75"/>
      <c r="AU707" s="75"/>
      <c r="AV707" s="75"/>
      <c r="AW707" s="75"/>
      <c r="AX707" s="75"/>
      <c r="AY707" s="75"/>
      <c r="AZ707" s="75"/>
      <c r="BA707" s="75"/>
    </row>
    <row r="708" ht="20.25" customHeight="1">
      <c r="A708" s="74"/>
      <c r="B708" s="74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  <c r="AD708" s="75"/>
      <c r="AE708" s="75"/>
      <c r="AF708" s="75"/>
      <c r="AG708" s="75"/>
      <c r="AH708" s="75"/>
      <c r="AI708" s="75"/>
      <c r="AJ708" s="75"/>
      <c r="AK708" s="75"/>
      <c r="AL708" s="75"/>
      <c r="AM708" s="75"/>
      <c r="AN708" s="75"/>
      <c r="AO708" s="75"/>
      <c r="AP708" s="75"/>
      <c r="AQ708" s="75"/>
      <c r="AR708" s="75"/>
      <c r="AS708" s="75"/>
      <c r="AT708" s="75"/>
      <c r="AU708" s="75"/>
      <c r="AV708" s="75"/>
      <c r="AW708" s="75"/>
      <c r="AX708" s="75"/>
      <c r="AY708" s="75"/>
      <c r="AZ708" s="75"/>
      <c r="BA708" s="75"/>
    </row>
    <row r="709" ht="20.25" customHeight="1">
      <c r="A709" s="74"/>
      <c r="B709" s="74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  <c r="AD709" s="75"/>
      <c r="AE709" s="75"/>
      <c r="AF709" s="75"/>
      <c r="AG709" s="75"/>
      <c r="AH709" s="75"/>
      <c r="AI709" s="75"/>
      <c r="AJ709" s="75"/>
      <c r="AK709" s="75"/>
      <c r="AL709" s="75"/>
      <c r="AM709" s="75"/>
      <c r="AN709" s="75"/>
      <c r="AO709" s="75"/>
      <c r="AP709" s="75"/>
      <c r="AQ709" s="75"/>
      <c r="AR709" s="75"/>
      <c r="AS709" s="75"/>
      <c r="AT709" s="75"/>
      <c r="AU709" s="75"/>
      <c r="AV709" s="75"/>
      <c r="AW709" s="75"/>
      <c r="AX709" s="75"/>
      <c r="AY709" s="75"/>
      <c r="AZ709" s="75"/>
      <c r="BA709" s="75"/>
    </row>
    <row r="710" ht="20.25" customHeight="1">
      <c r="A710" s="74"/>
      <c r="B710" s="74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  <c r="AD710" s="75"/>
      <c r="AE710" s="75"/>
      <c r="AF710" s="75"/>
      <c r="AG710" s="75"/>
      <c r="AH710" s="75"/>
      <c r="AI710" s="75"/>
      <c r="AJ710" s="75"/>
      <c r="AK710" s="75"/>
      <c r="AL710" s="75"/>
      <c r="AM710" s="75"/>
      <c r="AN710" s="75"/>
      <c r="AO710" s="75"/>
      <c r="AP710" s="75"/>
      <c r="AQ710" s="75"/>
      <c r="AR710" s="75"/>
      <c r="AS710" s="75"/>
      <c r="AT710" s="75"/>
      <c r="AU710" s="75"/>
      <c r="AV710" s="75"/>
      <c r="AW710" s="75"/>
      <c r="AX710" s="75"/>
      <c r="AY710" s="75"/>
      <c r="AZ710" s="75"/>
      <c r="BA710" s="75"/>
    </row>
    <row r="711" ht="20.25" customHeight="1">
      <c r="A711" s="74"/>
      <c r="B711" s="74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  <c r="AD711" s="75"/>
      <c r="AE711" s="75"/>
      <c r="AF711" s="75"/>
      <c r="AG711" s="75"/>
      <c r="AH711" s="75"/>
      <c r="AI711" s="75"/>
      <c r="AJ711" s="75"/>
      <c r="AK711" s="75"/>
      <c r="AL711" s="75"/>
      <c r="AM711" s="75"/>
      <c r="AN711" s="75"/>
      <c r="AO711" s="75"/>
      <c r="AP711" s="75"/>
      <c r="AQ711" s="75"/>
      <c r="AR711" s="75"/>
      <c r="AS711" s="75"/>
      <c r="AT711" s="75"/>
      <c r="AU711" s="75"/>
      <c r="AV711" s="75"/>
      <c r="AW711" s="75"/>
      <c r="AX711" s="75"/>
      <c r="AY711" s="75"/>
      <c r="AZ711" s="75"/>
      <c r="BA711" s="75"/>
    </row>
    <row r="712" ht="20.25" customHeight="1">
      <c r="A712" s="74"/>
      <c r="B712" s="74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  <c r="AD712" s="75"/>
      <c r="AE712" s="75"/>
      <c r="AF712" s="75"/>
      <c r="AG712" s="75"/>
      <c r="AH712" s="75"/>
      <c r="AI712" s="75"/>
      <c r="AJ712" s="75"/>
      <c r="AK712" s="75"/>
      <c r="AL712" s="75"/>
      <c r="AM712" s="75"/>
      <c r="AN712" s="75"/>
      <c r="AO712" s="75"/>
      <c r="AP712" s="75"/>
      <c r="AQ712" s="75"/>
      <c r="AR712" s="75"/>
      <c r="AS712" s="75"/>
      <c r="AT712" s="75"/>
      <c r="AU712" s="75"/>
      <c r="AV712" s="75"/>
      <c r="AW712" s="75"/>
      <c r="AX712" s="75"/>
      <c r="AY712" s="75"/>
      <c r="AZ712" s="75"/>
      <c r="BA712" s="75"/>
    </row>
    <row r="713" ht="20.25" customHeight="1">
      <c r="A713" s="74"/>
      <c r="B713" s="74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  <c r="AD713" s="75"/>
      <c r="AE713" s="75"/>
      <c r="AF713" s="75"/>
      <c r="AG713" s="75"/>
      <c r="AH713" s="75"/>
      <c r="AI713" s="75"/>
      <c r="AJ713" s="75"/>
      <c r="AK713" s="75"/>
      <c r="AL713" s="75"/>
      <c r="AM713" s="75"/>
      <c r="AN713" s="75"/>
      <c r="AO713" s="75"/>
      <c r="AP713" s="75"/>
      <c r="AQ713" s="75"/>
      <c r="AR713" s="75"/>
      <c r="AS713" s="75"/>
      <c r="AT713" s="75"/>
      <c r="AU713" s="75"/>
      <c r="AV713" s="75"/>
      <c r="AW713" s="75"/>
      <c r="AX713" s="75"/>
      <c r="AY713" s="75"/>
      <c r="AZ713" s="75"/>
      <c r="BA713" s="75"/>
    </row>
    <row r="714" ht="20.25" customHeight="1">
      <c r="A714" s="74"/>
      <c r="B714" s="74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  <c r="AD714" s="75"/>
      <c r="AE714" s="75"/>
      <c r="AF714" s="75"/>
      <c r="AG714" s="75"/>
      <c r="AH714" s="75"/>
      <c r="AI714" s="75"/>
      <c r="AJ714" s="75"/>
      <c r="AK714" s="75"/>
      <c r="AL714" s="75"/>
      <c r="AM714" s="75"/>
      <c r="AN714" s="75"/>
      <c r="AO714" s="75"/>
      <c r="AP714" s="75"/>
      <c r="AQ714" s="75"/>
      <c r="AR714" s="75"/>
      <c r="AS714" s="75"/>
      <c r="AT714" s="75"/>
      <c r="AU714" s="75"/>
      <c r="AV714" s="75"/>
      <c r="AW714" s="75"/>
      <c r="AX714" s="75"/>
      <c r="AY714" s="75"/>
      <c r="AZ714" s="75"/>
      <c r="BA714" s="75"/>
    </row>
    <row r="715" ht="20.25" customHeight="1">
      <c r="A715" s="74"/>
      <c r="B715" s="74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  <c r="AD715" s="75"/>
      <c r="AE715" s="75"/>
      <c r="AF715" s="75"/>
      <c r="AG715" s="75"/>
      <c r="AH715" s="75"/>
      <c r="AI715" s="75"/>
      <c r="AJ715" s="75"/>
      <c r="AK715" s="75"/>
      <c r="AL715" s="75"/>
      <c r="AM715" s="75"/>
      <c r="AN715" s="75"/>
      <c r="AO715" s="75"/>
      <c r="AP715" s="75"/>
      <c r="AQ715" s="75"/>
      <c r="AR715" s="75"/>
      <c r="AS715" s="75"/>
      <c r="AT715" s="75"/>
      <c r="AU715" s="75"/>
      <c r="AV715" s="75"/>
      <c r="AW715" s="75"/>
      <c r="AX715" s="75"/>
      <c r="AY715" s="75"/>
      <c r="AZ715" s="75"/>
      <c r="BA715" s="75"/>
    </row>
    <row r="716" ht="20.25" customHeight="1">
      <c r="A716" s="74"/>
      <c r="B716" s="74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  <c r="AD716" s="75"/>
      <c r="AE716" s="75"/>
      <c r="AF716" s="75"/>
      <c r="AG716" s="75"/>
      <c r="AH716" s="75"/>
      <c r="AI716" s="75"/>
      <c r="AJ716" s="75"/>
      <c r="AK716" s="75"/>
      <c r="AL716" s="75"/>
      <c r="AM716" s="75"/>
      <c r="AN716" s="75"/>
      <c r="AO716" s="75"/>
      <c r="AP716" s="75"/>
      <c r="AQ716" s="75"/>
      <c r="AR716" s="75"/>
      <c r="AS716" s="75"/>
      <c r="AT716" s="75"/>
      <c r="AU716" s="75"/>
      <c r="AV716" s="75"/>
      <c r="AW716" s="75"/>
      <c r="AX716" s="75"/>
      <c r="AY716" s="75"/>
      <c r="AZ716" s="75"/>
      <c r="BA716" s="75"/>
    </row>
    <row r="717" ht="20.25" customHeight="1">
      <c r="A717" s="74"/>
      <c r="B717" s="74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  <c r="AD717" s="75"/>
      <c r="AE717" s="75"/>
      <c r="AF717" s="75"/>
      <c r="AG717" s="75"/>
      <c r="AH717" s="75"/>
      <c r="AI717" s="75"/>
      <c r="AJ717" s="75"/>
      <c r="AK717" s="75"/>
      <c r="AL717" s="75"/>
      <c r="AM717" s="75"/>
      <c r="AN717" s="75"/>
      <c r="AO717" s="75"/>
      <c r="AP717" s="75"/>
      <c r="AQ717" s="75"/>
      <c r="AR717" s="75"/>
      <c r="AS717" s="75"/>
      <c r="AT717" s="75"/>
      <c r="AU717" s="75"/>
      <c r="AV717" s="75"/>
      <c r="AW717" s="75"/>
      <c r="AX717" s="75"/>
      <c r="AY717" s="75"/>
      <c r="AZ717" s="75"/>
      <c r="BA717" s="75"/>
    </row>
    <row r="718" ht="20.25" customHeight="1">
      <c r="A718" s="74"/>
      <c r="B718" s="74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  <c r="AF718" s="75"/>
      <c r="AG718" s="75"/>
      <c r="AH718" s="75"/>
      <c r="AI718" s="75"/>
      <c r="AJ718" s="75"/>
      <c r="AK718" s="75"/>
      <c r="AL718" s="75"/>
      <c r="AM718" s="75"/>
      <c r="AN718" s="75"/>
      <c r="AO718" s="75"/>
      <c r="AP718" s="75"/>
      <c r="AQ718" s="75"/>
      <c r="AR718" s="75"/>
      <c r="AS718" s="75"/>
      <c r="AT718" s="75"/>
      <c r="AU718" s="75"/>
      <c r="AV718" s="75"/>
      <c r="AW718" s="75"/>
      <c r="AX718" s="75"/>
      <c r="AY718" s="75"/>
      <c r="AZ718" s="75"/>
      <c r="BA718" s="75"/>
    </row>
    <row r="719" ht="20.25" customHeight="1">
      <c r="A719" s="74"/>
      <c r="B719" s="74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  <c r="AD719" s="75"/>
      <c r="AE719" s="75"/>
      <c r="AF719" s="75"/>
      <c r="AG719" s="75"/>
      <c r="AH719" s="75"/>
      <c r="AI719" s="75"/>
      <c r="AJ719" s="75"/>
      <c r="AK719" s="75"/>
      <c r="AL719" s="75"/>
      <c r="AM719" s="75"/>
      <c r="AN719" s="75"/>
      <c r="AO719" s="75"/>
      <c r="AP719" s="75"/>
      <c r="AQ719" s="75"/>
      <c r="AR719" s="75"/>
      <c r="AS719" s="75"/>
      <c r="AT719" s="75"/>
      <c r="AU719" s="75"/>
      <c r="AV719" s="75"/>
      <c r="AW719" s="75"/>
      <c r="AX719" s="75"/>
      <c r="AY719" s="75"/>
      <c r="AZ719" s="75"/>
      <c r="BA719" s="75"/>
    </row>
    <row r="720" ht="20.25" customHeight="1">
      <c r="A720" s="74"/>
      <c r="B720" s="74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  <c r="AD720" s="75"/>
      <c r="AE720" s="75"/>
      <c r="AF720" s="75"/>
      <c r="AG720" s="75"/>
      <c r="AH720" s="75"/>
      <c r="AI720" s="75"/>
      <c r="AJ720" s="75"/>
      <c r="AK720" s="75"/>
      <c r="AL720" s="75"/>
      <c r="AM720" s="75"/>
      <c r="AN720" s="75"/>
      <c r="AO720" s="75"/>
      <c r="AP720" s="75"/>
      <c r="AQ720" s="75"/>
      <c r="AR720" s="75"/>
      <c r="AS720" s="75"/>
      <c r="AT720" s="75"/>
      <c r="AU720" s="75"/>
      <c r="AV720" s="75"/>
      <c r="AW720" s="75"/>
      <c r="AX720" s="75"/>
      <c r="AY720" s="75"/>
      <c r="AZ720" s="75"/>
      <c r="BA720" s="75"/>
    </row>
    <row r="721" ht="20.25" customHeight="1">
      <c r="A721" s="74"/>
      <c r="B721" s="74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  <c r="AD721" s="75"/>
      <c r="AE721" s="75"/>
      <c r="AF721" s="75"/>
      <c r="AG721" s="75"/>
      <c r="AH721" s="75"/>
      <c r="AI721" s="75"/>
      <c r="AJ721" s="75"/>
      <c r="AK721" s="75"/>
      <c r="AL721" s="75"/>
      <c r="AM721" s="75"/>
      <c r="AN721" s="75"/>
      <c r="AO721" s="75"/>
      <c r="AP721" s="75"/>
      <c r="AQ721" s="75"/>
      <c r="AR721" s="75"/>
      <c r="AS721" s="75"/>
      <c r="AT721" s="75"/>
      <c r="AU721" s="75"/>
      <c r="AV721" s="75"/>
      <c r="AW721" s="75"/>
      <c r="AX721" s="75"/>
      <c r="AY721" s="75"/>
      <c r="AZ721" s="75"/>
      <c r="BA721" s="75"/>
    </row>
    <row r="722" ht="20.25" customHeight="1">
      <c r="A722" s="74"/>
      <c r="B722" s="74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  <c r="AD722" s="75"/>
      <c r="AE722" s="75"/>
      <c r="AF722" s="75"/>
      <c r="AG722" s="75"/>
      <c r="AH722" s="75"/>
      <c r="AI722" s="75"/>
      <c r="AJ722" s="75"/>
      <c r="AK722" s="75"/>
      <c r="AL722" s="75"/>
      <c r="AM722" s="75"/>
      <c r="AN722" s="75"/>
      <c r="AO722" s="75"/>
      <c r="AP722" s="75"/>
      <c r="AQ722" s="75"/>
      <c r="AR722" s="75"/>
      <c r="AS722" s="75"/>
      <c r="AT722" s="75"/>
      <c r="AU722" s="75"/>
      <c r="AV722" s="75"/>
      <c r="AW722" s="75"/>
      <c r="AX722" s="75"/>
      <c r="AY722" s="75"/>
      <c r="AZ722" s="75"/>
      <c r="BA722" s="75"/>
    </row>
    <row r="723" ht="20.25" customHeight="1">
      <c r="A723" s="74"/>
      <c r="B723" s="74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  <c r="AD723" s="75"/>
      <c r="AE723" s="75"/>
      <c r="AF723" s="75"/>
      <c r="AG723" s="75"/>
      <c r="AH723" s="75"/>
      <c r="AI723" s="75"/>
      <c r="AJ723" s="75"/>
      <c r="AK723" s="75"/>
      <c r="AL723" s="75"/>
      <c r="AM723" s="75"/>
      <c r="AN723" s="75"/>
      <c r="AO723" s="75"/>
      <c r="AP723" s="75"/>
      <c r="AQ723" s="75"/>
      <c r="AR723" s="75"/>
      <c r="AS723" s="75"/>
      <c r="AT723" s="75"/>
      <c r="AU723" s="75"/>
      <c r="AV723" s="75"/>
      <c r="AW723" s="75"/>
      <c r="AX723" s="75"/>
      <c r="AY723" s="75"/>
      <c r="AZ723" s="75"/>
      <c r="BA723" s="75"/>
    </row>
    <row r="724" ht="20.25" customHeight="1">
      <c r="A724" s="74"/>
      <c r="B724" s="74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  <c r="AD724" s="75"/>
      <c r="AE724" s="75"/>
      <c r="AF724" s="75"/>
      <c r="AG724" s="75"/>
      <c r="AH724" s="75"/>
      <c r="AI724" s="75"/>
      <c r="AJ724" s="75"/>
      <c r="AK724" s="75"/>
      <c r="AL724" s="75"/>
      <c r="AM724" s="75"/>
      <c r="AN724" s="75"/>
      <c r="AO724" s="75"/>
      <c r="AP724" s="75"/>
      <c r="AQ724" s="75"/>
      <c r="AR724" s="75"/>
      <c r="AS724" s="75"/>
      <c r="AT724" s="75"/>
      <c r="AU724" s="75"/>
      <c r="AV724" s="75"/>
      <c r="AW724" s="75"/>
      <c r="AX724" s="75"/>
      <c r="AY724" s="75"/>
      <c r="AZ724" s="75"/>
      <c r="BA724" s="75"/>
    </row>
    <row r="725" ht="20.25" customHeight="1">
      <c r="A725" s="74"/>
      <c r="B725" s="74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  <c r="AD725" s="75"/>
      <c r="AE725" s="75"/>
      <c r="AF725" s="75"/>
      <c r="AG725" s="75"/>
      <c r="AH725" s="75"/>
      <c r="AI725" s="75"/>
      <c r="AJ725" s="75"/>
      <c r="AK725" s="75"/>
      <c r="AL725" s="75"/>
      <c r="AM725" s="75"/>
      <c r="AN725" s="75"/>
      <c r="AO725" s="75"/>
      <c r="AP725" s="75"/>
      <c r="AQ725" s="75"/>
      <c r="AR725" s="75"/>
      <c r="AS725" s="75"/>
      <c r="AT725" s="75"/>
      <c r="AU725" s="75"/>
      <c r="AV725" s="75"/>
      <c r="AW725" s="75"/>
      <c r="AX725" s="75"/>
      <c r="AY725" s="75"/>
      <c r="AZ725" s="75"/>
      <c r="BA725" s="75"/>
    </row>
    <row r="726" ht="20.25" customHeight="1">
      <c r="A726" s="74"/>
      <c r="B726" s="74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  <c r="AD726" s="75"/>
      <c r="AE726" s="75"/>
      <c r="AF726" s="75"/>
      <c r="AG726" s="75"/>
      <c r="AH726" s="75"/>
      <c r="AI726" s="75"/>
      <c r="AJ726" s="75"/>
      <c r="AK726" s="75"/>
      <c r="AL726" s="75"/>
      <c r="AM726" s="75"/>
      <c r="AN726" s="75"/>
      <c r="AO726" s="75"/>
      <c r="AP726" s="75"/>
      <c r="AQ726" s="75"/>
      <c r="AR726" s="75"/>
      <c r="AS726" s="75"/>
      <c r="AT726" s="75"/>
      <c r="AU726" s="75"/>
      <c r="AV726" s="75"/>
      <c r="AW726" s="75"/>
      <c r="AX726" s="75"/>
      <c r="AY726" s="75"/>
      <c r="AZ726" s="75"/>
      <c r="BA726" s="75"/>
    </row>
    <row r="727" ht="20.25" customHeight="1">
      <c r="A727" s="74"/>
      <c r="B727" s="74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  <c r="AD727" s="75"/>
      <c r="AE727" s="75"/>
      <c r="AF727" s="75"/>
      <c r="AG727" s="75"/>
      <c r="AH727" s="75"/>
      <c r="AI727" s="75"/>
      <c r="AJ727" s="75"/>
      <c r="AK727" s="75"/>
      <c r="AL727" s="75"/>
      <c r="AM727" s="75"/>
      <c r="AN727" s="75"/>
      <c r="AO727" s="75"/>
      <c r="AP727" s="75"/>
      <c r="AQ727" s="75"/>
      <c r="AR727" s="75"/>
      <c r="AS727" s="75"/>
      <c r="AT727" s="75"/>
      <c r="AU727" s="75"/>
      <c r="AV727" s="75"/>
      <c r="AW727" s="75"/>
      <c r="AX727" s="75"/>
      <c r="AY727" s="75"/>
      <c r="AZ727" s="75"/>
      <c r="BA727" s="75"/>
    </row>
    <row r="728" ht="20.25" customHeight="1">
      <c r="A728" s="74"/>
      <c r="B728" s="74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  <c r="AD728" s="75"/>
      <c r="AE728" s="75"/>
      <c r="AF728" s="75"/>
      <c r="AG728" s="75"/>
      <c r="AH728" s="75"/>
      <c r="AI728" s="75"/>
      <c r="AJ728" s="75"/>
      <c r="AK728" s="75"/>
      <c r="AL728" s="75"/>
      <c r="AM728" s="75"/>
      <c r="AN728" s="75"/>
      <c r="AO728" s="75"/>
      <c r="AP728" s="75"/>
      <c r="AQ728" s="75"/>
      <c r="AR728" s="75"/>
      <c r="AS728" s="75"/>
      <c r="AT728" s="75"/>
      <c r="AU728" s="75"/>
      <c r="AV728" s="75"/>
      <c r="AW728" s="75"/>
      <c r="AX728" s="75"/>
      <c r="AY728" s="75"/>
      <c r="AZ728" s="75"/>
      <c r="BA728" s="75"/>
    </row>
    <row r="729" ht="20.25" customHeight="1">
      <c r="A729" s="74"/>
      <c r="B729" s="74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  <c r="AD729" s="75"/>
      <c r="AE729" s="75"/>
      <c r="AF729" s="75"/>
      <c r="AG729" s="75"/>
      <c r="AH729" s="75"/>
      <c r="AI729" s="75"/>
      <c r="AJ729" s="75"/>
      <c r="AK729" s="75"/>
      <c r="AL729" s="75"/>
      <c r="AM729" s="75"/>
      <c r="AN729" s="75"/>
      <c r="AO729" s="75"/>
      <c r="AP729" s="75"/>
      <c r="AQ729" s="75"/>
      <c r="AR729" s="75"/>
      <c r="AS729" s="75"/>
      <c r="AT729" s="75"/>
      <c r="AU729" s="75"/>
      <c r="AV729" s="75"/>
      <c r="AW729" s="75"/>
      <c r="AX729" s="75"/>
      <c r="AY729" s="75"/>
      <c r="AZ729" s="75"/>
      <c r="BA729" s="75"/>
    </row>
    <row r="730" ht="20.25" customHeight="1">
      <c r="A730" s="74"/>
      <c r="B730" s="74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  <c r="AD730" s="75"/>
      <c r="AE730" s="75"/>
      <c r="AF730" s="75"/>
      <c r="AG730" s="75"/>
      <c r="AH730" s="75"/>
      <c r="AI730" s="75"/>
      <c r="AJ730" s="75"/>
      <c r="AK730" s="75"/>
      <c r="AL730" s="75"/>
      <c r="AM730" s="75"/>
      <c r="AN730" s="75"/>
      <c r="AO730" s="75"/>
      <c r="AP730" s="75"/>
      <c r="AQ730" s="75"/>
      <c r="AR730" s="75"/>
      <c r="AS730" s="75"/>
      <c r="AT730" s="75"/>
      <c r="AU730" s="75"/>
      <c r="AV730" s="75"/>
      <c r="AW730" s="75"/>
      <c r="AX730" s="75"/>
      <c r="AY730" s="75"/>
      <c r="AZ730" s="75"/>
      <c r="BA730" s="75"/>
    </row>
    <row r="731" ht="20.25" customHeight="1">
      <c r="A731" s="74"/>
      <c r="B731" s="74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  <c r="AD731" s="75"/>
      <c r="AE731" s="75"/>
      <c r="AF731" s="75"/>
      <c r="AG731" s="75"/>
      <c r="AH731" s="75"/>
      <c r="AI731" s="75"/>
      <c r="AJ731" s="75"/>
      <c r="AK731" s="75"/>
      <c r="AL731" s="75"/>
      <c r="AM731" s="75"/>
      <c r="AN731" s="75"/>
      <c r="AO731" s="75"/>
      <c r="AP731" s="75"/>
      <c r="AQ731" s="75"/>
      <c r="AR731" s="75"/>
      <c r="AS731" s="75"/>
      <c r="AT731" s="75"/>
      <c r="AU731" s="75"/>
      <c r="AV731" s="75"/>
      <c r="AW731" s="75"/>
      <c r="AX731" s="75"/>
      <c r="AY731" s="75"/>
      <c r="AZ731" s="75"/>
      <c r="BA731" s="75"/>
    </row>
    <row r="732" ht="20.25" customHeight="1">
      <c r="A732" s="74"/>
      <c r="B732" s="74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  <c r="AD732" s="75"/>
      <c r="AE732" s="75"/>
      <c r="AF732" s="75"/>
      <c r="AG732" s="75"/>
      <c r="AH732" s="75"/>
      <c r="AI732" s="75"/>
      <c r="AJ732" s="75"/>
      <c r="AK732" s="75"/>
      <c r="AL732" s="75"/>
      <c r="AM732" s="75"/>
      <c r="AN732" s="75"/>
      <c r="AO732" s="75"/>
      <c r="AP732" s="75"/>
      <c r="AQ732" s="75"/>
      <c r="AR732" s="75"/>
      <c r="AS732" s="75"/>
      <c r="AT732" s="75"/>
      <c r="AU732" s="75"/>
      <c r="AV732" s="75"/>
      <c r="AW732" s="75"/>
      <c r="AX732" s="75"/>
      <c r="AY732" s="75"/>
      <c r="AZ732" s="75"/>
      <c r="BA732" s="75"/>
    </row>
    <row r="733" ht="20.25" customHeight="1">
      <c r="A733" s="74"/>
      <c r="B733" s="74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  <c r="AD733" s="75"/>
      <c r="AE733" s="75"/>
      <c r="AF733" s="75"/>
      <c r="AG733" s="75"/>
      <c r="AH733" s="75"/>
      <c r="AI733" s="75"/>
      <c r="AJ733" s="75"/>
      <c r="AK733" s="75"/>
      <c r="AL733" s="75"/>
      <c r="AM733" s="75"/>
      <c r="AN733" s="75"/>
      <c r="AO733" s="75"/>
      <c r="AP733" s="75"/>
      <c r="AQ733" s="75"/>
      <c r="AR733" s="75"/>
      <c r="AS733" s="75"/>
      <c r="AT733" s="75"/>
      <c r="AU733" s="75"/>
      <c r="AV733" s="75"/>
      <c r="AW733" s="75"/>
      <c r="AX733" s="75"/>
      <c r="AY733" s="75"/>
      <c r="AZ733" s="75"/>
      <c r="BA733" s="75"/>
    </row>
    <row r="734" ht="20.25" customHeight="1">
      <c r="A734" s="74"/>
      <c r="B734" s="74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  <c r="AD734" s="75"/>
      <c r="AE734" s="75"/>
      <c r="AF734" s="75"/>
      <c r="AG734" s="75"/>
      <c r="AH734" s="75"/>
      <c r="AI734" s="75"/>
      <c r="AJ734" s="75"/>
      <c r="AK734" s="75"/>
      <c r="AL734" s="75"/>
      <c r="AM734" s="75"/>
      <c r="AN734" s="75"/>
      <c r="AO734" s="75"/>
      <c r="AP734" s="75"/>
      <c r="AQ734" s="75"/>
      <c r="AR734" s="75"/>
      <c r="AS734" s="75"/>
      <c r="AT734" s="75"/>
      <c r="AU734" s="75"/>
      <c r="AV734" s="75"/>
      <c r="AW734" s="75"/>
      <c r="AX734" s="75"/>
      <c r="AY734" s="75"/>
      <c r="AZ734" s="75"/>
      <c r="BA734" s="75"/>
    </row>
    <row r="735" ht="20.25" customHeight="1">
      <c r="A735" s="74"/>
      <c r="B735" s="74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  <c r="AD735" s="75"/>
      <c r="AE735" s="75"/>
      <c r="AF735" s="75"/>
      <c r="AG735" s="75"/>
      <c r="AH735" s="75"/>
      <c r="AI735" s="75"/>
      <c r="AJ735" s="75"/>
      <c r="AK735" s="75"/>
      <c r="AL735" s="75"/>
      <c r="AM735" s="75"/>
      <c r="AN735" s="75"/>
      <c r="AO735" s="75"/>
      <c r="AP735" s="75"/>
      <c r="AQ735" s="75"/>
      <c r="AR735" s="75"/>
      <c r="AS735" s="75"/>
      <c r="AT735" s="75"/>
      <c r="AU735" s="75"/>
      <c r="AV735" s="75"/>
      <c r="AW735" s="75"/>
      <c r="AX735" s="75"/>
      <c r="AY735" s="75"/>
      <c r="AZ735" s="75"/>
      <c r="BA735" s="75"/>
    </row>
    <row r="736" ht="20.25" customHeight="1">
      <c r="A736" s="74"/>
      <c r="B736" s="74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  <c r="AF736" s="75"/>
      <c r="AG736" s="75"/>
      <c r="AH736" s="75"/>
      <c r="AI736" s="75"/>
      <c r="AJ736" s="75"/>
      <c r="AK736" s="75"/>
      <c r="AL736" s="75"/>
      <c r="AM736" s="75"/>
      <c r="AN736" s="75"/>
      <c r="AO736" s="75"/>
      <c r="AP736" s="75"/>
      <c r="AQ736" s="75"/>
      <c r="AR736" s="75"/>
      <c r="AS736" s="75"/>
      <c r="AT736" s="75"/>
      <c r="AU736" s="75"/>
      <c r="AV736" s="75"/>
      <c r="AW736" s="75"/>
      <c r="AX736" s="75"/>
      <c r="AY736" s="75"/>
      <c r="AZ736" s="75"/>
      <c r="BA736" s="75"/>
    </row>
    <row r="737" ht="20.25" customHeight="1">
      <c r="A737" s="74"/>
      <c r="B737" s="74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  <c r="AD737" s="75"/>
      <c r="AE737" s="75"/>
      <c r="AF737" s="75"/>
      <c r="AG737" s="75"/>
      <c r="AH737" s="75"/>
      <c r="AI737" s="75"/>
      <c r="AJ737" s="75"/>
      <c r="AK737" s="75"/>
      <c r="AL737" s="75"/>
      <c r="AM737" s="75"/>
      <c r="AN737" s="75"/>
      <c r="AO737" s="75"/>
      <c r="AP737" s="75"/>
      <c r="AQ737" s="75"/>
      <c r="AR737" s="75"/>
      <c r="AS737" s="75"/>
      <c r="AT737" s="75"/>
      <c r="AU737" s="75"/>
      <c r="AV737" s="75"/>
      <c r="AW737" s="75"/>
      <c r="AX737" s="75"/>
      <c r="AY737" s="75"/>
      <c r="AZ737" s="75"/>
      <c r="BA737" s="75"/>
    </row>
    <row r="738" ht="20.25" customHeight="1">
      <c r="A738" s="74"/>
      <c r="B738" s="74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  <c r="AD738" s="75"/>
      <c r="AE738" s="75"/>
      <c r="AF738" s="75"/>
      <c r="AG738" s="75"/>
      <c r="AH738" s="75"/>
      <c r="AI738" s="75"/>
      <c r="AJ738" s="75"/>
      <c r="AK738" s="75"/>
      <c r="AL738" s="75"/>
      <c r="AM738" s="75"/>
      <c r="AN738" s="75"/>
      <c r="AO738" s="75"/>
      <c r="AP738" s="75"/>
      <c r="AQ738" s="75"/>
      <c r="AR738" s="75"/>
      <c r="AS738" s="75"/>
      <c r="AT738" s="75"/>
      <c r="AU738" s="75"/>
      <c r="AV738" s="75"/>
      <c r="AW738" s="75"/>
      <c r="AX738" s="75"/>
      <c r="AY738" s="75"/>
      <c r="AZ738" s="75"/>
      <c r="BA738" s="75"/>
    </row>
    <row r="739" ht="20.25" customHeight="1">
      <c r="A739" s="74"/>
      <c r="B739" s="74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  <c r="AD739" s="75"/>
      <c r="AE739" s="75"/>
      <c r="AF739" s="75"/>
      <c r="AG739" s="75"/>
      <c r="AH739" s="75"/>
      <c r="AI739" s="75"/>
      <c r="AJ739" s="75"/>
      <c r="AK739" s="75"/>
      <c r="AL739" s="75"/>
      <c r="AM739" s="75"/>
      <c r="AN739" s="75"/>
      <c r="AO739" s="75"/>
      <c r="AP739" s="75"/>
      <c r="AQ739" s="75"/>
      <c r="AR739" s="75"/>
      <c r="AS739" s="75"/>
      <c r="AT739" s="75"/>
      <c r="AU739" s="75"/>
      <c r="AV739" s="75"/>
      <c r="AW739" s="75"/>
      <c r="AX739" s="75"/>
      <c r="AY739" s="75"/>
      <c r="AZ739" s="75"/>
      <c r="BA739" s="75"/>
    </row>
    <row r="740" ht="20.25" customHeight="1">
      <c r="A740" s="74"/>
      <c r="B740" s="74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  <c r="AD740" s="75"/>
      <c r="AE740" s="75"/>
      <c r="AF740" s="75"/>
      <c r="AG740" s="75"/>
      <c r="AH740" s="75"/>
      <c r="AI740" s="75"/>
      <c r="AJ740" s="75"/>
      <c r="AK740" s="75"/>
      <c r="AL740" s="75"/>
      <c r="AM740" s="75"/>
      <c r="AN740" s="75"/>
      <c r="AO740" s="75"/>
      <c r="AP740" s="75"/>
      <c r="AQ740" s="75"/>
      <c r="AR740" s="75"/>
      <c r="AS740" s="75"/>
      <c r="AT740" s="75"/>
      <c r="AU740" s="75"/>
      <c r="AV740" s="75"/>
      <c r="AW740" s="75"/>
      <c r="AX740" s="75"/>
      <c r="AY740" s="75"/>
      <c r="AZ740" s="75"/>
      <c r="BA740" s="75"/>
    </row>
    <row r="741" ht="20.25" customHeight="1">
      <c r="A741" s="74"/>
      <c r="B741" s="74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  <c r="AD741" s="75"/>
      <c r="AE741" s="75"/>
      <c r="AF741" s="75"/>
      <c r="AG741" s="75"/>
      <c r="AH741" s="75"/>
      <c r="AI741" s="75"/>
      <c r="AJ741" s="75"/>
      <c r="AK741" s="75"/>
      <c r="AL741" s="75"/>
      <c r="AM741" s="75"/>
      <c r="AN741" s="75"/>
      <c r="AO741" s="75"/>
      <c r="AP741" s="75"/>
      <c r="AQ741" s="75"/>
      <c r="AR741" s="75"/>
      <c r="AS741" s="75"/>
      <c r="AT741" s="75"/>
      <c r="AU741" s="75"/>
      <c r="AV741" s="75"/>
      <c r="AW741" s="75"/>
      <c r="AX741" s="75"/>
      <c r="AY741" s="75"/>
      <c r="AZ741" s="75"/>
      <c r="BA741" s="75"/>
    </row>
    <row r="742" ht="20.25" customHeight="1">
      <c r="A742" s="74"/>
      <c r="B742" s="74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  <c r="AD742" s="75"/>
      <c r="AE742" s="75"/>
      <c r="AF742" s="75"/>
      <c r="AG742" s="75"/>
      <c r="AH742" s="75"/>
      <c r="AI742" s="75"/>
      <c r="AJ742" s="75"/>
      <c r="AK742" s="75"/>
      <c r="AL742" s="75"/>
      <c r="AM742" s="75"/>
      <c r="AN742" s="75"/>
      <c r="AO742" s="75"/>
      <c r="AP742" s="75"/>
      <c r="AQ742" s="75"/>
      <c r="AR742" s="75"/>
      <c r="AS742" s="75"/>
      <c r="AT742" s="75"/>
      <c r="AU742" s="75"/>
      <c r="AV742" s="75"/>
      <c r="AW742" s="75"/>
      <c r="AX742" s="75"/>
      <c r="AY742" s="75"/>
      <c r="AZ742" s="75"/>
      <c r="BA742" s="75"/>
    </row>
    <row r="743" ht="20.25" customHeight="1">
      <c r="A743" s="74"/>
      <c r="B743" s="74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  <c r="AD743" s="75"/>
      <c r="AE743" s="75"/>
      <c r="AF743" s="75"/>
      <c r="AG743" s="75"/>
      <c r="AH743" s="75"/>
      <c r="AI743" s="75"/>
      <c r="AJ743" s="75"/>
      <c r="AK743" s="75"/>
      <c r="AL743" s="75"/>
      <c r="AM743" s="75"/>
      <c r="AN743" s="75"/>
      <c r="AO743" s="75"/>
      <c r="AP743" s="75"/>
      <c r="AQ743" s="75"/>
      <c r="AR743" s="75"/>
      <c r="AS743" s="75"/>
      <c r="AT743" s="75"/>
      <c r="AU743" s="75"/>
      <c r="AV743" s="75"/>
      <c r="AW743" s="75"/>
      <c r="AX743" s="75"/>
      <c r="AY743" s="75"/>
      <c r="AZ743" s="75"/>
      <c r="BA743" s="75"/>
    </row>
    <row r="744" ht="20.25" customHeight="1">
      <c r="A744" s="74"/>
      <c r="B744" s="74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  <c r="AD744" s="75"/>
      <c r="AE744" s="75"/>
      <c r="AF744" s="75"/>
      <c r="AG744" s="75"/>
      <c r="AH744" s="75"/>
      <c r="AI744" s="75"/>
      <c r="AJ744" s="75"/>
      <c r="AK744" s="75"/>
      <c r="AL744" s="75"/>
      <c r="AM744" s="75"/>
      <c r="AN744" s="75"/>
      <c r="AO744" s="75"/>
      <c r="AP744" s="75"/>
      <c r="AQ744" s="75"/>
      <c r="AR744" s="75"/>
      <c r="AS744" s="75"/>
      <c r="AT744" s="75"/>
      <c r="AU744" s="75"/>
      <c r="AV744" s="75"/>
      <c r="AW744" s="75"/>
      <c r="AX744" s="75"/>
      <c r="AY744" s="75"/>
      <c r="AZ744" s="75"/>
      <c r="BA744" s="75"/>
    </row>
    <row r="745" ht="20.25" customHeight="1">
      <c r="A745" s="74"/>
      <c r="B745" s="74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  <c r="AD745" s="75"/>
      <c r="AE745" s="75"/>
      <c r="AF745" s="75"/>
      <c r="AG745" s="75"/>
      <c r="AH745" s="75"/>
      <c r="AI745" s="75"/>
      <c r="AJ745" s="75"/>
      <c r="AK745" s="75"/>
      <c r="AL745" s="75"/>
      <c r="AM745" s="75"/>
      <c r="AN745" s="75"/>
      <c r="AO745" s="75"/>
      <c r="AP745" s="75"/>
      <c r="AQ745" s="75"/>
      <c r="AR745" s="75"/>
      <c r="AS745" s="75"/>
      <c r="AT745" s="75"/>
      <c r="AU745" s="75"/>
      <c r="AV745" s="75"/>
      <c r="AW745" s="75"/>
      <c r="AX745" s="75"/>
      <c r="AY745" s="75"/>
      <c r="AZ745" s="75"/>
      <c r="BA745" s="75"/>
    </row>
    <row r="746" ht="20.25" customHeight="1">
      <c r="A746" s="74"/>
      <c r="B746" s="74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  <c r="AF746" s="75"/>
      <c r="AG746" s="75"/>
      <c r="AH746" s="75"/>
      <c r="AI746" s="75"/>
      <c r="AJ746" s="75"/>
      <c r="AK746" s="75"/>
      <c r="AL746" s="75"/>
      <c r="AM746" s="75"/>
      <c r="AN746" s="75"/>
      <c r="AO746" s="75"/>
      <c r="AP746" s="75"/>
      <c r="AQ746" s="75"/>
      <c r="AR746" s="75"/>
      <c r="AS746" s="75"/>
      <c r="AT746" s="75"/>
      <c r="AU746" s="75"/>
      <c r="AV746" s="75"/>
      <c r="AW746" s="75"/>
      <c r="AX746" s="75"/>
      <c r="AY746" s="75"/>
      <c r="AZ746" s="75"/>
      <c r="BA746" s="75"/>
    </row>
    <row r="747" ht="20.25" customHeight="1">
      <c r="A747" s="74"/>
      <c r="B747" s="74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  <c r="AD747" s="75"/>
      <c r="AE747" s="75"/>
      <c r="AF747" s="75"/>
      <c r="AG747" s="75"/>
      <c r="AH747" s="75"/>
      <c r="AI747" s="75"/>
      <c r="AJ747" s="75"/>
      <c r="AK747" s="75"/>
      <c r="AL747" s="75"/>
      <c r="AM747" s="75"/>
      <c r="AN747" s="75"/>
      <c r="AO747" s="75"/>
      <c r="AP747" s="75"/>
      <c r="AQ747" s="75"/>
      <c r="AR747" s="75"/>
      <c r="AS747" s="75"/>
      <c r="AT747" s="75"/>
      <c r="AU747" s="75"/>
      <c r="AV747" s="75"/>
      <c r="AW747" s="75"/>
      <c r="AX747" s="75"/>
      <c r="AY747" s="75"/>
      <c r="AZ747" s="75"/>
      <c r="BA747" s="75"/>
    </row>
    <row r="748" ht="20.25" customHeight="1">
      <c r="A748" s="74"/>
      <c r="B748" s="74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  <c r="AD748" s="75"/>
      <c r="AE748" s="75"/>
      <c r="AF748" s="75"/>
      <c r="AG748" s="75"/>
      <c r="AH748" s="75"/>
      <c r="AI748" s="75"/>
      <c r="AJ748" s="75"/>
      <c r="AK748" s="75"/>
      <c r="AL748" s="75"/>
      <c r="AM748" s="75"/>
      <c r="AN748" s="75"/>
      <c r="AO748" s="75"/>
      <c r="AP748" s="75"/>
      <c r="AQ748" s="75"/>
      <c r="AR748" s="75"/>
      <c r="AS748" s="75"/>
      <c r="AT748" s="75"/>
      <c r="AU748" s="75"/>
      <c r="AV748" s="75"/>
      <c r="AW748" s="75"/>
      <c r="AX748" s="75"/>
      <c r="AY748" s="75"/>
      <c r="AZ748" s="75"/>
      <c r="BA748" s="75"/>
    </row>
    <row r="749" ht="20.25" customHeight="1">
      <c r="A749" s="74"/>
      <c r="B749" s="74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  <c r="AD749" s="75"/>
      <c r="AE749" s="75"/>
      <c r="AF749" s="75"/>
      <c r="AG749" s="75"/>
      <c r="AH749" s="75"/>
      <c r="AI749" s="75"/>
      <c r="AJ749" s="75"/>
      <c r="AK749" s="75"/>
      <c r="AL749" s="75"/>
      <c r="AM749" s="75"/>
      <c r="AN749" s="75"/>
      <c r="AO749" s="75"/>
      <c r="AP749" s="75"/>
      <c r="AQ749" s="75"/>
      <c r="AR749" s="75"/>
      <c r="AS749" s="75"/>
      <c r="AT749" s="75"/>
      <c r="AU749" s="75"/>
      <c r="AV749" s="75"/>
      <c r="AW749" s="75"/>
      <c r="AX749" s="75"/>
      <c r="AY749" s="75"/>
      <c r="AZ749" s="75"/>
      <c r="BA749" s="75"/>
    </row>
    <row r="750" ht="20.25" customHeight="1">
      <c r="A750" s="74"/>
      <c r="B750" s="74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  <c r="AD750" s="75"/>
      <c r="AE750" s="75"/>
      <c r="AF750" s="75"/>
      <c r="AG750" s="75"/>
      <c r="AH750" s="75"/>
      <c r="AI750" s="75"/>
      <c r="AJ750" s="75"/>
      <c r="AK750" s="75"/>
      <c r="AL750" s="75"/>
      <c r="AM750" s="75"/>
      <c r="AN750" s="75"/>
      <c r="AO750" s="75"/>
      <c r="AP750" s="75"/>
      <c r="AQ750" s="75"/>
      <c r="AR750" s="75"/>
      <c r="AS750" s="75"/>
      <c r="AT750" s="75"/>
      <c r="AU750" s="75"/>
      <c r="AV750" s="75"/>
      <c r="AW750" s="75"/>
      <c r="AX750" s="75"/>
      <c r="AY750" s="75"/>
      <c r="AZ750" s="75"/>
      <c r="BA750" s="75"/>
    </row>
    <row r="751" ht="20.25" customHeight="1">
      <c r="A751" s="74"/>
      <c r="B751" s="74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  <c r="AD751" s="75"/>
      <c r="AE751" s="75"/>
      <c r="AF751" s="75"/>
      <c r="AG751" s="75"/>
      <c r="AH751" s="75"/>
      <c r="AI751" s="75"/>
      <c r="AJ751" s="75"/>
      <c r="AK751" s="75"/>
      <c r="AL751" s="75"/>
      <c r="AM751" s="75"/>
      <c r="AN751" s="75"/>
      <c r="AO751" s="75"/>
      <c r="AP751" s="75"/>
      <c r="AQ751" s="75"/>
      <c r="AR751" s="75"/>
      <c r="AS751" s="75"/>
      <c r="AT751" s="75"/>
      <c r="AU751" s="75"/>
      <c r="AV751" s="75"/>
      <c r="AW751" s="75"/>
      <c r="AX751" s="75"/>
      <c r="AY751" s="75"/>
      <c r="AZ751" s="75"/>
      <c r="BA751" s="75"/>
    </row>
    <row r="752" ht="20.25" customHeight="1">
      <c r="A752" s="74"/>
      <c r="B752" s="74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  <c r="AD752" s="75"/>
      <c r="AE752" s="75"/>
      <c r="AF752" s="75"/>
      <c r="AG752" s="75"/>
      <c r="AH752" s="75"/>
      <c r="AI752" s="75"/>
      <c r="AJ752" s="75"/>
      <c r="AK752" s="75"/>
      <c r="AL752" s="75"/>
      <c r="AM752" s="75"/>
      <c r="AN752" s="75"/>
      <c r="AO752" s="75"/>
      <c r="AP752" s="75"/>
      <c r="AQ752" s="75"/>
      <c r="AR752" s="75"/>
      <c r="AS752" s="75"/>
      <c r="AT752" s="75"/>
      <c r="AU752" s="75"/>
      <c r="AV752" s="75"/>
      <c r="AW752" s="75"/>
      <c r="AX752" s="75"/>
      <c r="AY752" s="75"/>
      <c r="AZ752" s="75"/>
      <c r="BA752" s="75"/>
    </row>
    <row r="753" ht="20.25" customHeight="1">
      <c r="A753" s="74"/>
      <c r="B753" s="74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  <c r="AD753" s="75"/>
      <c r="AE753" s="75"/>
      <c r="AF753" s="75"/>
      <c r="AG753" s="75"/>
      <c r="AH753" s="75"/>
      <c r="AI753" s="75"/>
      <c r="AJ753" s="75"/>
      <c r="AK753" s="75"/>
      <c r="AL753" s="75"/>
      <c r="AM753" s="75"/>
      <c r="AN753" s="75"/>
      <c r="AO753" s="75"/>
      <c r="AP753" s="75"/>
      <c r="AQ753" s="75"/>
      <c r="AR753" s="75"/>
      <c r="AS753" s="75"/>
      <c r="AT753" s="75"/>
      <c r="AU753" s="75"/>
      <c r="AV753" s="75"/>
      <c r="AW753" s="75"/>
      <c r="AX753" s="75"/>
      <c r="AY753" s="75"/>
      <c r="AZ753" s="75"/>
      <c r="BA753" s="75"/>
    </row>
    <row r="754" ht="20.25" customHeight="1">
      <c r="A754" s="74"/>
      <c r="B754" s="74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  <c r="AF754" s="75"/>
      <c r="AG754" s="75"/>
      <c r="AH754" s="75"/>
      <c r="AI754" s="75"/>
      <c r="AJ754" s="75"/>
      <c r="AK754" s="75"/>
      <c r="AL754" s="75"/>
      <c r="AM754" s="75"/>
      <c r="AN754" s="75"/>
      <c r="AO754" s="75"/>
      <c r="AP754" s="75"/>
      <c r="AQ754" s="75"/>
      <c r="AR754" s="75"/>
      <c r="AS754" s="75"/>
      <c r="AT754" s="75"/>
      <c r="AU754" s="75"/>
      <c r="AV754" s="75"/>
      <c r="AW754" s="75"/>
      <c r="AX754" s="75"/>
      <c r="AY754" s="75"/>
      <c r="AZ754" s="75"/>
      <c r="BA754" s="75"/>
    </row>
    <row r="755" ht="20.25" customHeight="1">
      <c r="A755" s="74"/>
      <c r="B755" s="74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  <c r="AD755" s="75"/>
      <c r="AE755" s="75"/>
      <c r="AF755" s="75"/>
      <c r="AG755" s="75"/>
      <c r="AH755" s="75"/>
      <c r="AI755" s="75"/>
      <c r="AJ755" s="75"/>
      <c r="AK755" s="75"/>
      <c r="AL755" s="75"/>
      <c r="AM755" s="75"/>
      <c r="AN755" s="75"/>
      <c r="AO755" s="75"/>
      <c r="AP755" s="75"/>
      <c r="AQ755" s="75"/>
      <c r="AR755" s="75"/>
      <c r="AS755" s="75"/>
      <c r="AT755" s="75"/>
      <c r="AU755" s="75"/>
      <c r="AV755" s="75"/>
      <c r="AW755" s="75"/>
      <c r="AX755" s="75"/>
      <c r="AY755" s="75"/>
      <c r="AZ755" s="75"/>
      <c r="BA755" s="75"/>
    </row>
    <row r="756" ht="20.25" customHeight="1">
      <c r="A756" s="74"/>
      <c r="B756" s="74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  <c r="AD756" s="75"/>
      <c r="AE756" s="75"/>
      <c r="AF756" s="75"/>
      <c r="AG756" s="75"/>
      <c r="AH756" s="75"/>
      <c r="AI756" s="75"/>
      <c r="AJ756" s="75"/>
      <c r="AK756" s="75"/>
      <c r="AL756" s="75"/>
      <c r="AM756" s="75"/>
      <c r="AN756" s="75"/>
      <c r="AO756" s="75"/>
      <c r="AP756" s="75"/>
      <c r="AQ756" s="75"/>
      <c r="AR756" s="75"/>
      <c r="AS756" s="75"/>
      <c r="AT756" s="75"/>
      <c r="AU756" s="75"/>
      <c r="AV756" s="75"/>
      <c r="AW756" s="75"/>
      <c r="AX756" s="75"/>
      <c r="AY756" s="75"/>
      <c r="AZ756" s="75"/>
      <c r="BA756" s="75"/>
    </row>
    <row r="757" ht="20.25" customHeight="1">
      <c r="A757" s="74"/>
      <c r="B757" s="74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  <c r="AD757" s="75"/>
      <c r="AE757" s="75"/>
      <c r="AF757" s="75"/>
      <c r="AG757" s="75"/>
      <c r="AH757" s="75"/>
      <c r="AI757" s="75"/>
      <c r="AJ757" s="75"/>
      <c r="AK757" s="75"/>
      <c r="AL757" s="75"/>
      <c r="AM757" s="75"/>
      <c r="AN757" s="75"/>
      <c r="AO757" s="75"/>
      <c r="AP757" s="75"/>
      <c r="AQ757" s="75"/>
      <c r="AR757" s="75"/>
      <c r="AS757" s="75"/>
      <c r="AT757" s="75"/>
      <c r="AU757" s="75"/>
      <c r="AV757" s="75"/>
      <c r="AW757" s="75"/>
      <c r="AX757" s="75"/>
      <c r="AY757" s="75"/>
      <c r="AZ757" s="75"/>
      <c r="BA757" s="75"/>
    </row>
    <row r="758" ht="20.25" customHeight="1">
      <c r="A758" s="74"/>
      <c r="B758" s="74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  <c r="AD758" s="75"/>
      <c r="AE758" s="75"/>
      <c r="AF758" s="75"/>
      <c r="AG758" s="75"/>
      <c r="AH758" s="75"/>
      <c r="AI758" s="75"/>
      <c r="AJ758" s="75"/>
      <c r="AK758" s="75"/>
      <c r="AL758" s="75"/>
      <c r="AM758" s="75"/>
      <c r="AN758" s="75"/>
      <c r="AO758" s="75"/>
      <c r="AP758" s="75"/>
      <c r="AQ758" s="75"/>
      <c r="AR758" s="75"/>
      <c r="AS758" s="75"/>
      <c r="AT758" s="75"/>
      <c r="AU758" s="75"/>
      <c r="AV758" s="75"/>
      <c r="AW758" s="75"/>
      <c r="AX758" s="75"/>
      <c r="AY758" s="75"/>
      <c r="AZ758" s="75"/>
      <c r="BA758" s="75"/>
    </row>
    <row r="759" ht="20.25" customHeight="1">
      <c r="A759" s="74"/>
      <c r="B759" s="74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  <c r="AD759" s="75"/>
      <c r="AE759" s="75"/>
      <c r="AF759" s="75"/>
      <c r="AG759" s="75"/>
      <c r="AH759" s="75"/>
      <c r="AI759" s="75"/>
      <c r="AJ759" s="75"/>
      <c r="AK759" s="75"/>
      <c r="AL759" s="75"/>
      <c r="AM759" s="75"/>
      <c r="AN759" s="75"/>
      <c r="AO759" s="75"/>
      <c r="AP759" s="75"/>
      <c r="AQ759" s="75"/>
      <c r="AR759" s="75"/>
      <c r="AS759" s="75"/>
      <c r="AT759" s="75"/>
      <c r="AU759" s="75"/>
      <c r="AV759" s="75"/>
      <c r="AW759" s="75"/>
      <c r="AX759" s="75"/>
      <c r="AY759" s="75"/>
      <c r="AZ759" s="75"/>
      <c r="BA759" s="75"/>
    </row>
    <row r="760" ht="20.25" customHeight="1">
      <c r="A760" s="74"/>
      <c r="B760" s="74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  <c r="AD760" s="75"/>
      <c r="AE760" s="75"/>
      <c r="AF760" s="75"/>
      <c r="AG760" s="75"/>
      <c r="AH760" s="75"/>
      <c r="AI760" s="75"/>
      <c r="AJ760" s="75"/>
      <c r="AK760" s="75"/>
      <c r="AL760" s="75"/>
      <c r="AM760" s="75"/>
      <c r="AN760" s="75"/>
      <c r="AO760" s="75"/>
      <c r="AP760" s="75"/>
      <c r="AQ760" s="75"/>
      <c r="AR760" s="75"/>
      <c r="AS760" s="75"/>
      <c r="AT760" s="75"/>
      <c r="AU760" s="75"/>
      <c r="AV760" s="75"/>
      <c r="AW760" s="75"/>
      <c r="AX760" s="75"/>
      <c r="AY760" s="75"/>
      <c r="AZ760" s="75"/>
      <c r="BA760" s="75"/>
    </row>
    <row r="761" ht="20.25" customHeight="1">
      <c r="A761" s="74"/>
      <c r="B761" s="74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  <c r="AD761" s="75"/>
      <c r="AE761" s="75"/>
      <c r="AF761" s="75"/>
      <c r="AG761" s="75"/>
      <c r="AH761" s="75"/>
      <c r="AI761" s="75"/>
      <c r="AJ761" s="75"/>
      <c r="AK761" s="75"/>
      <c r="AL761" s="75"/>
      <c r="AM761" s="75"/>
      <c r="AN761" s="75"/>
      <c r="AO761" s="75"/>
      <c r="AP761" s="75"/>
      <c r="AQ761" s="75"/>
      <c r="AR761" s="75"/>
      <c r="AS761" s="75"/>
      <c r="AT761" s="75"/>
      <c r="AU761" s="75"/>
      <c r="AV761" s="75"/>
      <c r="AW761" s="75"/>
      <c r="AX761" s="75"/>
      <c r="AY761" s="75"/>
      <c r="AZ761" s="75"/>
      <c r="BA761" s="75"/>
    </row>
    <row r="762" ht="20.25" customHeight="1">
      <c r="A762" s="74"/>
      <c r="B762" s="74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  <c r="AD762" s="75"/>
      <c r="AE762" s="75"/>
      <c r="AF762" s="75"/>
      <c r="AG762" s="75"/>
      <c r="AH762" s="75"/>
      <c r="AI762" s="75"/>
      <c r="AJ762" s="75"/>
      <c r="AK762" s="75"/>
      <c r="AL762" s="75"/>
      <c r="AM762" s="75"/>
      <c r="AN762" s="75"/>
      <c r="AO762" s="75"/>
      <c r="AP762" s="75"/>
      <c r="AQ762" s="75"/>
      <c r="AR762" s="75"/>
      <c r="AS762" s="75"/>
      <c r="AT762" s="75"/>
      <c r="AU762" s="75"/>
      <c r="AV762" s="75"/>
      <c r="AW762" s="75"/>
      <c r="AX762" s="75"/>
      <c r="AY762" s="75"/>
      <c r="AZ762" s="75"/>
      <c r="BA762" s="75"/>
    </row>
    <row r="763" ht="20.25" customHeight="1">
      <c r="A763" s="74"/>
      <c r="B763" s="74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  <c r="AD763" s="75"/>
      <c r="AE763" s="75"/>
      <c r="AF763" s="75"/>
      <c r="AG763" s="75"/>
      <c r="AH763" s="75"/>
      <c r="AI763" s="75"/>
      <c r="AJ763" s="75"/>
      <c r="AK763" s="75"/>
      <c r="AL763" s="75"/>
      <c r="AM763" s="75"/>
      <c r="AN763" s="75"/>
      <c r="AO763" s="75"/>
      <c r="AP763" s="75"/>
      <c r="AQ763" s="75"/>
      <c r="AR763" s="75"/>
      <c r="AS763" s="75"/>
      <c r="AT763" s="75"/>
      <c r="AU763" s="75"/>
      <c r="AV763" s="75"/>
      <c r="AW763" s="75"/>
      <c r="AX763" s="75"/>
      <c r="AY763" s="75"/>
      <c r="AZ763" s="75"/>
      <c r="BA763" s="75"/>
    </row>
    <row r="764" ht="20.25" customHeight="1">
      <c r="A764" s="74"/>
      <c r="B764" s="74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  <c r="AD764" s="75"/>
      <c r="AE764" s="75"/>
      <c r="AF764" s="75"/>
      <c r="AG764" s="75"/>
      <c r="AH764" s="75"/>
      <c r="AI764" s="75"/>
      <c r="AJ764" s="75"/>
      <c r="AK764" s="75"/>
      <c r="AL764" s="75"/>
      <c r="AM764" s="75"/>
      <c r="AN764" s="75"/>
      <c r="AO764" s="75"/>
      <c r="AP764" s="75"/>
      <c r="AQ764" s="75"/>
      <c r="AR764" s="75"/>
      <c r="AS764" s="75"/>
      <c r="AT764" s="75"/>
      <c r="AU764" s="75"/>
      <c r="AV764" s="75"/>
      <c r="AW764" s="75"/>
      <c r="AX764" s="75"/>
      <c r="AY764" s="75"/>
      <c r="AZ764" s="75"/>
      <c r="BA764" s="75"/>
    </row>
    <row r="765" ht="20.25" customHeight="1">
      <c r="A765" s="74"/>
      <c r="B765" s="74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  <c r="AD765" s="75"/>
      <c r="AE765" s="75"/>
      <c r="AF765" s="75"/>
      <c r="AG765" s="75"/>
      <c r="AH765" s="75"/>
      <c r="AI765" s="75"/>
      <c r="AJ765" s="75"/>
      <c r="AK765" s="75"/>
      <c r="AL765" s="75"/>
      <c r="AM765" s="75"/>
      <c r="AN765" s="75"/>
      <c r="AO765" s="75"/>
      <c r="AP765" s="75"/>
      <c r="AQ765" s="75"/>
      <c r="AR765" s="75"/>
      <c r="AS765" s="75"/>
      <c r="AT765" s="75"/>
      <c r="AU765" s="75"/>
      <c r="AV765" s="75"/>
      <c r="AW765" s="75"/>
      <c r="AX765" s="75"/>
      <c r="AY765" s="75"/>
      <c r="AZ765" s="75"/>
      <c r="BA765" s="75"/>
    </row>
    <row r="766" ht="20.25" customHeight="1">
      <c r="A766" s="74"/>
      <c r="B766" s="74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  <c r="AD766" s="75"/>
      <c r="AE766" s="75"/>
      <c r="AF766" s="75"/>
      <c r="AG766" s="75"/>
      <c r="AH766" s="75"/>
      <c r="AI766" s="75"/>
      <c r="AJ766" s="75"/>
      <c r="AK766" s="75"/>
      <c r="AL766" s="75"/>
      <c r="AM766" s="75"/>
      <c r="AN766" s="75"/>
      <c r="AO766" s="75"/>
      <c r="AP766" s="75"/>
      <c r="AQ766" s="75"/>
      <c r="AR766" s="75"/>
      <c r="AS766" s="75"/>
      <c r="AT766" s="75"/>
      <c r="AU766" s="75"/>
      <c r="AV766" s="75"/>
      <c r="AW766" s="75"/>
      <c r="AX766" s="75"/>
      <c r="AY766" s="75"/>
      <c r="AZ766" s="75"/>
      <c r="BA766" s="75"/>
    </row>
    <row r="767" ht="20.25" customHeight="1">
      <c r="A767" s="74"/>
      <c r="B767" s="74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  <c r="AD767" s="75"/>
      <c r="AE767" s="75"/>
      <c r="AF767" s="75"/>
      <c r="AG767" s="75"/>
      <c r="AH767" s="75"/>
      <c r="AI767" s="75"/>
      <c r="AJ767" s="75"/>
      <c r="AK767" s="75"/>
      <c r="AL767" s="75"/>
      <c r="AM767" s="75"/>
      <c r="AN767" s="75"/>
      <c r="AO767" s="75"/>
      <c r="AP767" s="75"/>
      <c r="AQ767" s="75"/>
      <c r="AR767" s="75"/>
      <c r="AS767" s="75"/>
      <c r="AT767" s="75"/>
      <c r="AU767" s="75"/>
      <c r="AV767" s="75"/>
      <c r="AW767" s="75"/>
      <c r="AX767" s="75"/>
      <c r="AY767" s="75"/>
      <c r="AZ767" s="75"/>
      <c r="BA767" s="75"/>
    </row>
    <row r="768" ht="20.25" customHeight="1">
      <c r="A768" s="74"/>
      <c r="B768" s="74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  <c r="AD768" s="75"/>
      <c r="AE768" s="75"/>
      <c r="AF768" s="75"/>
      <c r="AG768" s="75"/>
      <c r="AH768" s="75"/>
      <c r="AI768" s="75"/>
      <c r="AJ768" s="75"/>
      <c r="AK768" s="75"/>
      <c r="AL768" s="75"/>
      <c r="AM768" s="75"/>
      <c r="AN768" s="75"/>
      <c r="AO768" s="75"/>
      <c r="AP768" s="75"/>
      <c r="AQ768" s="75"/>
      <c r="AR768" s="75"/>
      <c r="AS768" s="75"/>
      <c r="AT768" s="75"/>
      <c r="AU768" s="75"/>
      <c r="AV768" s="75"/>
      <c r="AW768" s="75"/>
      <c r="AX768" s="75"/>
      <c r="AY768" s="75"/>
      <c r="AZ768" s="75"/>
      <c r="BA768" s="75"/>
    </row>
    <row r="769" ht="20.25" customHeight="1">
      <c r="A769" s="74"/>
      <c r="B769" s="74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  <c r="AD769" s="75"/>
      <c r="AE769" s="75"/>
      <c r="AF769" s="75"/>
      <c r="AG769" s="75"/>
      <c r="AH769" s="75"/>
      <c r="AI769" s="75"/>
      <c r="AJ769" s="75"/>
      <c r="AK769" s="75"/>
      <c r="AL769" s="75"/>
      <c r="AM769" s="75"/>
      <c r="AN769" s="75"/>
      <c r="AO769" s="75"/>
      <c r="AP769" s="75"/>
      <c r="AQ769" s="75"/>
      <c r="AR769" s="75"/>
      <c r="AS769" s="75"/>
      <c r="AT769" s="75"/>
      <c r="AU769" s="75"/>
      <c r="AV769" s="75"/>
      <c r="AW769" s="75"/>
      <c r="AX769" s="75"/>
      <c r="AY769" s="75"/>
      <c r="AZ769" s="75"/>
      <c r="BA769" s="75"/>
    </row>
    <row r="770" ht="20.25" customHeight="1">
      <c r="A770" s="74"/>
      <c r="B770" s="74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  <c r="AD770" s="75"/>
      <c r="AE770" s="75"/>
      <c r="AF770" s="75"/>
      <c r="AG770" s="75"/>
      <c r="AH770" s="75"/>
      <c r="AI770" s="75"/>
      <c r="AJ770" s="75"/>
      <c r="AK770" s="75"/>
      <c r="AL770" s="75"/>
      <c r="AM770" s="75"/>
      <c r="AN770" s="75"/>
      <c r="AO770" s="75"/>
      <c r="AP770" s="75"/>
      <c r="AQ770" s="75"/>
      <c r="AR770" s="75"/>
      <c r="AS770" s="75"/>
      <c r="AT770" s="75"/>
      <c r="AU770" s="75"/>
      <c r="AV770" s="75"/>
      <c r="AW770" s="75"/>
      <c r="AX770" s="75"/>
      <c r="AY770" s="75"/>
      <c r="AZ770" s="75"/>
      <c r="BA770" s="75"/>
    </row>
    <row r="771" ht="20.25" customHeight="1">
      <c r="A771" s="74"/>
      <c r="B771" s="74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  <c r="AF771" s="75"/>
      <c r="AG771" s="75"/>
      <c r="AH771" s="75"/>
      <c r="AI771" s="75"/>
      <c r="AJ771" s="75"/>
      <c r="AK771" s="75"/>
      <c r="AL771" s="75"/>
      <c r="AM771" s="75"/>
      <c r="AN771" s="75"/>
      <c r="AO771" s="75"/>
      <c r="AP771" s="75"/>
      <c r="AQ771" s="75"/>
      <c r="AR771" s="75"/>
      <c r="AS771" s="75"/>
      <c r="AT771" s="75"/>
      <c r="AU771" s="75"/>
      <c r="AV771" s="75"/>
      <c r="AW771" s="75"/>
      <c r="AX771" s="75"/>
      <c r="AY771" s="75"/>
      <c r="AZ771" s="75"/>
      <c r="BA771" s="75"/>
    </row>
    <row r="772" ht="20.25" customHeight="1">
      <c r="A772" s="74"/>
      <c r="B772" s="74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  <c r="AF772" s="75"/>
      <c r="AG772" s="75"/>
      <c r="AH772" s="75"/>
      <c r="AI772" s="75"/>
      <c r="AJ772" s="75"/>
      <c r="AK772" s="75"/>
      <c r="AL772" s="75"/>
      <c r="AM772" s="75"/>
      <c r="AN772" s="75"/>
      <c r="AO772" s="75"/>
      <c r="AP772" s="75"/>
      <c r="AQ772" s="75"/>
      <c r="AR772" s="75"/>
      <c r="AS772" s="75"/>
      <c r="AT772" s="75"/>
      <c r="AU772" s="75"/>
      <c r="AV772" s="75"/>
      <c r="AW772" s="75"/>
      <c r="AX772" s="75"/>
      <c r="AY772" s="75"/>
      <c r="AZ772" s="75"/>
      <c r="BA772" s="75"/>
    </row>
    <row r="773" ht="20.25" customHeight="1">
      <c r="A773" s="74"/>
      <c r="B773" s="74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  <c r="AD773" s="75"/>
      <c r="AE773" s="75"/>
      <c r="AF773" s="75"/>
      <c r="AG773" s="75"/>
      <c r="AH773" s="75"/>
      <c r="AI773" s="75"/>
      <c r="AJ773" s="75"/>
      <c r="AK773" s="75"/>
      <c r="AL773" s="75"/>
      <c r="AM773" s="75"/>
      <c r="AN773" s="75"/>
      <c r="AO773" s="75"/>
      <c r="AP773" s="75"/>
      <c r="AQ773" s="75"/>
      <c r="AR773" s="75"/>
      <c r="AS773" s="75"/>
      <c r="AT773" s="75"/>
      <c r="AU773" s="75"/>
      <c r="AV773" s="75"/>
      <c r="AW773" s="75"/>
      <c r="AX773" s="75"/>
      <c r="AY773" s="75"/>
      <c r="AZ773" s="75"/>
      <c r="BA773" s="75"/>
    </row>
    <row r="774" ht="20.25" customHeight="1">
      <c r="A774" s="74"/>
      <c r="B774" s="74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  <c r="AD774" s="75"/>
      <c r="AE774" s="75"/>
      <c r="AF774" s="75"/>
      <c r="AG774" s="75"/>
      <c r="AH774" s="75"/>
      <c r="AI774" s="75"/>
      <c r="AJ774" s="75"/>
      <c r="AK774" s="75"/>
      <c r="AL774" s="75"/>
      <c r="AM774" s="75"/>
      <c r="AN774" s="75"/>
      <c r="AO774" s="75"/>
      <c r="AP774" s="75"/>
      <c r="AQ774" s="75"/>
      <c r="AR774" s="75"/>
      <c r="AS774" s="75"/>
      <c r="AT774" s="75"/>
      <c r="AU774" s="75"/>
      <c r="AV774" s="75"/>
      <c r="AW774" s="75"/>
      <c r="AX774" s="75"/>
      <c r="AY774" s="75"/>
      <c r="AZ774" s="75"/>
      <c r="BA774" s="75"/>
    </row>
    <row r="775" ht="20.25" customHeight="1">
      <c r="A775" s="74"/>
      <c r="B775" s="74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  <c r="AD775" s="75"/>
      <c r="AE775" s="75"/>
      <c r="AF775" s="75"/>
      <c r="AG775" s="75"/>
      <c r="AH775" s="75"/>
      <c r="AI775" s="75"/>
      <c r="AJ775" s="75"/>
      <c r="AK775" s="75"/>
      <c r="AL775" s="75"/>
      <c r="AM775" s="75"/>
      <c r="AN775" s="75"/>
      <c r="AO775" s="75"/>
      <c r="AP775" s="75"/>
      <c r="AQ775" s="75"/>
      <c r="AR775" s="75"/>
      <c r="AS775" s="75"/>
      <c r="AT775" s="75"/>
      <c r="AU775" s="75"/>
      <c r="AV775" s="75"/>
      <c r="AW775" s="75"/>
      <c r="AX775" s="75"/>
      <c r="AY775" s="75"/>
      <c r="AZ775" s="75"/>
      <c r="BA775" s="75"/>
    </row>
    <row r="776" ht="20.25" customHeight="1">
      <c r="A776" s="74"/>
      <c r="B776" s="74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  <c r="AD776" s="75"/>
      <c r="AE776" s="75"/>
      <c r="AF776" s="75"/>
      <c r="AG776" s="75"/>
      <c r="AH776" s="75"/>
      <c r="AI776" s="75"/>
      <c r="AJ776" s="75"/>
      <c r="AK776" s="75"/>
      <c r="AL776" s="75"/>
      <c r="AM776" s="75"/>
      <c r="AN776" s="75"/>
      <c r="AO776" s="75"/>
      <c r="AP776" s="75"/>
      <c r="AQ776" s="75"/>
      <c r="AR776" s="75"/>
      <c r="AS776" s="75"/>
      <c r="AT776" s="75"/>
      <c r="AU776" s="75"/>
      <c r="AV776" s="75"/>
      <c r="AW776" s="75"/>
      <c r="AX776" s="75"/>
      <c r="AY776" s="75"/>
      <c r="AZ776" s="75"/>
      <c r="BA776" s="75"/>
    </row>
    <row r="777" ht="20.25" customHeight="1">
      <c r="A777" s="74"/>
      <c r="B777" s="74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  <c r="AD777" s="75"/>
      <c r="AE777" s="75"/>
      <c r="AF777" s="75"/>
      <c r="AG777" s="75"/>
      <c r="AH777" s="75"/>
      <c r="AI777" s="75"/>
      <c r="AJ777" s="75"/>
      <c r="AK777" s="75"/>
      <c r="AL777" s="75"/>
      <c r="AM777" s="75"/>
      <c r="AN777" s="75"/>
      <c r="AO777" s="75"/>
      <c r="AP777" s="75"/>
      <c r="AQ777" s="75"/>
      <c r="AR777" s="75"/>
      <c r="AS777" s="75"/>
      <c r="AT777" s="75"/>
      <c r="AU777" s="75"/>
      <c r="AV777" s="75"/>
      <c r="AW777" s="75"/>
      <c r="AX777" s="75"/>
      <c r="AY777" s="75"/>
      <c r="AZ777" s="75"/>
      <c r="BA777" s="75"/>
    </row>
    <row r="778" ht="20.25" customHeight="1">
      <c r="A778" s="74"/>
      <c r="B778" s="74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  <c r="AD778" s="75"/>
      <c r="AE778" s="75"/>
      <c r="AF778" s="75"/>
      <c r="AG778" s="75"/>
      <c r="AH778" s="75"/>
      <c r="AI778" s="75"/>
      <c r="AJ778" s="75"/>
      <c r="AK778" s="75"/>
      <c r="AL778" s="75"/>
      <c r="AM778" s="75"/>
      <c r="AN778" s="75"/>
      <c r="AO778" s="75"/>
      <c r="AP778" s="75"/>
      <c r="AQ778" s="75"/>
      <c r="AR778" s="75"/>
      <c r="AS778" s="75"/>
      <c r="AT778" s="75"/>
      <c r="AU778" s="75"/>
      <c r="AV778" s="75"/>
      <c r="AW778" s="75"/>
      <c r="AX778" s="75"/>
      <c r="AY778" s="75"/>
      <c r="AZ778" s="75"/>
      <c r="BA778" s="75"/>
    </row>
    <row r="779" ht="20.25" customHeight="1">
      <c r="A779" s="74"/>
      <c r="B779" s="74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  <c r="AD779" s="75"/>
      <c r="AE779" s="75"/>
      <c r="AF779" s="75"/>
      <c r="AG779" s="75"/>
      <c r="AH779" s="75"/>
      <c r="AI779" s="75"/>
      <c r="AJ779" s="75"/>
      <c r="AK779" s="75"/>
      <c r="AL779" s="75"/>
      <c r="AM779" s="75"/>
      <c r="AN779" s="75"/>
      <c r="AO779" s="75"/>
      <c r="AP779" s="75"/>
      <c r="AQ779" s="75"/>
      <c r="AR779" s="75"/>
      <c r="AS779" s="75"/>
      <c r="AT779" s="75"/>
      <c r="AU779" s="75"/>
      <c r="AV779" s="75"/>
      <c r="AW779" s="75"/>
      <c r="AX779" s="75"/>
      <c r="AY779" s="75"/>
      <c r="AZ779" s="75"/>
      <c r="BA779" s="75"/>
    </row>
    <row r="780" ht="20.25" customHeight="1">
      <c r="A780" s="74"/>
      <c r="B780" s="74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  <c r="AD780" s="75"/>
      <c r="AE780" s="75"/>
      <c r="AF780" s="75"/>
      <c r="AG780" s="75"/>
      <c r="AH780" s="75"/>
      <c r="AI780" s="75"/>
      <c r="AJ780" s="75"/>
      <c r="AK780" s="75"/>
      <c r="AL780" s="75"/>
      <c r="AM780" s="75"/>
      <c r="AN780" s="75"/>
      <c r="AO780" s="75"/>
      <c r="AP780" s="75"/>
      <c r="AQ780" s="75"/>
      <c r="AR780" s="75"/>
      <c r="AS780" s="75"/>
      <c r="AT780" s="75"/>
      <c r="AU780" s="75"/>
      <c r="AV780" s="75"/>
      <c r="AW780" s="75"/>
      <c r="AX780" s="75"/>
      <c r="AY780" s="75"/>
      <c r="AZ780" s="75"/>
      <c r="BA780" s="75"/>
    </row>
    <row r="781" ht="20.25" customHeight="1">
      <c r="A781" s="74"/>
      <c r="B781" s="74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  <c r="AD781" s="75"/>
      <c r="AE781" s="75"/>
      <c r="AF781" s="75"/>
      <c r="AG781" s="75"/>
      <c r="AH781" s="75"/>
      <c r="AI781" s="75"/>
      <c r="AJ781" s="75"/>
      <c r="AK781" s="75"/>
      <c r="AL781" s="75"/>
      <c r="AM781" s="75"/>
      <c r="AN781" s="75"/>
      <c r="AO781" s="75"/>
      <c r="AP781" s="75"/>
      <c r="AQ781" s="75"/>
      <c r="AR781" s="75"/>
      <c r="AS781" s="75"/>
      <c r="AT781" s="75"/>
      <c r="AU781" s="75"/>
      <c r="AV781" s="75"/>
      <c r="AW781" s="75"/>
      <c r="AX781" s="75"/>
      <c r="AY781" s="75"/>
      <c r="AZ781" s="75"/>
      <c r="BA781" s="75"/>
    </row>
    <row r="782" ht="20.25" customHeight="1">
      <c r="A782" s="74"/>
      <c r="B782" s="74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  <c r="AD782" s="75"/>
      <c r="AE782" s="75"/>
      <c r="AF782" s="75"/>
      <c r="AG782" s="75"/>
      <c r="AH782" s="75"/>
      <c r="AI782" s="75"/>
      <c r="AJ782" s="75"/>
      <c r="AK782" s="75"/>
      <c r="AL782" s="75"/>
      <c r="AM782" s="75"/>
      <c r="AN782" s="75"/>
      <c r="AO782" s="75"/>
      <c r="AP782" s="75"/>
      <c r="AQ782" s="75"/>
      <c r="AR782" s="75"/>
      <c r="AS782" s="75"/>
      <c r="AT782" s="75"/>
      <c r="AU782" s="75"/>
      <c r="AV782" s="75"/>
      <c r="AW782" s="75"/>
      <c r="AX782" s="75"/>
      <c r="AY782" s="75"/>
      <c r="AZ782" s="75"/>
      <c r="BA782" s="75"/>
    </row>
    <row r="783" ht="20.25" customHeight="1">
      <c r="A783" s="74"/>
      <c r="B783" s="74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  <c r="AD783" s="75"/>
      <c r="AE783" s="75"/>
      <c r="AF783" s="75"/>
      <c r="AG783" s="75"/>
      <c r="AH783" s="75"/>
      <c r="AI783" s="75"/>
      <c r="AJ783" s="75"/>
      <c r="AK783" s="75"/>
      <c r="AL783" s="75"/>
      <c r="AM783" s="75"/>
      <c r="AN783" s="75"/>
      <c r="AO783" s="75"/>
      <c r="AP783" s="75"/>
      <c r="AQ783" s="75"/>
      <c r="AR783" s="75"/>
      <c r="AS783" s="75"/>
      <c r="AT783" s="75"/>
      <c r="AU783" s="75"/>
      <c r="AV783" s="75"/>
      <c r="AW783" s="75"/>
      <c r="AX783" s="75"/>
      <c r="AY783" s="75"/>
      <c r="AZ783" s="75"/>
      <c r="BA783" s="75"/>
    </row>
    <row r="784" ht="20.25" customHeight="1">
      <c r="A784" s="74"/>
      <c r="B784" s="74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  <c r="AD784" s="75"/>
      <c r="AE784" s="75"/>
      <c r="AF784" s="75"/>
      <c r="AG784" s="75"/>
      <c r="AH784" s="75"/>
      <c r="AI784" s="75"/>
      <c r="AJ784" s="75"/>
      <c r="AK784" s="75"/>
      <c r="AL784" s="75"/>
      <c r="AM784" s="75"/>
      <c r="AN784" s="75"/>
      <c r="AO784" s="75"/>
      <c r="AP784" s="75"/>
      <c r="AQ784" s="75"/>
      <c r="AR784" s="75"/>
      <c r="AS784" s="75"/>
      <c r="AT784" s="75"/>
      <c r="AU784" s="75"/>
      <c r="AV784" s="75"/>
      <c r="AW784" s="75"/>
      <c r="AX784" s="75"/>
      <c r="AY784" s="75"/>
      <c r="AZ784" s="75"/>
      <c r="BA784" s="75"/>
    </row>
    <row r="785" ht="20.25" customHeight="1">
      <c r="A785" s="74"/>
      <c r="B785" s="74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  <c r="AD785" s="75"/>
      <c r="AE785" s="75"/>
      <c r="AF785" s="75"/>
      <c r="AG785" s="75"/>
      <c r="AH785" s="75"/>
      <c r="AI785" s="75"/>
      <c r="AJ785" s="75"/>
      <c r="AK785" s="75"/>
      <c r="AL785" s="75"/>
      <c r="AM785" s="75"/>
      <c r="AN785" s="75"/>
      <c r="AO785" s="75"/>
      <c r="AP785" s="75"/>
      <c r="AQ785" s="75"/>
      <c r="AR785" s="75"/>
      <c r="AS785" s="75"/>
      <c r="AT785" s="75"/>
      <c r="AU785" s="75"/>
      <c r="AV785" s="75"/>
      <c r="AW785" s="75"/>
      <c r="AX785" s="75"/>
      <c r="AY785" s="75"/>
      <c r="AZ785" s="75"/>
      <c r="BA785" s="75"/>
    </row>
    <row r="786" ht="20.25" customHeight="1">
      <c r="A786" s="74"/>
      <c r="B786" s="74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  <c r="AD786" s="75"/>
      <c r="AE786" s="75"/>
      <c r="AF786" s="75"/>
      <c r="AG786" s="75"/>
      <c r="AH786" s="75"/>
      <c r="AI786" s="75"/>
      <c r="AJ786" s="75"/>
      <c r="AK786" s="75"/>
      <c r="AL786" s="75"/>
      <c r="AM786" s="75"/>
      <c r="AN786" s="75"/>
      <c r="AO786" s="75"/>
      <c r="AP786" s="75"/>
      <c r="AQ786" s="75"/>
      <c r="AR786" s="75"/>
      <c r="AS786" s="75"/>
      <c r="AT786" s="75"/>
      <c r="AU786" s="75"/>
      <c r="AV786" s="75"/>
      <c r="AW786" s="75"/>
      <c r="AX786" s="75"/>
      <c r="AY786" s="75"/>
      <c r="AZ786" s="75"/>
      <c r="BA786" s="75"/>
    </row>
    <row r="787" ht="20.25" customHeight="1">
      <c r="A787" s="74"/>
      <c r="B787" s="74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  <c r="AD787" s="75"/>
      <c r="AE787" s="75"/>
      <c r="AF787" s="75"/>
      <c r="AG787" s="75"/>
      <c r="AH787" s="75"/>
      <c r="AI787" s="75"/>
      <c r="AJ787" s="75"/>
      <c r="AK787" s="75"/>
      <c r="AL787" s="75"/>
      <c r="AM787" s="75"/>
      <c r="AN787" s="75"/>
      <c r="AO787" s="75"/>
      <c r="AP787" s="75"/>
      <c r="AQ787" s="75"/>
      <c r="AR787" s="75"/>
      <c r="AS787" s="75"/>
      <c r="AT787" s="75"/>
      <c r="AU787" s="75"/>
      <c r="AV787" s="75"/>
      <c r="AW787" s="75"/>
      <c r="AX787" s="75"/>
      <c r="AY787" s="75"/>
      <c r="AZ787" s="75"/>
      <c r="BA787" s="75"/>
    </row>
    <row r="788" ht="20.25" customHeight="1">
      <c r="A788" s="74"/>
      <c r="B788" s="74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  <c r="AD788" s="75"/>
      <c r="AE788" s="75"/>
      <c r="AF788" s="75"/>
      <c r="AG788" s="75"/>
      <c r="AH788" s="75"/>
      <c r="AI788" s="75"/>
      <c r="AJ788" s="75"/>
      <c r="AK788" s="75"/>
      <c r="AL788" s="75"/>
      <c r="AM788" s="75"/>
      <c r="AN788" s="75"/>
      <c r="AO788" s="75"/>
      <c r="AP788" s="75"/>
      <c r="AQ788" s="75"/>
      <c r="AR788" s="75"/>
      <c r="AS788" s="75"/>
      <c r="AT788" s="75"/>
      <c r="AU788" s="75"/>
      <c r="AV788" s="75"/>
      <c r="AW788" s="75"/>
      <c r="AX788" s="75"/>
      <c r="AY788" s="75"/>
      <c r="AZ788" s="75"/>
      <c r="BA788" s="75"/>
    </row>
    <row r="789" ht="20.25" customHeight="1">
      <c r="A789" s="74"/>
      <c r="B789" s="74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  <c r="AD789" s="75"/>
      <c r="AE789" s="75"/>
      <c r="AF789" s="75"/>
      <c r="AG789" s="75"/>
      <c r="AH789" s="75"/>
      <c r="AI789" s="75"/>
      <c r="AJ789" s="75"/>
      <c r="AK789" s="75"/>
      <c r="AL789" s="75"/>
      <c r="AM789" s="75"/>
      <c r="AN789" s="75"/>
      <c r="AO789" s="75"/>
      <c r="AP789" s="75"/>
      <c r="AQ789" s="75"/>
      <c r="AR789" s="75"/>
      <c r="AS789" s="75"/>
      <c r="AT789" s="75"/>
      <c r="AU789" s="75"/>
      <c r="AV789" s="75"/>
      <c r="AW789" s="75"/>
      <c r="AX789" s="75"/>
      <c r="AY789" s="75"/>
      <c r="AZ789" s="75"/>
      <c r="BA789" s="75"/>
    </row>
    <row r="790" ht="20.25" customHeight="1">
      <c r="A790" s="74"/>
      <c r="B790" s="74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  <c r="AF790" s="75"/>
      <c r="AG790" s="75"/>
      <c r="AH790" s="75"/>
      <c r="AI790" s="75"/>
      <c r="AJ790" s="75"/>
      <c r="AK790" s="75"/>
      <c r="AL790" s="75"/>
      <c r="AM790" s="75"/>
      <c r="AN790" s="75"/>
      <c r="AO790" s="75"/>
      <c r="AP790" s="75"/>
      <c r="AQ790" s="75"/>
      <c r="AR790" s="75"/>
      <c r="AS790" s="75"/>
      <c r="AT790" s="75"/>
      <c r="AU790" s="75"/>
      <c r="AV790" s="75"/>
      <c r="AW790" s="75"/>
      <c r="AX790" s="75"/>
      <c r="AY790" s="75"/>
      <c r="AZ790" s="75"/>
      <c r="BA790" s="75"/>
    </row>
    <row r="791" ht="20.25" customHeight="1">
      <c r="A791" s="74"/>
      <c r="B791" s="74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  <c r="AD791" s="75"/>
      <c r="AE791" s="75"/>
      <c r="AF791" s="75"/>
      <c r="AG791" s="75"/>
      <c r="AH791" s="75"/>
      <c r="AI791" s="75"/>
      <c r="AJ791" s="75"/>
      <c r="AK791" s="75"/>
      <c r="AL791" s="75"/>
      <c r="AM791" s="75"/>
      <c r="AN791" s="75"/>
      <c r="AO791" s="75"/>
      <c r="AP791" s="75"/>
      <c r="AQ791" s="75"/>
      <c r="AR791" s="75"/>
      <c r="AS791" s="75"/>
      <c r="AT791" s="75"/>
      <c r="AU791" s="75"/>
      <c r="AV791" s="75"/>
      <c r="AW791" s="75"/>
      <c r="AX791" s="75"/>
      <c r="AY791" s="75"/>
      <c r="AZ791" s="75"/>
      <c r="BA791" s="75"/>
    </row>
    <row r="792" ht="20.25" customHeight="1">
      <c r="A792" s="74"/>
      <c r="B792" s="74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  <c r="AD792" s="75"/>
      <c r="AE792" s="75"/>
      <c r="AF792" s="75"/>
      <c r="AG792" s="75"/>
      <c r="AH792" s="75"/>
      <c r="AI792" s="75"/>
      <c r="AJ792" s="75"/>
      <c r="AK792" s="75"/>
      <c r="AL792" s="75"/>
      <c r="AM792" s="75"/>
      <c r="AN792" s="75"/>
      <c r="AO792" s="75"/>
      <c r="AP792" s="75"/>
      <c r="AQ792" s="75"/>
      <c r="AR792" s="75"/>
      <c r="AS792" s="75"/>
      <c r="AT792" s="75"/>
      <c r="AU792" s="75"/>
      <c r="AV792" s="75"/>
      <c r="AW792" s="75"/>
      <c r="AX792" s="75"/>
      <c r="AY792" s="75"/>
      <c r="AZ792" s="75"/>
      <c r="BA792" s="75"/>
    </row>
    <row r="793" ht="20.25" customHeight="1">
      <c r="A793" s="74"/>
      <c r="B793" s="74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  <c r="AD793" s="75"/>
      <c r="AE793" s="75"/>
      <c r="AF793" s="75"/>
      <c r="AG793" s="75"/>
      <c r="AH793" s="75"/>
      <c r="AI793" s="75"/>
      <c r="AJ793" s="75"/>
      <c r="AK793" s="75"/>
      <c r="AL793" s="75"/>
      <c r="AM793" s="75"/>
      <c r="AN793" s="75"/>
      <c r="AO793" s="75"/>
      <c r="AP793" s="75"/>
      <c r="AQ793" s="75"/>
      <c r="AR793" s="75"/>
      <c r="AS793" s="75"/>
      <c r="AT793" s="75"/>
      <c r="AU793" s="75"/>
      <c r="AV793" s="75"/>
      <c r="AW793" s="75"/>
      <c r="AX793" s="75"/>
      <c r="AY793" s="75"/>
      <c r="AZ793" s="75"/>
      <c r="BA793" s="75"/>
    </row>
    <row r="794" ht="20.25" customHeight="1">
      <c r="A794" s="74"/>
      <c r="B794" s="74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  <c r="AD794" s="75"/>
      <c r="AE794" s="75"/>
      <c r="AF794" s="75"/>
      <c r="AG794" s="75"/>
      <c r="AH794" s="75"/>
      <c r="AI794" s="75"/>
      <c r="AJ794" s="75"/>
      <c r="AK794" s="75"/>
      <c r="AL794" s="75"/>
      <c r="AM794" s="75"/>
      <c r="AN794" s="75"/>
      <c r="AO794" s="75"/>
      <c r="AP794" s="75"/>
      <c r="AQ794" s="75"/>
      <c r="AR794" s="75"/>
      <c r="AS794" s="75"/>
      <c r="AT794" s="75"/>
      <c r="AU794" s="75"/>
      <c r="AV794" s="75"/>
      <c r="AW794" s="75"/>
      <c r="AX794" s="75"/>
      <c r="AY794" s="75"/>
      <c r="AZ794" s="75"/>
      <c r="BA794" s="75"/>
    </row>
    <row r="795" ht="20.25" customHeight="1">
      <c r="A795" s="74"/>
      <c r="B795" s="74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  <c r="AD795" s="75"/>
      <c r="AE795" s="75"/>
      <c r="AF795" s="75"/>
      <c r="AG795" s="75"/>
      <c r="AH795" s="75"/>
      <c r="AI795" s="75"/>
      <c r="AJ795" s="75"/>
      <c r="AK795" s="75"/>
      <c r="AL795" s="75"/>
      <c r="AM795" s="75"/>
      <c r="AN795" s="75"/>
      <c r="AO795" s="75"/>
      <c r="AP795" s="75"/>
      <c r="AQ795" s="75"/>
      <c r="AR795" s="75"/>
      <c r="AS795" s="75"/>
      <c r="AT795" s="75"/>
      <c r="AU795" s="75"/>
      <c r="AV795" s="75"/>
      <c r="AW795" s="75"/>
      <c r="AX795" s="75"/>
      <c r="AY795" s="75"/>
      <c r="AZ795" s="75"/>
      <c r="BA795" s="75"/>
    </row>
    <row r="796" ht="20.25" customHeight="1">
      <c r="A796" s="74"/>
      <c r="B796" s="74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  <c r="AD796" s="75"/>
      <c r="AE796" s="75"/>
      <c r="AF796" s="75"/>
      <c r="AG796" s="75"/>
      <c r="AH796" s="75"/>
      <c r="AI796" s="75"/>
      <c r="AJ796" s="75"/>
      <c r="AK796" s="75"/>
      <c r="AL796" s="75"/>
      <c r="AM796" s="75"/>
      <c r="AN796" s="75"/>
      <c r="AO796" s="75"/>
      <c r="AP796" s="75"/>
      <c r="AQ796" s="75"/>
      <c r="AR796" s="75"/>
      <c r="AS796" s="75"/>
      <c r="AT796" s="75"/>
      <c r="AU796" s="75"/>
      <c r="AV796" s="75"/>
      <c r="AW796" s="75"/>
      <c r="AX796" s="75"/>
      <c r="AY796" s="75"/>
      <c r="AZ796" s="75"/>
      <c r="BA796" s="75"/>
    </row>
    <row r="797" ht="20.25" customHeight="1">
      <c r="A797" s="74"/>
      <c r="B797" s="74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  <c r="AD797" s="75"/>
      <c r="AE797" s="75"/>
      <c r="AF797" s="75"/>
      <c r="AG797" s="75"/>
      <c r="AH797" s="75"/>
      <c r="AI797" s="75"/>
      <c r="AJ797" s="75"/>
      <c r="AK797" s="75"/>
      <c r="AL797" s="75"/>
      <c r="AM797" s="75"/>
      <c r="AN797" s="75"/>
      <c r="AO797" s="75"/>
      <c r="AP797" s="75"/>
      <c r="AQ797" s="75"/>
      <c r="AR797" s="75"/>
      <c r="AS797" s="75"/>
      <c r="AT797" s="75"/>
      <c r="AU797" s="75"/>
      <c r="AV797" s="75"/>
      <c r="AW797" s="75"/>
      <c r="AX797" s="75"/>
      <c r="AY797" s="75"/>
      <c r="AZ797" s="75"/>
      <c r="BA797" s="75"/>
    </row>
    <row r="798" ht="20.25" customHeight="1">
      <c r="A798" s="74"/>
      <c r="B798" s="74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  <c r="AD798" s="75"/>
      <c r="AE798" s="75"/>
      <c r="AF798" s="75"/>
      <c r="AG798" s="75"/>
      <c r="AH798" s="75"/>
      <c r="AI798" s="75"/>
      <c r="AJ798" s="75"/>
      <c r="AK798" s="75"/>
      <c r="AL798" s="75"/>
      <c r="AM798" s="75"/>
      <c r="AN798" s="75"/>
      <c r="AO798" s="75"/>
      <c r="AP798" s="75"/>
      <c r="AQ798" s="75"/>
      <c r="AR798" s="75"/>
      <c r="AS798" s="75"/>
      <c r="AT798" s="75"/>
      <c r="AU798" s="75"/>
      <c r="AV798" s="75"/>
      <c r="AW798" s="75"/>
      <c r="AX798" s="75"/>
      <c r="AY798" s="75"/>
      <c r="AZ798" s="75"/>
      <c r="BA798" s="75"/>
    </row>
    <row r="799" ht="20.25" customHeight="1">
      <c r="A799" s="74"/>
      <c r="B799" s="74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  <c r="AD799" s="75"/>
      <c r="AE799" s="75"/>
      <c r="AF799" s="75"/>
      <c r="AG799" s="75"/>
      <c r="AH799" s="75"/>
      <c r="AI799" s="75"/>
      <c r="AJ799" s="75"/>
      <c r="AK799" s="75"/>
      <c r="AL799" s="75"/>
      <c r="AM799" s="75"/>
      <c r="AN799" s="75"/>
      <c r="AO799" s="75"/>
      <c r="AP799" s="75"/>
      <c r="AQ799" s="75"/>
      <c r="AR799" s="75"/>
      <c r="AS799" s="75"/>
      <c r="AT799" s="75"/>
      <c r="AU799" s="75"/>
      <c r="AV799" s="75"/>
      <c r="AW799" s="75"/>
      <c r="AX799" s="75"/>
      <c r="AY799" s="75"/>
      <c r="AZ799" s="75"/>
      <c r="BA799" s="75"/>
    </row>
    <row r="800" ht="20.25" customHeight="1">
      <c r="A800" s="74"/>
      <c r="B800" s="74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  <c r="AD800" s="75"/>
      <c r="AE800" s="75"/>
      <c r="AF800" s="75"/>
      <c r="AG800" s="75"/>
      <c r="AH800" s="75"/>
      <c r="AI800" s="75"/>
      <c r="AJ800" s="75"/>
      <c r="AK800" s="75"/>
      <c r="AL800" s="75"/>
      <c r="AM800" s="75"/>
      <c r="AN800" s="75"/>
      <c r="AO800" s="75"/>
      <c r="AP800" s="75"/>
      <c r="AQ800" s="75"/>
      <c r="AR800" s="75"/>
      <c r="AS800" s="75"/>
      <c r="AT800" s="75"/>
      <c r="AU800" s="75"/>
      <c r="AV800" s="75"/>
      <c r="AW800" s="75"/>
      <c r="AX800" s="75"/>
      <c r="AY800" s="75"/>
      <c r="AZ800" s="75"/>
      <c r="BA800" s="75"/>
    </row>
    <row r="801" ht="20.25" customHeight="1">
      <c r="A801" s="74"/>
      <c r="B801" s="74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  <c r="AD801" s="75"/>
      <c r="AE801" s="75"/>
      <c r="AF801" s="75"/>
      <c r="AG801" s="75"/>
      <c r="AH801" s="75"/>
      <c r="AI801" s="75"/>
      <c r="AJ801" s="75"/>
      <c r="AK801" s="75"/>
      <c r="AL801" s="75"/>
      <c r="AM801" s="75"/>
      <c r="AN801" s="75"/>
      <c r="AO801" s="75"/>
      <c r="AP801" s="75"/>
      <c r="AQ801" s="75"/>
      <c r="AR801" s="75"/>
      <c r="AS801" s="75"/>
      <c r="AT801" s="75"/>
      <c r="AU801" s="75"/>
      <c r="AV801" s="75"/>
      <c r="AW801" s="75"/>
      <c r="AX801" s="75"/>
      <c r="AY801" s="75"/>
      <c r="AZ801" s="75"/>
      <c r="BA801" s="75"/>
    </row>
    <row r="802" ht="20.25" customHeight="1">
      <c r="A802" s="74"/>
      <c r="B802" s="74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  <c r="AD802" s="75"/>
      <c r="AE802" s="75"/>
      <c r="AF802" s="75"/>
      <c r="AG802" s="75"/>
      <c r="AH802" s="75"/>
      <c r="AI802" s="75"/>
      <c r="AJ802" s="75"/>
      <c r="AK802" s="75"/>
      <c r="AL802" s="75"/>
      <c r="AM802" s="75"/>
      <c r="AN802" s="75"/>
      <c r="AO802" s="75"/>
      <c r="AP802" s="75"/>
      <c r="AQ802" s="75"/>
      <c r="AR802" s="75"/>
      <c r="AS802" s="75"/>
      <c r="AT802" s="75"/>
      <c r="AU802" s="75"/>
      <c r="AV802" s="75"/>
      <c r="AW802" s="75"/>
      <c r="AX802" s="75"/>
      <c r="AY802" s="75"/>
      <c r="AZ802" s="75"/>
      <c r="BA802" s="75"/>
    </row>
    <row r="803" ht="20.25" customHeight="1">
      <c r="A803" s="74"/>
      <c r="B803" s="74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  <c r="AD803" s="75"/>
      <c r="AE803" s="75"/>
      <c r="AF803" s="75"/>
      <c r="AG803" s="75"/>
      <c r="AH803" s="75"/>
      <c r="AI803" s="75"/>
      <c r="AJ803" s="75"/>
      <c r="AK803" s="75"/>
      <c r="AL803" s="75"/>
      <c r="AM803" s="75"/>
      <c r="AN803" s="75"/>
      <c r="AO803" s="75"/>
      <c r="AP803" s="75"/>
      <c r="AQ803" s="75"/>
      <c r="AR803" s="75"/>
      <c r="AS803" s="75"/>
      <c r="AT803" s="75"/>
      <c r="AU803" s="75"/>
      <c r="AV803" s="75"/>
      <c r="AW803" s="75"/>
      <c r="AX803" s="75"/>
      <c r="AY803" s="75"/>
      <c r="AZ803" s="75"/>
      <c r="BA803" s="75"/>
    </row>
    <row r="804" ht="20.25" customHeight="1">
      <c r="A804" s="74"/>
      <c r="B804" s="74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  <c r="AD804" s="75"/>
      <c r="AE804" s="75"/>
      <c r="AF804" s="75"/>
      <c r="AG804" s="75"/>
      <c r="AH804" s="75"/>
      <c r="AI804" s="75"/>
      <c r="AJ804" s="75"/>
      <c r="AK804" s="75"/>
      <c r="AL804" s="75"/>
      <c r="AM804" s="75"/>
      <c r="AN804" s="75"/>
      <c r="AO804" s="75"/>
      <c r="AP804" s="75"/>
      <c r="AQ804" s="75"/>
      <c r="AR804" s="75"/>
      <c r="AS804" s="75"/>
      <c r="AT804" s="75"/>
      <c r="AU804" s="75"/>
      <c r="AV804" s="75"/>
      <c r="AW804" s="75"/>
      <c r="AX804" s="75"/>
      <c r="AY804" s="75"/>
      <c r="AZ804" s="75"/>
      <c r="BA804" s="75"/>
    </row>
    <row r="805" ht="20.25" customHeight="1">
      <c r="A805" s="74"/>
      <c r="B805" s="74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  <c r="AD805" s="75"/>
      <c r="AE805" s="75"/>
      <c r="AF805" s="75"/>
      <c r="AG805" s="75"/>
      <c r="AH805" s="75"/>
      <c r="AI805" s="75"/>
      <c r="AJ805" s="75"/>
      <c r="AK805" s="75"/>
      <c r="AL805" s="75"/>
      <c r="AM805" s="75"/>
      <c r="AN805" s="75"/>
      <c r="AO805" s="75"/>
      <c r="AP805" s="75"/>
      <c r="AQ805" s="75"/>
      <c r="AR805" s="75"/>
      <c r="AS805" s="75"/>
      <c r="AT805" s="75"/>
      <c r="AU805" s="75"/>
      <c r="AV805" s="75"/>
      <c r="AW805" s="75"/>
      <c r="AX805" s="75"/>
      <c r="AY805" s="75"/>
      <c r="AZ805" s="75"/>
      <c r="BA805" s="75"/>
    </row>
    <row r="806" ht="20.25" customHeight="1">
      <c r="A806" s="74"/>
      <c r="B806" s="74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  <c r="AD806" s="75"/>
      <c r="AE806" s="75"/>
      <c r="AF806" s="75"/>
      <c r="AG806" s="75"/>
      <c r="AH806" s="75"/>
      <c r="AI806" s="75"/>
      <c r="AJ806" s="75"/>
      <c r="AK806" s="75"/>
      <c r="AL806" s="75"/>
      <c r="AM806" s="75"/>
      <c r="AN806" s="75"/>
      <c r="AO806" s="75"/>
      <c r="AP806" s="75"/>
      <c r="AQ806" s="75"/>
      <c r="AR806" s="75"/>
      <c r="AS806" s="75"/>
      <c r="AT806" s="75"/>
      <c r="AU806" s="75"/>
      <c r="AV806" s="75"/>
      <c r="AW806" s="75"/>
      <c r="AX806" s="75"/>
      <c r="AY806" s="75"/>
      <c r="AZ806" s="75"/>
      <c r="BA806" s="75"/>
    </row>
    <row r="807" ht="20.25" customHeight="1">
      <c r="A807" s="74"/>
      <c r="B807" s="74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  <c r="AD807" s="75"/>
      <c r="AE807" s="75"/>
      <c r="AF807" s="75"/>
      <c r="AG807" s="75"/>
      <c r="AH807" s="75"/>
      <c r="AI807" s="75"/>
      <c r="AJ807" s="75"/>
      <c r="AK807" s="75"/>
      <c r="AL807" s="75"/>
      <c r="AM807" s="75"/>
      <c r="AN807" s="75"/>
      <c r="AO807" s="75"/>
      <c r="AP807" s="75"/>
      <c r="AQ807" s="75"/>
      <c r="AR807" s="75"/>
      <c r="AS807" s="75"/>
      <c r="AT807" s="75"/>
      <c r="AU807" s="75"/>
      <c r="AV807" s="75"/>
      <c r="AW807" s="75"/>
      <c r="AX807" s="75"/>
      <c r="AY807" s="75"/>
      <c r="AZ807" s="75"/>
      <c r="BA807" s="75"/>
    </row>
    <row r="808" ht="20.25" customHeight="1">
      <c r="A808" s="74"/>
      <c r="B808" s="74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  <c r="AF808" s="75"/>
      <c r="AG808" s="75"/>
      <c r="AH808" s="75"/>
      <c r="AI808" s="75"/>
      <c r="AJ808" s="75"/>
      <c r="AK808" s="75"/>
      <c r="AL808" s="75"/>
      <c r="AM808" s="75"/>
      <c r="AN808" s="75"/>
      <c r="AO808" s="75"/>
      <c r="AP808" s="75"/>
      <c r="AQ808" s="75"/>
      <c r="AR808" s="75"/>
      <c r="AS808" s="75"/>
      <c r="AT808" s="75"/>
      <c r="AU808" s="75"/>
      <c r="AV808" s="75"/>
      <c r="AW808" s="75"/>
      <c r="AX808" s="75"/>
      <c r="AY808" s="75"/>
      <c r="AZ808" s="75"/>
      <c r="BA808" s="75"/>
    </row>
    <row r="809" ht="20.25" customHeight="1">
      <c r="A809" s="74"/>
      <c r="B809" s="74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  <c r="AD809" s="75"/>
      <c r="AE809" s="75"/>
      <c r="AF809" s="75"/>
      <c r="AG809" s="75"/>
      <c r="AH809" s="75"/>
      <c r="AI809" s="75"/>
      <c r="AJ809" s="75"/>
      <c r="AK809" s="75"/>
      <c r="AL809" s="75"/>
      <c r="AM809" s="75"/>
      <c r="AN809" s="75"/>
      <c r="AO809" s="75"/>
      <c r="AP809" s="75"/>
      <c r="AQ809" s="75"/>
      <c r="AR809" s="75"/>
      <c r="AS809" s="75"/>
      <c r="AT809" s="75"/>
      <c r="AU809" s="75"/>
      <c r="AV809" s="75"/>
      <c r="AW809" s="75"/>
      <c r="AX809" s="75"/>
      <c r="AY809" s="75"/>
      <c r="AZ809" s="75"/>
      <c r="BA809" s="75"/>
    </row>
    <row r="810" ht="20.25" customHeight="1">
      <c r="A810" s="74"/>
      <c r="B810" s="74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  <c r="AD810" s="75"/>
      <c r="AE810" s="75"/>
      <c r="AF810" s="75"/>
      <c r="AG810" s="75"/>
      <c r="AH810" s="75"/>
      <c r="AI810" s="75"/>
      <c r="AJ810" s="75"/>
      <c r="AK810" s="75"/>
      <c r="AL810" s="75"/>
      <c r="AM810" s="75"/>
      <c r="AN810" s="75"/>
      <c r="AO810" s="75"/>
      <c r="AP810" s="75"/>
      <c r="AQ810" s="75"/>
      <c r="AR810" s="75"/>
      <c r="AS810" s="75"/>
      <c r="AT810" s="75"/>
      <c r="AU810" s="75"/>
      <c r="AV810" s="75"/>
      <c r="AW810" s="75"/>
      <c r="AX810" s="75"/>
      <c r="AY810" s="75"/>
      <c r="AZ810" s="75"/>
      <c r="BA810" s="75"/>
    </row>
    <row r="811" ht="20.25" customHeight="1">
      <c r="A811" s="74"/>
      <c r="B811" s="74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  <c r="AD811" s="75"/>
      <c r="AE811" s="75"/>
      <c r="AF811" s="75"/>
      <c r="AG811" s="75"/>
      <c r="AH811" s="75"/>
      <c r="AI811" s="75"/>
      <c r="AJ811" s="75"/>
      <c r="AK811" s="75"/>
      <c r="AL811" s="75"/>
      <c r="AM811" s="75"/>
      <c r="AN811" s="75"/>
      <c r="AO811" s="75"/>
      <c r="AP811" s="75"/>
      <c r="AQ811" s="75"/>
      <c r="AR811" s="75"/>
      <c r="AS811" s="75"/>
      <c r="AT811" s="75"/>
      <c r="AU811" s="75"/>
      <c r="AV811" s="75"/>
      <c r="AW811" s="75"/>
      <c r="AX811" s="75"/>
      <c r="AY811" s="75"/>
      <c r="AZ811" s="75"/>
      <c r="BA811" s="75"/>
    </row>
    <row r="812" ht="20.25" customHeight="1">
      <c r="A812" s="74"/>
      <c r="B812" s="74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  <c r="AD812" s="75"/>
      <c r="AE812" s="75"/>
      <c r="AF812" s="75"/>
      <c r="AG812" s="75"/>
      <c r="AH812" s="75"/>
      <c r="AI812" s="75"/>
      <c r="AJ812" s="75"/>
      <c r="AK812" s="75"/>
      <c r="AL812" s="75"/>
      <c r="AM812" s="75"/>
      <c r="AN812" s="75"/>
      <c r="AO812" s="75"/>
      <c r="AP812" s="75"/>
      <c r="AQ812" s="75"/>
      <c r="AR812" s="75"/>
      <c r="AS812" s="75"/>
      <c r="AT812" s="75"/>
      <c r="AU812" s="75"/>
      <c r="AV812" s="75"/>
      <c r="AW812" s="75"/>
      <c r="AX812" s="75"/>
      <c r="AY812" s="75"/>
      <c r="AZ812" s="75"/>
      <c r="BA812" s="75"/>
    </row>
    <row r="813" ht="20.25" customHeight="1">
      <c r="A813" s="74"/>
      <c r="B813" s="74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  <c r="AD813" s="75"/>
      <c r="AE813" s="75"/>
      <c r="AF813" s="75"/>
      <c r="AG813" s="75"/>
      <c r="AH813" s="75"/>
      <c r="AI813" s="75"/>
      <c r="AJ813" s="75"/>
      <c r="AK813" s="75"/>
      <c r="AL813" s="75"/>
      <c r="AM813" s="75"/>
      <c r="AN813" s="75"/>
      <c r="AO813" s="75"/>
      <c r="AP813" s="75"/>
      <c r="AQ813" s="75"/>
      <c r="AR813" s="75"/>
      <c r="AS813" s="75"/>
      <c r="AT813" s="75"/>
      <c r="AU813" s="75"/>
      <c r="AV813" s="75"/>
      <c r="AW813" s="75"/>
      <c r="AX813" s="75"/>
      <c r="AY813" s="75"/>
      <c r="AZ813" s="75"/>
      <c r="BA813" s="75"/>
    </row>
    <row r="814" ht="20.25" customHeight="1">
      <c r="A814" s="74"/>
      <c r="B814" s="74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  <c r="AD814" s="75"/>
      <c r="AE814" s="75"/>
      <c r="AF814" s="75"/>
      <c r="AG814" s="75"/>
      <c r="AH814" s="75"/>
      <c r="AI814" s="75"/>
      <c r="AJ814" s="75"/>
      <c r="AK814" s="75"/>
      <c r="AL814" s="75"/>
      <c r="AM814" s="75"/>
      <c r="AN814" s="75"/>
      <c r="AO814" s="75"/>
      <c r="AP814" s="75"/>
      <c r="AQ814" s="75"/>
      <c r="AR814" s="75"/>
      <c r="AS814" s="75"/>
      <c r="AT814" s="75"/>
      <c r="AU814" s="75"/>
      <c r="AV814" s="75"/>
      <c r="AW814" s="75"/>
      <c r="AX814" s="75"/>
      <c r="AY814" s="75"/>
      <c r="AZ814" s="75"/>
      <c r="BA814" s="75"/>
    </row>
    <row r="815" ht="20.25" customHeight="1">
      <c r="A815" s="74"/>
      <c r="B815" s="74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  <c r="AD815" s="75"/>
      <c r="AE815" s="75"/>
      <c r="AF815" s="75"/>
      <c r="AG815" s="75"/>
      <c r="AH815" s="75"/>
      <c r="AI815" s="75"/>
      <c r="AJ815" s="75"/>
      <c r="AK815" s="75"/>
      <c r="AL815" s="75"/>
      <c r="AM815" s="75"/>
      <c r="AN815" s="75"/>
      <c r="AO815" s="75"/>
      <c r="AP815" s="75"/>
      <c r="AQ815" s="75"/>
      <c r="AR815" s="75"/>
      <c r="AS815" s="75"/>
      <c r="AT815" s="75"/>
      <c r="AU815" s="75"/>
      <c r="AV815" s="75"/>
      <c r="AW815" s="75"/>
      <c r="AX815" s="75"/>
      <c r="AY815" s="75"/>
      <c r="AZ815" s="75"/>
      <c r="BA815" s="75"/>
    </row>
    <row r="816" ht="20.25" customHeight="1">
      <c r="A816" s="74"/>
      <c r="B816" s="74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  <c r="AD816" s="75"/>
      <c r="AE816" s="75"/>
      <c r="AF816" s="75"/>
      <c r="AG816" s="75"/>
      <c r="AH816" s="75"/>
      <c r="AI816" s="75"/>
      <c r="AJ816" s="75"/>
      <c r="AK816" s="75"/>
      <c r="AL816" s="75"/>
      <c r="AM816" s="75"/>
      <c r="AN816" s="75"/>
      <c r="AO816" s="75"/>
      <c r="AP816" s="75"/>
      <c r="AQ816" s="75"/>
      <c r="AR816" s="75"/>
      <c r="AS816" s="75"/>
      <c r="AT816" s="75"/>
      <c r="AU816" s="75"/>
      <c r="AV816" s="75"/>
      <c r="AW816" s="75"/>
      <c r="AX816" s="75"/>
      <c r="AY816" s="75"/>
      <c r="AZ816" s="75"/>
      <c r="BA816" s="75"/>
    </row>
    <row r="817" ht="20.25" customHeight="1">
      <c r="A817" s="74"/>
      <c r="B817" s="74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  <c r="AD817" s="75"/>
      <c r="AE817" s="75"/>
      <c r="AF817" s="75"/>
      <c r="AG817" s="75"/>
      <c r="AH817" s="75"/>
      <c r="AI817" s="75"/>
      <c r="AJ817" s="75"/>
      <c r="AK817" s="75"/>
      <c r="AL817" s="75"/>
      <c r="AM817" s="75"/>
      <c r="AN817" s="75"/>
      <c r="AO817" s="75"/>
      <c r="AP817" s="75"/>
      <c r="AQ817" s="75"/>
      <c r="AR817" s="75"/>
      <c r="AS817" s="75"/>
      <c r="AT817" s="75"/>
      <c r="AU817" s="75"/>
      <c r="AV817" s="75"/>
      <c r="AW817" s="75"/>
      <c r="AX817" s="75"/>
      <c r="AY817" s="75"/>
      <c r="AZ817" s="75"/>
      <c r="BA817" s="75"/>
    </row>
    <row r="818" ht="20.25" customHeight="1">
      <c r="A818" s="74"/>
      <c r="B818" s="74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  <c r="AD818" s="75"/>
      <c r="AE818" s="75"/>
      <c r="AF818" s="75"/>
      <c r="AG818" s="75"/>
      <c r="AH818" s="75"/>
      <c r="AI818" s="75"/>
      <c r="AJ818" s="75"/>
      <c r="AK818" s="75"/>
      <c r="AL818" s="75"/>
      <c r="AM818" s="75"/>
      <c r="AN818" s="75"/>
      <c r="AO818" s="75"/>
      <c r="AP818" s="75"/>
      <c r="AQ818" s="75"/>
      <c r="AR818" s="75"/>
      <c r="AS818" s="75"/>
      <c r="AT818" s="75"/>
      <c r="AU818" s="75"/>
      <c r="AV818" s="75"/>
      <c r="AW818" s="75"/>
      <c r="AX818" s="75"/>
      <c r="AY818" s="75"/>
      <c r="AZ818" s="75"/>
      <c r="BA818" s="75"/>
    </row>
    <row r="819" ht="20.25" customHeight="1">
      <c r="A819" s="74"/>
      <c r="B819" s="74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  <c r="AD819" s="75"/>
      <c r="AE819" s="75"/>
      <c r="AF819" s="75"/>
      <c r="AG819" s="75"/>
      <c r="AH819" s="75"/>
      <c r="AI819" s="75"/>
      <c r="AJ819" s="75"/>
      <c r="AK819" s="75"/>
      <c r="AL819" s="75"/>
      <c r="AM819" s="75"/>
      <c r="AN819" s="75"/>
      <c r="AO819" s="75"/>
      <c r="AP819" s="75"/>
      <c r="AQ819" s="75"/>
      <c r="AR819" s="75"/>
      <c r="AS819" s="75"/>
      <c r="AT819" s="75"/>
      <c r="AU819" s="75"/>
      <c r="AV819" s="75"/>
      <c r="AW819" s="75"/>
      <c r="AX819" s="75"/>
      <c r="AY819" s="75"/>
      <c r="AZ819" s="75"/>
      <c r="BA819" s="75"/>
    </row>
    <row r="820" ht="20.25" customHeight="1">
      <c r="A820" s="74"/>
      <c r="B820" s="74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  <c r="AD820" s="75"/>
      <c r="AE820" s="75"/>
      <c r="AF820" s="75"/>
      <c r="AG820" s="75"/>
      <c r="AH820" s="75"/>
      <c r="AI820" s="75"/>
      <c r="AJ820" s="75"/>
      <c r="AK820" s="75"/>
      <c r="AL820" s="75"/>
      <c r="AM820" s="75"/>
      <c r="AN820" s="75"/>
      <c r="AO820" s="75"/>
      <c r="AP820" s="75"/>
      <c r="AQ820" s="75"/>
      <c r="AR820" s="75"/>
      <c r="AS820" s="75"/>
      <c r="AT820" s="75"/>
      <c r="AU820" s="75"/>
      <c r="AV820" s="75"/>
      <c r="AW820" s="75"/>
      <c r="AX820" s="75"/>
      <c r="AY820" s="75"/>
      <c r="AZ820" s="75"/>
      <c r="BA820" s="75"/>
    </row>
    <row r="821" ht="20.25" customHeight="1">
      <c r="A821" s="74"/>
      <c r="B821" s="74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  <c r="AD821" s="75"/>
      <c r="AE821" s="75"/>
      <c r="AF821" s="75"/>
      <c r="AG821" s="75"/>
      <c r="AH821" s="75"/>
      <c r="AI821" s="75"/>
      <c r="AJ821" s="75"/>
      <c r="AK821" s="75"/>
      <c r="AL821" s="75"/>
      <c r="AM821" s="75"/>
      <c r="AN821" s="75"/>
      <c r="AO821" s="75"/>
      <c r="AP821" s="75"/>
      <c r="AQ821" s="75"/>
      <c r="AR821" s="75"/>
      <c r="AS821" s="75"/>
      <c r="AT821" s="75"/>
      <c r="AU821" s="75"/>
      <c r="AV821" s="75"/>
      <c r="AW821" s="75"/>
      <c r="AX821" s="75"/>
      <c r="AY821" s="75"/>
      <c r="AZ821" s="75"/>
      <c r="BA821" s="75"/>
    </row>
    <row r="822" ht="20.25" customHeight="1">
      <c r="A822" s="74"/>
      <c r="B822" s="74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  <c r="AD822" s="75"/>
      <c r="AE822" s="75"/>
      <c r="AF822" s="75"/>
      <c r="AG822" s="75"/>
      <c r="AH822" s="75"/>
      <c r="AI822" s="75"/>
      <c r="AJ822" s="75"/>
      <c r="AK822" s="75"/>
      <c r="AL822" s="75"/>
      <c r="AM822" s="75"/>
      <c r="AN822" s="75"/>
      <c r="AO822" s="75"/>
      <c r="AP822" s="75"/>
      <c r="AQ822" s="75"/>
      <c r="AR822" s="75"/>
      <c r="AS822" s="75"/>
      <c r="AT822" s="75"/>
      <c r="AU822" s="75"/>
      <c r="AV822" s="75"/>
      <c r="AW822" s="75"/>
      <c r="AX822" s="75"/>
      <c r="AY822" s="75"/>
      <c r="AZ822" s="75"/>
      <c r="BA822" s="75"/>
    </row>
    <row r="823" ht="20.25" customHeight="1">
      <c r="A823" s="74"/>
      <c r="B823" s="74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  <c r="AD823" s="75"/>
      <c r="AE823" s="75"/>
      <c r="AF823" s="75"/>
      <c r="AG823" s="75"/>
      <c r="AH823" s="75"/>
      <c r="AI823" s="75"/>
      <c r="AJ823" s="75"/>
      <c r="AK823" s="75"/>
      <c r="AL823" s="75"/>
      <c r="AM823" s="75"/>
      <c r="AN823" s="75"/>
      <c r="AO823" s="75"/>
      <c r="AP823" s="75"/>
      <c r="AQ823" s="75"/>
      <c r="AR823" s="75"/>
      <c r="AS823" s="75"/>
      <c r="AT823" s="75"/>
      <c r="AU823" s="75"/>
      <c r="AV823" s="75"/>
      <c r="AW823" s="75"/>
      <c r="AX823" s="75"/>
      <c r="AY823" s="75"/>
      <c r="AZ823" s="75"/>
      <c r="BA823" s="75"/>
    </row>
    <row r="824" ht="20.25" customHeight="1">
      <c r="A824" s="74"/>
      <c r="B824" s="74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  <c r="AD824" s="75"/>
      <c r="AE824" s="75"/>
      <c r="AF824" s="75"/>
      <c r="AG824" s="75"/>
      <c r="AH824" s="75"/>
      <c r="AI824" s="75"/>
      <c r="AJ824" s="75"/>
      <c r="AK824" s="75"/>
      <c r="AL824" s="75"/>
      <c r="AM824" s="75"/>
      <c r="AN824" s="75"/>
      <c r="AO824" s="75"/>
      <c r="AP824" s="75"/>
      <c r="AQ824" s="75"/>
      <c r="AR824" s="75"/>
      <c r="AS824" s="75"/>
      <c r="AT824" s="75"/>
      <c r="AU824" s="75"/>
      <c r="AV824" s="75"/>
      <c r="AW824" s="75"/>
      <c r="AX824" s="75"/>
      <c r="AY824" s="75"/>
      <c r="AZ824" s="75"/>
      <c r="BA824" s="75"/>
    </row>
    <row r="825" ht="20.25" customHeight="1">
      <c r="A825" s="74"/>
      <c r="B825" s="74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  <c r="AD825" s="75"/>
      <c r="AE825" s="75"/>
      <c r="AF825" s="75"/>
      <c r="AG825" s="75"/>
      <c r="AH825" s="75"/>
      <c r="AI825" s="75"/>
      <c r="AJ825" s="75"/>
      <c r="AK825" s="75"/>
      <c r="AL825" s="75"/>
      <c r="AM825" s="75"/>
      <c r="AN825" s="75"/>
      <c r="AO825" s="75"/>
      <c r="AP825" s="75"/>
      <c r="AQ825" s="75"/>
      <c r="AR825" s="75"/>
      <c r="AS825" s="75"/>
      <c r="AT825" s="75"/>
      <c r="AU825" s="75"/>
      <c r="AV825" s="75"/>
      <c r="AW825" s="75"/>
      <c r="AX825" s="75"/>
      <c r="AY825" s="75"/>
      <c r="AZ825" s="75"/>
      <c r="BA825" s="75"/>
    </row>
    <row r="826" ht="20.25" customHeight="1">
      <c r="A826" s="74"/>
      <c r="B826" s="74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  <c r="AF826" s="75"/>
      <c r="AG826" s="75"/>
      <c r="AH826" s="75"/>
      <c r="AI826" s="75"/>
      <c r="AJ826" s="75"/>
      <c r="AK826" s="75"/>
      <c r="AL826" s="75"/>
      <c r="AM826" s="75"/>
      <c r="AN826" s="75"/>
      <c r="AO826" s="75"/>
      <c r="AP826" s="75"/>
      <c r="AQ826" s="75"/>
      <c r="AR826" s="75"/>
      <c r="AS826" s="75"/>
      <c r="AT826" s="75"/>
      <c r="AU826" s="75"/>
      <c r="AV826" s="75"/>
      <c r="AW826" s="75"/>
      <c r="AX826" s="75"/>
      <c r="AY826" s="75"/>
      <c r="AZ826" s="75"/>
      <c r="BA826" s="75"/>
    </row>
    <row r="827" ht="20.25" customHeight="1">
      <c r="A827" s="74"/>
      <c r="B827" s="74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  <c r="AD827" s="75"/>
      <c r="AE827" s="75"/>
      <c r="AF827" s="75"/>
      <c r="AG827" s="75"/>
      <c r="AH827" s="75"/>
      <c r="AI827" s="75"/>
      <c r="AJ827" s="75"/>
      <c r="AK827" s="75"/>
      <c r="AL827" s="75"/>
      <c r="AM827" s="75"/>
      <c r="AN827" s="75"/>
      <c r="AO827" s="75"/>
      <c r="AP827" s="75"/>
      <c r="AQ827" s="75"/>
      <c r="AR827" s="75"/>
      <c r="AS827" s="75"/>
      <c r="AT827" s="75"/>
      <c r="AU827" s="75"/>
      <c r="AV827" s="75"/>
      <c r="AW827" s="75"/>
      <c r="AX827" s="75"/>
      <c r="AY827" s="75"/>
      <c r="AZ827" s="75"/>
      <c r="BA827" s="75"/>
    </row>
    <row r="828" ht="20.25" customHeight="1">
      <c r="A828" s="74"/>
      <c r="B828" s="74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  <c r="AD828" s="75"/>
      <c r="AE828" s="75"/>
      <c r="AF828" s="75"/>
      <c r="AG828" s="75"/>
      <c r="AH828" s="75"/>
      <c r="AI828" s="75"/>
      <c r="AJ828" s="75"/>
      <c r="AK828" s="75"/>
      <c r="AL828" s="75"/>
      <c r="AM828" s="75"/>
      <c r="AN828" s="75"/>
      <c r="AO828" s="75"/>
      <c r="AP828" s="75"/>
      <c r="AQ828" s="75"/>
      <c r="AR828" s="75"/>
      <c r="AS828" s="75"/>
      <c r="AT828" s="75"/>
      <c r="AU828" s="75"/>
      <c r="AV828" s="75"/>
      <c r="AW828" s="75"/>
      <c r="AX828" s="75"/>
      <c r="AY828" s="75"/>
      <c r="AZ828" s="75"/>
      <c r="BA828" s="75"/>
    </row>
    <row r="829" ht="20.25" customHeight="1">
      <c r="A829" s="74"/>
      <c r="B829" s="74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  <c r="AD829" s="75"/>
      <c r="AE829" s="75"/>
      <c r="AF829" s="75"/>
      <c r="AG829" s="75"/>
      <c r="AH829" s="75"/>
      <c r="AI829" s="75"/>
      <c r="AJ829" s="75"/>
      <c r="AK829" s="75"/>
      <c r="AL829" s="75"/>
      <c r="AM829" s="75"/>
      <c r="AN829" s="75"/>
      <c r="AO829" s="75"/>
      <c r="AP829" s="75"/>
      <c r="AQ829" s="75"/>
      <c r="AR829" s="75"/>
      <c r="AS829" s="75"/>
      <c r="AT829" s="75"/>
      <c r="AU829" s="75"/>
      <c r="AV829" s="75"/>
      <c r="AW829" s="75"/>
      <c r="AX829" s="75"/>
      <c r="AY829" s="75"/>
      <c r="AZ829" s="75"/>
      <c r="BA829" s="75"/>
    </row>
    <row r="830" ht="20.25" customHeight="1">
      <c r="A830" s="74"/>
      <c r="B830" s="74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  <c r="AD830" s="75"/>
      <c r="AE830" s="75"/>
      <c r="AF830" s="75"/>
      <c r="AG830" s="75"/>
      <c r="AH830" s="75"/>
      <c r="AI830" s="75"/>
      <c r="AJ830" s="75"/>
      <c r="AK830" s="75"/>
      <c r="AL830" s="75"/>
      <c r="AM830" s="75"/>
      <c r="AN830" s="75"/>
      <c r="AO830" s="75"/>
      <c r="AP830" s="75"/>
      <c r="AQ830" s="75"/>
      <c r="AR830" s="75"/>
      <c r="AS830" s="75"/>
      <c r="AT830" s="75"/>
      <c r="AU830" s="75"/>
      <c r="AV830" s="75"/>
      <c r="AW830" s="75"/>
      <c r="AX830" s="75"/>
      <c r="AY830" s="75"/>
      <c r="AZ830" s="75"/>
      <c r="BA830" s="75"/>
    </row>
    <row r="831" ht="20.25" customHeight="1">
      <c r="A831" s="74"/>
      <c r="B831" s="74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  <c r="AD831" s="75"/>
      <c r="AE831" s="75"/>
      <c r="AF831" s="75"/>
      <c r="AG831" s="75"/>
      <c r="AH831" s="75"/>
      <c r="AI831" s="75"/>
      <c r="AJ831" s="75"/>
      <c r="AK831" s="75"/>
      <c r="AL831" s="75"/>
      <c r="AM831" s="75"/>
      <c r="AN831" s="75"/>
      <c r="AO831" s="75"/>
      <c r="AP831" s="75"/>
      <c r="AQ831" s="75"/>
      <c r="AR831" s="75"/>
      <c r="AS831" s="75"/>
      <c r="AT831" s="75"/>
      <c r="AU831" s="75"/>
      <c r="AV831" s="75"/>
      <c r="AW831" s="75"/>
      <c r="AX831" s="75"/>
      <c r="AY831" s="75"/>
      <c r="AZ831" s="75"/>
      <c r="BA831" s="75"/>
    </row>
    <row r="832" ht="20.25" customHeight="1">
      <c r="A832" s="74"/>
      <c r="B832" s="74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  <c r="AD832" s="75"/>
      <c r="AE832" s="75"/>
      <c r="AF832" s="75"/>
      <c r="AG832" s="75"/>
      <c r="AH832" s="75"/>
      <c r="AI832" s="75"/>
      <c r="AJ832" s="75"/>
      <c r="AK832" s="75"/>
      <c r="AL832" s="75"/>
      <c r="AM832" s="75"/>
      <c r="AN832" s="75"/>
      <c r="AO832" s="75"/>
      <c r="AP832" s="75"/>
      <c r="AQ832" s="75"/>
      <c r="AR832" s="75"/>
      <c r="AS832" s="75"/>
      <c r="AT832" s="75"/>
      <c r="AU832" s="75"/>
      <c r="AV832" s="75"/>
      <c r="AW832" s="75"/>
      <c r="AX832" s="75"/>
      <c r="AY832" s="75"/>
      <c r="AZ832" s="75"/>
      <c r="BA832" s="75"/>
    </row>
    <row r="833" ht="20.25" customHeight="1">
      <c r="A833" s="74"/>
      <c r="B833" s="74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  <c r="AD833" s="75"/>
      <c r="AE833" s="75"/>
      <c r="AF833" s="75"/>
      <c r="AG833" s="75"/>
      <c r="AH833" s="75"/>
      <c r="AI833" s="75"/>
      <c r="AJ833" s="75"/>
      <c r="AK833" s="75"/>
      <c r="AL833" s="75"/>
      <c r="AM833" s="75"/>
      <c r="AN833" s="75"/>
      <c r="AO833" s="75"/>
      <c r="AP833" s="75"/>
      <c r="AQ833" s="75"/>
      <c r="AR833" s="75"/>
      <c r="AS833" s="75"/>
      <c r="AT833" s="75"/>
      <c r="AU833" s="75"/>
      <c r="AV833" s="75"/>
      <c r="AW833" s="75"/>
      <c r="AX833" s="75"/>
      <c r="AY833" s="75"/>
      <c r="AZ833" s="75"/>
      <c r="BA833" s="75"/>
    </row>
    <row r="834" ht="20.25" customHeight="1">
      <c r="A834" s="74"/>
      <c r="B834" s="74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  <c r="AD834" s="75"/>
      <c r="AE834" s="75"/>
      <c r="AF834" s="75"/>
      <c r="AG834" s="75"/>
      <c r="AH834" s="75"/>
      <c r="AI834" s="75"/>
      <c r="AJ834" s="75"/>
      <c r="AK834" s="75"/>
      <c r="AL834" s="75"/>
      <c r="AM834" s="75"/>
      <c r="AN834" s="75"/>
      <c r="AO834" s="75"/>
      <c r="AP834" s="75"/>
      <c r="AQ834" s="75"/>
      <c r="AR834" s="75"/>
      <c r="AS834" s="75"/>
      <c r="AT834" s="75"/>
      <c r="AU834" s="75"/>
      <c r="AV834" s="75"/>
      <c r="AW834" s="75"/>
      <c r="AX834" s="75"/>
      <c r="AY834" s="75"/>
      <c r="AZ834" s="75"/>
      <c r="BA834" s="75"/>
    </row>
    <row r="835" ht="20.25" customHeight="1">
      <c r="A835" s="74"/>
      <c r="B835" s="74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  <c r="AD835" s="75"/>
      <c r="AE835" s="75"/>
      <c r="AF835" s="75"/>
      <c r="AG835" s="75"/>
      <c r="AH835" s="75"/>
      <c r="AI835" s="75"/>
      <c r="AJ835" s="75"/>
      <c r="AK835" s="75"/>
      <c r="AL835" s="75"/>
      <c r="AM835" s="75"/>
      <c r="AN835" s="75"/>
      <c r="AO835" s="75"/>
      <c r="AP835" s="75"/>
      <c r="AQ835" s="75"/>
      <c r="AR835" s="75"/>
      <c r="AS835" s="75"/>
      <c r="AT835" s="75"/>
      <c r="AU835" s="75"/>
      <c r="AV835" s="75"/>
      <c r="AW835" s="75"/>
      <c r="AX835" s="75"/>
      <c r="AY835" s="75"/>
      <c r="AZ835" s="75"/>
      <c r="BA835" s="75"/>
    </row>
    <row r="836" ht="20.25" customHeight="1">
      <c r="A836" s="74"/>
      <c r="B836" s="74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  <c r="AF836" s="75"/>
      <c r="AG836" s="75"/>
      <c r="AH836" s="75"/>
      <c r="AI836" s="75"/>
      <c r="AJ836" s="75"/>
      <c r="AK836" s="75"/>
      <c r="AL836" s="75"/>
      <c r="AM836" s="75"/>
      <c r="AN836" s="75"/>
      <c r="AO836" s="75"/>
      <c r="AP836" s="75"/>
      <c r="AQ836" s="75"/>
      <c r="AR836" s="75"/>
      <c r="AS836" s="75"/>
      <c r="AT836" s="75"/>
      <c r="AU836" s="75"/>
      <c r="AV836" s="75"/>
      <c r="AW836" s="75"/>
      <c r="AX836" s="75"/>
      <c r="AY836" s="75"/>
      <c r="AZ836" s="75"/>
      <c r="BA836" s="75"/>
    </row>
    <row r="837" ht="20.25" customHeight="1">
      <c r="A837" s="74"/>
      <c r="B837" s="74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  <c r="AD837" s="75"/>
      <c r="AE837" s="75"/>
      <c r="AF837" s="75"/>
      <c r="AG837" s="75"/>
      <c r="AH837" s="75"/>
      <c r="AI837" s="75"/>
      <c r="AJ837" s="75"/>
      <c r="AK837" s="75"/>
      <c r="AL837" s="75"/>
      <c r="AM837" s="75"/>
      <c r="AN837" s="75"/>
      <c r="AO837" s="75"/>
      <c r="AP837" s="75"/>
      <c r="AQ837" s="75"/>
      <c r="AR837" s="75"/>
      <c r="AS837" s="75"/>
      <c r="AT837" s="75"/>
      <c r="AU837" s="75"/>
      <c r="AV837" s="75"/>
      <c r="AW837" s="75"/>
      <c r="AX837" s="75"/>
      <c r="AY837" s="75"/>
      <c r="AZ837" s="75"/>
      <c r="BA837" s="75"/>
    </row>
    <row r="838" ht="20.25" customHeight="1">
      <c r="A838" s="74"/>
      <c r="B838" s="74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  <c r="AD838" s="75"/>
      <c r="AE838" s="75"/>
      <c r="AF838" s="75"/>
      <c r="AG838" s="75"/>
      <c r="AH838" s="75"/>
      <c r="AI838" s="75"/>
      <c r="AJ838" s="75"/>
      <c r="AK838" s="75"/>
      <c r="AL838" s="75"/>
      <c r="AM838" s="75"/>
      <c r="AN838" s="75"/>
      <c r="AO838" s="75"/>
      <c r="AP838" s="75"/>
      <c r="AQ838" s="75"/>
      <c r="AR838" s="75"/>
      <c r="AS838" s="75"/>
      <c r="AT838" s="75"/>
      <c r="AU838" s="75"/>
      <c r="AV838" s="75"/>
      <c r="AW838" s="75"/>
      <c r="AX838" s="75"/>
      <c r="AY838" s="75"/>
      <c r="AZ838" s="75"/>
      <c r="BA838" s="75"/>
    </row>
    <row r="839" ht="20.25" customHeight="1">
      <c r="A839" s="74"/>
      <c r="B839" s="74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  <c r="AD839" s="75"/>
      <c r="AE839" s="75"/>
      <c r="AF839" s="75"/>
      <c r="AG839" s="75"/>
      <c r="AH839" s="75"/>
      <c r="AI839" s="75"/>
      <c r="AJ839" s="75"/>
      <c r="AK839" s="75"/>
      <c r="AL839" s="75"/>
      <c r="AM839" s="75"/>
      <c r="AN839" s="75"/>
      <c r="AO839" s="75"/>
      <c r="AP839" s="75"/>
      <c r="AQ839" s="75"/>
      <c r="AR839" s="75"/>
      <c r="AS839" s="75"/>
      <c r="AT839" s="75"/>
      <c r="AU839" s="75"/>
      <c r="AV839" s="75"/>
      <c r="AW839" s="75"/>
      <c r="AX839" s="75"/>
      <c r="AY839" s="75"/>
      <c r="AZ839" s="75"/>
      <c r="BA839" s="75"/>
    </row>
    <row r="840" ht="20.25" customHeight="1">
      <c r="A840" s="74"/>
      <c r="B840" s="74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  <c r="AD840" s="75"/>
      <c r="AE840" s="75"/>
      <c r="AF840" s="75"/>
      <c r="AG840" s="75"/>
      <c r="AH840" s="75"/>
      <c r="AI840" s="75"/>
      <c r="AJ840" s="75"/>
      <c r="AK840" s="75"/>
      <c r="AL840" s="75"/>
      <c r="AM840" s="75"/>
      <c r="AN840" s="75"/>
      <c r="AO840" s="75"/>
      <c r="AP840" s="75"/>
      <c r="AQ840" s="75"/>
      <c r="AR840" s="75"/>
      <c r="AS840" s="75"/>
      <c r="AT840" s="75"/>
      <c r="AU840" s="75"/>
      <c r="AV840" s="75"/>
      <c r="AW840" s="75"/>
      <c r="AX840" s="75"/>
      <c r="AY840" s="75"/>
      <c r="AZ840" s="75"/>
      <c r="BA840" s="75"/>
    </row>
    <row r="841" ht="20.25" customHeight="1">
      <c r="A841" s="74"/>
      <c r="B841" s="74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  <c r="AD841" s="75"/>
      <c r="AE841" s="75"/>
      <c r="AF841" s="75"/>
      <c r="AG841" s="75"/>
      <c r="AH841" s="75"/>
      <c r="AI841" s="75"/>
      <c r="AJ841" s="75"/>
      <c r="AK841" s="75"/>
      <c r="AL841" s="75"/>
      <c r="AM841" s="75"/>
      <c r="AN841" s="75"/>
      <c r="AO841" s="75"/>
      <c r="AP841" s="75"/>
      <c r="AQ841" s="75"/>
      <c r="AR841" s="75"/>
      <c r="AS841" s="75"/>
      <c r="AT841" s="75"/>
      <c r="AU841" s="75"/>
      <c r="AV841" s="75"/>
      <c r="AW841" s="75"/>
      <c r="AX841" s="75"/>
      <c r="AY841" s="75"/>
      <c r="AZ841" s="75"/>
      <c r="BA841" s="75"/>
    </row>
    <row r="842" ht="20.25" customHeight="1">
      <c r="A842" s="74"/>
      <c r="B842" s="74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  <c r="AD842" s="75"/>
      <c r="AE842" s="75"/>
      <c r="AF842" s="75"/>
      <c r="AG842" s="75"/>
      <c r="AH842" s="75"/>
      <c r="AI842" s="75"/>
      <c r="AJ842" s="75"/>
      <c r="AK842" s="75"/>
      <c r="AL842" s="75"/>
      <c r="AM842" s="75"/>
      <c r="AN842" s="75"/>
      <c r="AO842" s="75"/>
      <c r="AP842" s="75"/>
      <c r="AQ842" s="75"/>
      <c r="AR842" s="75"/>
      <c r="AS842" s="75"/>
      <c r="AT842" s="75"/>
      <c r="AU842" s="75"/>
      <c r="AV842" s="75"/>
      <c r="AW842" s="75"/>
      <c r="AX842" s="75"/>
      <c r="AY842" s="75"/>
      <c r="AZ842" s="75"/>
      <c r="BA842" s="75"/>
    </row>
    <row r="843" ht="20.25" customHeight="1">
      <c r="A843" s="74"/>
      <c r="B843" s="74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  <c r="AD843" s="75"/>
      <c r="AE843" s="75"/>
      <c r="AF843" s="75"/>
      <c r="AG843" s="75"/>
      <c r="AH843" s="75"/>
      <c r="AI843" s="75"/>
      <c r="AJ843" s="75"/>
      <c r="AK843" s="75"/>
      <c r="AL843" s="75"/>
      <c r="AM843" s="75"/>
      <c r="AN843" s="75"/>
      <c r="AO843" s="75"/>
      <c r="AP843" s="75"/>
      <c r="AQ843" s="75"/>
      <c r="AR843" s="75"/>
      <c r="AS843" s="75"/>
      <c r="AT843" s="75"/>
      <c r="AU843" s="75"/>
      <c r="AV843" s="75"/>
      <c r="AW843" s="75"/>
      <c r="AX843" s="75"/>
      <c r="AY843" s="75"/>
      <c r="AZ843" s="75"/>
      <c r="BA843" s="75"/>
    </row>
    <row r="844" ht="20.25" customHeight="1">
      <c r="A844" s="74"/>
      <c r="B844" s="74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  <c r="AF844" s="75"/>
      <c r="AG844" s="75"/>
      <c r="AH844" s="75"/>
      <c r="AI844" s="75"/>
      <c r="AJ844" s="75"/>
      <c r="AK844" s="75"/>
      <c r="AL844" s="75"/>
      <c r="AM844" s="75"/>
      <c r="AN844" s="75"/>
      <c r="AO844" s="75"/>
      <c r="AP844" s="75"/>
      <c r="AQ844" s="75"/>
      <c r="AR844" s="75"/>
      <c r="AS844" s="75"/>
      <c r="AT844" s="75"/>
      <c r="AU844" s="75"/>
      <c r="AV844" s="75"/>
      <c r="AW844" s="75"/>
      <c r="AX844" s="75"/>
      <c r="AY844" s="75"/>
      <c r="AZ844" s="75"/>
      <c r="BA844" s="75"/>
    </row>
    <row r="845" ht="20.25" customHeight="1">
      <c r="A845" s="74"/>
      <c r="B845" s="74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  <c r="AD845" s="75"/>
      <c r="AE845" s="75"/>
      <c r="AF845" s="75"/>
      <c r="AG845" s="75"/>
      <c r="AH845" s="75"/>
      <c r="AI845" s="75"/>
      <c r="AJ845" s="75"/>
      <c r="AK845" s="75"/>
      <c r="AL845" s="75"/>
      <c r="AM845" s="75"/>
      <c r="AN845" s="75"/>
      <c r="AO845" s="75"/>
      <c r="AP845" s="75"/>
      <c r="AQ845" s="75"/>
      <c r="AR845" s="75"/>
      <c r="AS845" s="75"/>
      <c r="AT845" s="75"/>
      <c r="AU845" s="75"/>
      <c r="AV845" s="75"/>
      <c r="AW845" s="75"/>
      <c r="AX845" s="75"/>
      <c r="AY845" s="75"/>
      <c r="AZ845" s="75"/>
      <c r="BA845" s="75"/>
    </row>
    <row r="846" ht="20.25" customHeight="1">
      <c r="A846" s="74"/>
      <c r="B846" s="74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  <c r="AD846" s="75"/>
      <c r="AE846" s="75"/>
      <c r="AF846" s="75"/>
      <c r="AG846" s="75"/>
      <c r="AH846" s="75"/>
      <c r="AI846" s="75"/>
      <c r="AJ846" s="75"/>
      <c r="AK846" s="75"/>
      <c r="AL846" s="75"/>
      <c r="AM846" s="75"/>
      <c r="AN846" s="75"/>
      <c r="AO846" s="75"/>
      <c r="AP846" s="75"/>
      <c r="AQ846" s="75"/>
      <c r="AR846" s="75"/>
      <c r="AS846" s="75"/>
      <c r="AT846" s="75"/>
      <c r="AU846" s="75"/>
      <c r="AV846" s="75"/>
      <c r="AW846" s="75"/>
      <c r="AX846" s="75"/>
      <c r="AY846" s="75"/>
      <c r="AZ846" s="75"/>
      <c r="BA846" s="75"/>
    </row>
    <row r="847" ht="20.25" customHeight="1">
      <c r="A847" s="74"/>
      <c r="B847" s="74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  <c r="AD847" s="75"/>
      <c r="AE847" s="75"/>
      <c r="AF847" s="75"/>
      <c r="AG847" s="75"/>
      <c r="AH847" s="75"/>
      <c r="AI847" s="75"/>
      <c r="AJ847" s="75"/>
      <c r="AK847" s="75"/>
      <c r="AL847" s="75"/>
      <c r="AM847" s="75"/>
      <c r="AN847" s="75"/>
      <c r="AO847" s="75"/>
      <c r="AP847" s="75"/>
      <c r="AQ847" s="75"/>
      <c r="AR847" s="75"/>
      <c r="AS847" s="75"/>
      <c r="AT847" s="75"/>
      <c r="AU847" s="75"/>
      <c r="AV847" s="75"/>
      <c r="AW847" s="75"/>
      <c r="AX847" s="75"/>
      <c r="AY847" s="75"/>
      <c r="AZ847" s="75"/>
      <c r="BA847" s="75"/>
    </row>
    <row r="848" ht="20.25" customHeight="1">
      <c r="A848" s="74"/>
      <c r="B848" s="74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  <c r="AD848" s="75"/>
      <c r="AE848" s="75"/>
      <c r="AF848" s="75"/>
      <c r="AG848" s="75"/>
      <c r="AH848" s="75"/>
      <c r="AI848" s="75"/>
      <c r="AJ848" s="75"/>
      <c r="AK848" s="75"/>
      <c r="AL848" s="75"/>
      <c r="AM848" s="75"/>
      <c r="AN848" s="75"/>
      <c r="AO848" s="75"/>
      <c r="AP848" s="75"/>
      <c r="AQ848" s="75"/>
      <c r="AR848" s="75"/>
      <c r="AS848" s="75"/>
      <c r="AT848" s="75"/>
      <c r="AU848" s="75"/>
      <c r="AV848" s="75"/>
      <c r="AW848" s="75"/>
      <c r="AX848" s="75"/>
      <c r="AY848" s="75"/>
      <c r="AZ848" s="75"/>
      <c r="BA848" s="75"/>
    </row>
    <row r="849" ht="20.25" customHeight="1">
      <c r="A849" s="74"/>
      <c r="B849" s="74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  <c r="AD849" s="75"/>
      <c r="AE849" s="75"/>
      <c r="AF849" s="75"/>
      <c r="AG849" s="75"/>
      <c r="AH849" s="75"/>
      <c r="AI849" s="75"/>
      <c r="AJ849" s="75"/>
      <c r="AK849" s="75"/>
      <c r="AL849" s="75"/>
      <c r="AM849" s="75"/>
      <c r="AN849" s="75"/>
      <c r="AO849" s="75"/>
      <c r="AP849" s="75"/>
      <c r="AQ849" s="75"/>
      <c r="AR849" s="75"/>
      <c r="AS849" s="75"/>
      <c r="AT849" s="75"/>
      <c r="AU849" s="75"/>
      <c r="AV849" s="75"/>
      <c r="AW849" s="75"/>
      <c r="AX849" s="75"/>
      <c r="AY849" s="75"/>
      <c r="AZ849" s="75"/>
      <c r="BA849" s="75"/>
    </row>
    <row r="850" ht="20.25" customHeight="1">
      <c r="A850" s="74"/>
      <c r="B850" s="74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  <c r="AD850" s="75"/>
      <c r="AE850" s="75"/>
      <c r="AF850" s="75"/>
      <c r="AG850" s="75"/>
      <c r="AH850" s="75"/>
      <c r="AI850" s="75"/>
      <c r="AJ850" s="75"/>
      <c r="AK850" s="75"/>
      <c r="AL850" s="75"/>
      <c r="AM850" s="75"/>
      <c r="AN850" s="75"/>
      <c r="AO850" s="75"/>
      <c r="AP850" s="75"/>
      <c r="AQ850" s="75"/>
      <c r="AR850" s="75"/>
      <c r="AS850" s="75"/>
      <c r="AT850" s="75"/>
      <c r="AU850" s="75"/>
      <c r="AV850" s="75"/>
      <c r="AW850" s="75"/>
      <c r="AX850" s="75"/>
      <c r="AY850" s="75"/>
      <c r="AZ850" s="75"/>
      <c r="BA850" s="75"/>
    </row>
    <row r="851" ht="20.25" customHeight="1">
      <c r="A851" s="74"/>
      <c r="B851" s="74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  <c r="AD851" s="75"/>
      <c r="AE851" s="75"/>
      <c r="AF851" s="75"/>
      <c r="AG851" s="75"/>
      <c r="AH851" s="75"/>
      <c r="AI851" s="75"/>
      <c r="AJ851" s="75"/>
      <c r="AK851" s="75"/>
      <c r="AL851" s="75"/>
      <c r="AM851" s="75"/>
      <c r="AN851" s="75"/>
      <c r="AO851" s="75"/>
      <c r="AP851" s="75"/>
      <c r="AQ851" s="75"/>
      <c r="AR851" s="75"/>
      <c r="AS851" s="75"/>
      <c r="AT851" s="75"/>
      <c r="AU851" s="75"/>
      <c r="AV851" s="75"/>
      <c r="AW851" s="75"/>
      <c r="AX851" s="75"/>
      <c r="AY851" s="75"/>
      <c r="AZ851" s="75"/>
      <c r="BA851" s="75"/>
    </row>
    <row r="852" ht="20.25" customHeight="1">
      <c r="A852" s="74"/>
      <c r="B852" s="74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  <c r="AD852" s="75"/>
      <c r="AE852" s="75"/>
      <c r="AF852" s="75"/>
      <c r="AG852" s="75"/>
      <c r="AH852" s="75"/>
      <c r="AI852" s="75"/>
      <c r="AJ852" s="75"/>
      <c r="AK852" s="75"/>
      <c r="AL852" s="75"/>
      <c r="AM852" s="75"/>
      <c r="AN852" s="75"/>
      <c r="AO852" s="75"/>
      <c r="AP852" s="75"/>
      <c r="AQ852" s="75"/>
      <c r="AR852" s="75"/>
      <c r="AS852" s="75"/>
      <c r="AT852" s="75"/>
      <c r="AU852" s="75"/>
      <c r="AV852" s="75"/>
      <c r="AW852" s="75"/>
      <c r="AX852" s="75"/>
      <c r="AY852" s="75"/>
      <c r="AZ852" s="75"/>
      <c r="BA852" s="75"/>
    </row>
    <row r="853" ht="20.25" customHeight="1">
      <c r="A853" s="74"/>
      <c r="B853" s="74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  <c r="AD853" s="75"/>
      <c r="AE853" s="75"/>
      <c r="AF853" s="75"/>
      <c r="AG853" s="75"/>
      <c r="AH853" s="75"/>
      <c r="AI853" s="75"/>
      <c r="AJ853" s="75"/>
      <c r="AK853" s="75"/>
      <c r="AL853" s="75"/>
      <c r="AM853" s="75"/>
      <c r="AN853" s="75"/>
      <c r="AO853" s="75"/>
      <c r="AP853" s="75"/>
      <c r="AQ853" s="75"/>
      <c r="AR853" s="75"/>
      <c r="AS853" s="75"/>
      <c r="AT853" s="75"/>
      <c r="AU853" s="75"/>
      <c r="AV853" s="75"/>
      <c r="AW853" s="75"/>
      <c r="AX853" s="75"/>
      <c r="AY853" s="75"/>
      <c r="AZ853" s="75"/>
      <c r="BA853" s="75"/>
    </row>
    <row r="854" ht="20.25" customHeight="1">
      <c r="A854" s="74"/>
      <c r="B854" s="74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  <c r="AD854" s="75"/>
      <c r="AE854" s="75"/>
      <c r="AF854" s="75"/>
      <c r="AG854" s="75"/>
      <c r="AH854" s="75"/>
      <c r="AI854" s="75"/>
      <c r="AJ854" s="75"/>
      <c r="AK854" s="75"/>
      <c r="AL854" s="75"/>
      <c r="AM854" s="75"/>
      <c r="AN854" s="75"/>
      <c r="AO854" s="75"/>
      <c r="AP854" s="75"/>
      <c r="AQ854" s="75"/>
      <c r="AR854" s="75"/>
      <c r="AS854" s="75"/>
      <c r="AT854" s="75"/>
      <c r="AU854" s="75"/>
      <c r="AV854" s="75"/>
      <c r="AW854" s="75"/>
      <c r="AX854" s="75"/>
      <c r="AY854" s="75"/>
      <c r="AZ854" s="75"/>
      <c r="BA854" s="75"/>
    </row>
    <row r="855" ht="20.25" customHeight="1">
      <c r="A855" s="74"/>
      <c r="B855" s="74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  <c r="AD855" s="75"/>
      <c r="AE855" s="75"/>
      <c r="AF855" s="75"/>
      <c r="AG855" s="75"/>
      <c r="AH855" s="75"/>
      <c r="AI855" s="75"/>
      <c r="AJ855" s="75"/>
      <c r="AK855" s="75"/>
      <c r="AL855" s="75"/>
      <c r="AM855" s="75"/>
      <c r="AN855" s="75"/>
      <c r="AO855" s="75"/>
      <c r="AP855" s="75"/>
      <c r="AQ855" s="75"/>
      <c r="AR855" s="75"/>
      <c r="AS855" s="75"/>
      <c r="AT855" s="75"/>
      <c r="AU855" s="75"/>
      <c r="AV855" s="75"/>
      <c r="AW855" s="75"/>
      <c r="AX855" s="75"/>
      <c r="AY855" s="75"/>
      <c r="AZ855" s="75"/>
      <c r="BA855" s="75"/>
    </row>
    <row r="856" ht="20.25" customHeight="1">
      <c r="A856" s="74"/>
      <c r="B856" s="74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  <c r="AD856" s="75"/>
      <c r="AE856" s="75"/>
      <c r="AF856" s="75"/>
      <c r="AG856" s="75"/>
      <c r="AH856" s="75"/>
      <c r="AI856" s="75"/>
      <c r="AJ856" s="75"/>
      <c r="AK856" s="75"/>
      <c r="AL856" s="75"/>
      <c r="AM856" s="75"/>
      <c r="AN856" s="75"/>
      <c r="AO856" s="75"/>
      <c r="AP856" s="75"/>
      <c r="AQ856" s="75"/>
      <c r="AR856" s="75"/>
      <c r="AS856" s="75"/>
      <c r="AT856" s="75"/>
      <c r="AU856" s="75"/>
      <c r="AV856" s="75"/>
      <c r="AW856" s="75"/>
      <c r="AX856" s="75"/>
      <c r="AY856" s="75"/>
      <c r="AZ856" s="75"/>
      <c r="BA856" s="75"/>
    </row>
    <row r="857" ht="20.25" customHeight="1">
      <c r="A857" s="74"/>
      <c r="B857" s="74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  <c r="AD857" s="75"/>
      <c r="AE857" s="75"/>
      <c r="AF857" s="75"/>
      <c r="AG857" s="75"/>
      <c r="AH857" s="75"/>
      <c r="AI857" s="75"/>
      <c r="AJ857" s="75"/>
      <c r="AK857" s="75"/>
      <c r="AL857" s="75"/>
      <c r="AM857" s="75"/>
      <c r="AN857" s="75"/>
      <c r="AO857" s="75"/>
      <c r="AP857" s="75"/>
      <c r="AQ857" s="75"/>
      <c r="AR857" s="75"/>
      <c r="AS857" s="75"/>
      <c r="AT857" s="75"/>
      <c r="AU857" s="75"/>
      <c r="AV857" s="75"/>
      <c r="AW857" s="75"/>
      <c r="AX857" s="75"/>
      <c r="AY857" s="75"/>
      <c r="AZ857" s="75"/>
      <c r="BA857" s="75"/>
    </row>
    <row r="858" ht="20.25" customHeight="1">
      <c r="A858" s="74"/>
      <c r="B858" s="74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  <c r="AD858" s="75"/>
      <c r="AE858" s="75"/>
      <c r="AF858" s="75"/>
      <c r="AG858" s="75"/>
      <c r="AH858" s="75"/>
      <c r="AI858" s="75"/>
      <c r="AJ858" s="75"/>
      <c r="AK858" s="75"/>
      <c r="AL858" s="75"/>
      <c r="AM858" s="75"/>
      <c r="AN858" s="75"/>
      <c r="AO858" s="75"/>
      <c r="AP858" s="75"/>
      <c r="AQ858" s="75"/>
      <c r="AR858" s="75"/>
      <c r="AS858" s="75"/>
      <c r="AT858" s="75"/>
      <c r="AU858" s="75"/>
      <c r="AV858" s="75"/>
      <c r="AW858" s="75"/>
      <c r="AX858" s="75"/>
      <c r="AY858" s="75"/>
      <c r="AZ858" s="75"/>
      <c r="BA858" s="75"/>
    </row>
    <row r="859" ht="20.25" customHeight="1">
      <c r="A859" s="74"/>
      <c r="B859" s="74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  <c r="AD859" s="75"/>
      <c r="AE859" s="75"/>
      <c r="AF859" s="75"/>
      <c r="AG859" s="75"/>
      <c r="AH859" s="75"/>
      <c r="AI859" s="75"/>
      <c r="AJ859" s="75"/>
      <c r="AK859" s="75"/>
      <c r="AL859" s="75"/>
      <c r="AM859" s="75"/>
      <c r="AN859" s="75"/>
      <c r="AO859" s="75"/>
      <c r="AP859" s="75"/>
      <c r="AQ859" s="75"/>
      <c r="AR859" s="75"/>
      <c r="AS859" s="75"/>
      <c r="AT859" s="75"/>
      <c r="AU859" s="75"/>
      <c r="AV859" s="75"/>
      <c r="AW859" s="75"/>
      <c r="AX859" s="75"/>
      <c r="AY859" s="75"/>
      <c r="AZ859" s="75"/>
      <c r="BA859" s="75"/>
    </row>
    <row r="860" ht="20.25" customHeight="1">
      <c r="A860" s="74"/>
      <c r="B860" s="74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  <c r="AD860" s="75"/>
      <c r="AE860" s="75"/>
      <c r="AF860" s="75"/>
      <c r="AG860" s="75"/>
      <c r="AH860" s="75"/>
      <c r="AI860" s="75"/>
      <c r="AJ860" s="75"/>
      <c r="AK860" s="75"/>
      <c r="AL860" s="75"/>
      <c r="AM860" s="75"/>
      <c r="AN860" s="75"/>
      <c r="AO860" s="75"/>
      <c r="AP860" s="75"/>
      <c r="AQ860" s="75"/>
      <c r="AR860" s="75"/>
      <c r="AS860" s="75"/>
      <c r="AT860" s="75"/>
      <c r="AU860" s="75"/>
      <c r="AV860" s="75"/>
      <c r="AW860" s="75"/>
      <c r="AX860" s="75"/>
      <c r="AY860" s="75"/>
      <c r="AZ860" s="75"/>
      <c r="BA860" s="75"/>
    </row>
    <row r="861" ht="20.25" customHeight="1">
      <c r="A861" s="74"/>
      <c r="B861" s="74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  <c r="AD861" s="75"/>
      <c r="AE861" s="75"/>
      <c r="AF861" s="75"/>
      <c r="AG861" s="75"/>
      <c r="AH861" s="75"/>
      <c r="AI861" s="75"/>
      <c r="AJ861" s="75"/>
      <c r="AK861" s="75"/>
      <c r="AL861" s="75"/>
      <c r="AM861" s="75"/>
      <c r="AN861" s="75"/>
      <c r="AO861" s="75"/>
      <c r="AP861" s="75"/>
      <c r="AQ861" s="75"/>
      <c r="AR861" s="75"/>
      <c r="AS861" s="75"/>
      <c r="AT861" s="75"/>
      <c r="AU861" s="75"/>
      <c r="AV861" s="75"/>
      <c r="AW861" s="75"/>
      <c r="AX861" s="75"/>
      <c r="AY861" s="75"/>
      <c r="AZ861" s="75"/>
      <c r="BA861" s="75"/>
    </row>
    <row r="862" ht="20.25" customHeight="1">
      <c r="A862" s="74"/>
      <c r="B862" s="74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  <c r="AE862" s="75"/>
      <c r="AF862" s="75"/>
      <c r="AG862" s="75"/>
      <c r="AH862" s="75"/>
      <c r="AI862" s="75"/>
      <c r="AJ862" s="75"/>
      <c r="AK862" s="75"/>
      <c r="AL862" s="75"/>
      <c r="AM862" s="75"/>
      <c r="AN862" s="75"/>
      <c r="AO862" s="75"/>
      <c r="AP862" s="75"/>
      <c r="AQ862" s="75"/>
      <c r="AR862" s="75"/>
      <c r="AS862" s="75"/>
      <c r="AT862" s="75"/>
      <c r="AU862" s="75"/>
      <c r="AV862" s="75"/>
      <c r="AW862" s="75"/>
      <c r="AX862" s="75"/>
      <c r="AY862" s="75"/>
      <c r="AZ862" s="75"/>
      <c r="BA862" s="75"/>
    </row>
    <row r="863" ht="20.25" customHeight="1">
      <c r="A863" s="74"/>
      <c r="B863" s="74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  <c r="AD863" s="75"/>
      <c r="AE863" s="75"/>
      <c r="AF863" s="75"/>
      <c r="AG863" s="75"/>
      <c r="AH863" s="75"/>
      <c r="AI863" s="75"/>
      <c r="AJ863" s="75"/>
      <c r="AK863" s="75"/>
      <c r="AL863" s="75"/>
      <c r="AM863" s="75"/>
      <c r="AN863" s="75"/>
      <c r="AO863" s="75"/>
      <c r="AP863" s="75"/>
      <c r="AQ863" s="75"/>
      <c r="AR863" s="75"/>
      <c r="AS863" s="75"/>
      <c r="AT863" s="75"/>
      <c r="AU863" s="75"/>
      <c r="AV863" s="75"/>
      <c r="AW863" s="75"/>
      <c r="AX863" s="75"/>
      <c r="AY863" s="75"/>
      <c r="AZ863" s="75"/>
      <c r="BA863" s="75"/>
    </row>
    <row r="864" ht="20.25" customHeight="1">
      <c r="A864" s="74"/>
      <c r="B864" s="74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  <c r="AD864" s="75"/>
      <c r="AE864" s="75"/>
      <c r="AF864" s="75"/>
      <c r="AG864" s="75"/>
      <c r="AH864" s="75"/>
      <c r="AI864" s="75"/>
      <c r="AJ864" s="75"/>
      <c r="AK864" s="75"/>
      <c r="AL864" s="75"/>
      <c r="AM864" s="75"/>
      <c r="AN864" s="75"/>
      <c r="AO864" s="75"/>
      <c r="AP864" s="75"/>
      <c r="AQ864" s="75"/>
      <c r="AR864" s="75"/>
      <c r="AS864" s="75"/>
      <c r="AT864" s="75"/>
      <c r="AU864" s="75"/>
      <c r="AV864" s="75"/>
      <c r="AW864" s="75"/>
      <c r="AX864" s="75"/>
      <c r="AY864" s="75"/>
      <c r="AZ864" s="75"/>
      <c r="BA864" s="75"/>
    </row>
    <row r="865" ht="20.25" customHeight="1">
      <c r="A865" s="74"/>
      <c r="B865" s="74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  <c r="AD865" s="75"/>
      <c r="AE865" s="75"/>
      <c r="AF865" s="75"/>
      <c r="AG865" s="75"/>
      <c r="AH865" s="75"/>
      <c r="AI865" s="75"/>
      <c r="AJ865" s="75"/>
      <c r="AK865" s="75"/>
      <c r="AL865" s="75"/>
      <c r="AM865" s="75"/>
      <c r="AN865" s="75"/>
      <c r="AO865" s="75"/>
      <c r="AP865" s="75"/>
      <c r="AQ865" s="75"/>
      <c r="AR865" s="75"/>
      <c r="AS865" s="75"/>
      <c r="AT865" s="75"/>
      <c r="AU865" s="75"/>
      <c r="AV865" s="75"/>
      <c r="AW865" s="75"/>
      <c r="AX865" s="75"/>
      <c r="AY865" s="75"/>
      <c r="AZ865" s="75"/>
      <c r="BA865" s="75"/>
    </row>
    <row r="866" ht="20.25" customHeight="1">
      <c r="A866" s="74"/>
      <c r="B866" s="74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  <c r="AD866" s="75"/>
      <c r="AE866" s="75"/>
      <c r="AF866" s="75"/>
      <c r="AG866" s="75"/>
      <c r="AH866" s="75"/>
      <c r="AI866" s="75"/>
      <c r="AJ866" s="75"/>
      <c r="AK866" s="75"/>
      <c r="AL866" s="75"/>
      <c r="AM866" s="75"/>
      <c r="AN866" s="75"/>
      <c r="AO866" s="75"/>
      <c r="AP866" s="75"/>
      <c r="AQ866" s="75"/>
      <c r="AR866" s="75"/>
      <c r="AS866" s="75"/>
      <c r="AT866" s="75"/>
      <c r="AU866" s="75"/>
      <c r="AV866" s="75"/>
      <c r="AW866" s="75"/>
      <c r="AX866" s="75"/>
      <c r="AY866" s="75"/>
      <c r="AZ866" s="75"/>
      <c r="BA866" s="75"/>
    </row>
    <row r="867" ht="20.25" customHeight="1">
      <c r="A867" s="74"/>
      <c r="B867" s="74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  <c r="AD867" s="75"/>
      <c r="AE867" s="75"/>
      <c r="AF867" s="75"/>
      <c r="AG867" s="75"/>
      <c r="AH867" s="75"/>
      <c r="AI867" s="75"/>
      <c r="AJ867" s="75"/>
      <c r="AK867" s="75"/>
      <c r="AL867" s="75"/>
      <c r="AM867" s="75"/>
      <c r="AN867" s="75"/>
      <c r="AO867" s="75"/>
      <c r="AP867" s="75"/>
      <c r="AQ867" s="75"/>
      <c r="AR867" s="75"/>
      <c r="AS867" s="75"/>
      <c r="AT867" s="75"/>
      <c r="AU867" s="75"/>
      <c r="AV867" s="75"/>
      <c r="AW867" s="75"/>
      <c r="AX867" s="75"/>
      <c r="AY867" s="75"/>
      <c r="AZ867" s="75"/>
      <c r="BA867" s="75"/>
    </row>
    <row r="868" ht="20.25" customHeight="1">
      <c r="A868" s="74"/>
      <c r="B868" s="74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  <c r="AD868" s="75"/>
      <c r="AE868" s="75"/>
      <c r="AF868" s="75"/>
      <c r="AG868" s="75"/>
      <c r="AH868" s="75"/>
      <c r="AI868" s="75"/>
      <c r="AJ868" s="75"/>
      <c r="AK868" s="75"/>
      <c r="AL868" s="75"/>
      <c r="AM868" s="75"/>
      <c r="AN868" s="75"/>
      <c r="AO868" s="75"/>
      <c r="AP868" s="75"/>
      <c r="AQ868" s="75"/>
      <c r="AR868" s="75"/>
      <c r="AS868" s="75"/>
      <c r="AT868" s="75"/>
      <c r="AU868" s="75"/>
      <c r="AV868" s="75"/>
      <c r="AW868" s="75"/>
      <c r="AX868" s="75"/>
      <c r="AY868" s="75"/>
      <c r="AZ868" s="75"/>
      <c r="BA868" s="75"/>
    </row>
    <row r="869" ht="20.25" customHeight="1">
      <c r="A869" s="74"/>
      <c r="B869" s="74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  <c r="AD869" s="75"/>
      <c r="AE869" s="75"/>
      <c r="AF869" s="75"/>
      <c r="AG869" s="75"/>
      <c r="AH869" s="75"/>
      <c r="AI869" s="75"/>
      <c r="AJ869" s="75"/>
      <c r="AK869" s="75"/>
      <c r="AL869" s="75"/>
      <c r="AM869" s="75"/>
      <c r="AN869" s="75"/>
      <c r="AO869" s="75"/>
      <c r="AP869" s="75"/>
      <c r="AQ869" s="75"/>
      <c r="AR869" s="75"/>
      <c r="AS869" s="75"/>
      <c r="AT869" s="75"/>
      <c r="AU869" s="75"/>
      <c r="AV869" s="75"/>
      <c r="AW869" s="75"/>
      <c r="AX869" s="75"/>
      <c r="AY869" s="75"/>
      <c r="AZ869" s="75"/>
      <c r="BA869" s="75"/>
    </row>
    <row r="870" ht="20.25" customHeight="1">
      <c r="A870" s="74"/>
      <c r="B870" s="74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  <c r="AD870" s="75"/>
      <c r="AE870" s="75"/>
      <c r="AF870" s="75"/>
      <c r="AG870" s="75"/>
      <c r="AH870" s="75"/>
      <c r="AI870" s="75"/>
      <c r="AJ870" s="75"/>
      <c r="AK870" s="75"/>
      <c r="AL870" s="75"/>
      <c r="AM870" s="75"/>
      <c r="AN870" s="75"/>
      <c r="AO870" s="75"/>
      <c r="AP870" s="75"/>
      <c r="AQ870" s="75"/>
      <c r="AR870" s="75"/>
      <c r="AS870" s="75"/>
      <c r="AT870" s="75"/>
      <c r="AU870" s="75"/>
      <c r="AV870" s="75"/>
      <c r="AW870" s="75"/>
      <c r="AX870" s="75"/>
      <c r="AY870" s="75"/>
      <c r="AZ870" s="75"/>
      <c r="BA870" s="75"/>
    </row>
    <row r="871" ht="20.25" customHeight="1">
      <c r="A871" s="74"/>
      <c r="B871" s="74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  <c r="AD871" s="75"/>
      <c r="AE871" s="75"/>
      <c r="AF871" s="75"/>
      <c r="AG871" s="75"/>
      <c r="AH871" s="75"/>
      <c r="AI871" s="75"/>
      <c r="AJ871" s="75"/>
      <c r="AK871" s="75"/>
      <c r="AL871" s="75"/>
      <c r="AM871" s="75"/>
      <c r="AN871" s="75"/>
      <c r="AO871" s="75"/>
      <c r="AP871" s="75"/>
      <c r="AQ871" s="75"/>
      <c r="AR871" s="75"/>
      <c r="AS871" s="75"/>
      <c r="AT871" s="75"/>
      <c r="AU871" s="75"/>
      <c r="AV871" s="75"/>
      <c r="AW871" s="75"/>
      <c r="AX871" s="75"/>
      <c r="AY871" s="75"/>
      <c r="AZ871" s="75"/>
      <c r="BA871" s="75"/>
    </row>
    <row r="872" ht="20.25" customHeight="1">
      <c r="A872" s="74"/>
      <c r="B872" s="74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  <c r="AD872" s="75"/>
      <c r="AE872" s="75"/>
      <c r="AF872" s="75"/>
      <c r="AG872" s="75"/>
      <c r="AH872" s="75"/>
      <c r="AI872" s="75"/>
      <c r="AJ872" s="75"/>
      <c r="AK872" s="75"/>
      <c r="AL872" s="75"/>
      <c r="AM872" s="75"/>
      <c r="AN872" s="75"/>
      <c r="AO872" s="75"/>
      <c r="AP872" s="75"/>
      <c r="AQ872" s="75"/>
      <c r="AR872" s="75"/>
      <c r="AS872" s="75"/>
      <c r="AT872" s="75"/>
      <c r="AU872" s="75"/>
      <c r="AV872" s="75"/>
      <c r="AW872" s="75"/>
      <c r="AX872" s="75"/>
      <c r="AY872" s="75"/>
      <c r="AZ872" s="75"/>
      <c r="BA872" s="75"/>
    </row>
    <row r="873" ht="20.25" customHeight="1">
      <c r="A873" s="74"/>
      <c r="B873" s="74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  <c r="AD873" s="75"/>
      <c r="AE873" s="75"/>
      <c r="AF873" s="75"/>
      <c r="AG873" s="75"/>
      <c r="AH873" s="75"/>
      <c r="AI873" s="75"/>
      <c r="AJ873" s="75"/>
      <c r="AK873" s="75"/>
      <c r="AL873" s="75"/>
      <c r="AM873" s="75"/>
      <c r="AN873" s="75"/>
      <c r="AO873" s="75"/>
      <c r="AP873" s="75"/>
      <c r="AQ873" s="75"/>
      <c r="AR873" s="75"/>
      <c r="AS873" s="75"/>
      <c r="AT873" s="75"/>
      <c r="AU873" s="75"/>
      <c r="AV873" s="75"/>
      <c r="AW873" s="75"/>
      <c r="AX873" s="75"/>
      <c r="AY873" s="75"/>
      <c r="AZ873" s="75"/>
      <c r="BA873" s="75"/>
    </row>
    <row r="874" ht="20.25" customHeight="1">
      <c r="A874" s="74"/>
      <c r="B874" s="74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  <c r="AD874" s="75"/>
      <c r="AE874" s="75"/>
      <c r="AF874" s="75"/>
      <c r="AG874" s="75"/>
      <c r="AH874" s="75"/>
      <c r="AI874" s="75"/>
      <c r="AJ874" s="75"/>
      <c r="AK874" s="75"/>
      <c r="AL874" s="75"/>
      <c r="AM874" s="75"/>
      <c r="AN874" s="75"/>
      <c r="AO874" s="75"/>
      <c r="AP874" s="75"/>
      <c r="AQ874" s="75"/>
      <c r="AR874" s="75"/>
      <c r="AS874" s="75"/>
      <c r="AT874" s="75"/>
      <c r="AU874" s="75"/>
      <c r="AV874" s="75"/>
      <c r="AW874" s="75"/>
      <c r="AX874" s="75"/>
      <c r="AY874" s="75"/>
      <c r="AZ874" s="75"/>
      <c r="BA874" s="75"/>
    </row>
    <row r="875" ht="20.25" customHeight="1">
      <c r="A875" s="74"/>
      <c r="B875" s="74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  <c r="AD875" s="75"/>
      <c r="AE875" s="75"/>
      <c r="AF875" s="75"/>
      <c r="AG875" s="75"/>
      <c r="AH875" s="75"/>
      <c r="AI875" s="75"/>
      <c r="AJ875" s="75"/>
      <c r="AK875" s="75"/>
      <c r="AL875" s="75"/>
      <c r="AM875" s="75"/>
      <c r="AN875" s="75"/>
      <c r="AO875" s="75"/>
      <c r="AP875" s="75"/>
      <c r="AQ875" s="75"/>
      <c r="AR875" s="75"/>
      <c r="AS875" s="75"/>
      <c r="AT875" s="75"/>
      <c r="AU875" s="75"/>
      <c r="AV875" s="75"/>
      <c r="AW875" s="75"/>
      <c r="AX875" s="75"/>
      <c r="AY875" s="75"/>
      <c r="AZ875" s="75"/>
      <c r="BA875" s="75"/>
    </row>
    <row r="876" ht="20.25" customHeight="1">
      <c r="A876" s="74"/>
      <c r="B876" s="74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  <c r="AD876" s="75"/>
      <c r="AE876" s="75"/>
      <c r="AF876" s="75"/>
      <c r="AG876" s="75"/>
      <c r="AH876" s="75"/>
      <c r="AI876" s="75"/>
      <c r="AJ876" s="75"/>
      <c r="AK876" s="75"/>
      <c r="AL876" s="75"/>
      <c r="AM876" s="75"/>
      <c r="AN876" s="75"/>
      <c r="AO876" s="75"/>
      <c r="AP876" s="75"/>
      <c r="AQ876" s="75"/>
      <c r="AR876" s="75"/>
      <c r="AS876" s="75"/>
      <c r="AT876" s="75"/>
      <c r="AU876" s="75"/>
      <c r="AV876" s="75"/>
      <c r="AW876" s="75"/>
      <c r="AX876" s="75"/>
      <c r="AY876" s="75"/>
      <c r="AZ876" s="75"/>
      <c r="BA876" s="75"/>
    </row>
    <row r="877" ht="20.25" customHeight="1">
      <c r="A877" s="74"/>
      <c r="B877" s="74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  <c r="AD877" s="75"/>
      <c r="AE877" s="75"/>
      <c r="AF877" s="75"/>
      <c r="AG877" s="75"/>
      <c r="AH877" s="75"/>
      <c r="AI877" s="75"/>
      <c r="AJ877" s="75"/>
      <c r="AK877" s="75"/>
      <c r="AL877" s="75"/>
      <c r="AM877" s="75"/>
      <c r="AN877" s="75"/>
      <c r="AO877" s="75"/>
      <c r="AP877" s="75"/>
      <c r="AQ877" s="75"/>
      <c r="AR877" s="75"/>
      <c r="AS877" s="75"/>
      <c r="AT877" s="75"/>
      <c r="AU877" s="75"/>
      <c r="AV877" s="75"/>
      <c r="AW877" s="75"/>
      <c r="AX877" s="75"/>
      <c r="AY877" s="75"/>
      <c r="AZ877" s="75"/>
      <c r="BA877" s="75"/>
    </row>
    <row r="878" ht="20.25" customHeight="1">
      <c r="A878" s="74"/>
      <c r="B878" s="74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  <c r="AD878" s="75"/>
      <c r="AE878" s="75"/>
      <c r="AF878" s="75"/>
      <c r="AG878" s="75"/>
      <c r="AH878" s="75"/>
      <c r="AI878" s="75"/>
      <c r="AJ878" s="75"/>
      <c r="AK878" s="75"/>
      <c r="AL878" s="75"/>
      <c r="AM878" s="75"/>
      <c r="AN878" s="75"/>
      <c r="AO878" s="75"/>
      <c r="AP878" s="75"/>
      <c r="AQ878" s="75"/>
      <c r="AR878" s="75"/>
      <c r="AS878" s="75"/>
      <c r="AT878" s="75"/>
      <c r="AU878" s="75"/>
      <c r="AV878" s="75"/>
      <c r="AW878" s="75"/>
      <c r="AX878" s="75"/>
      <c r="AY878" s="75"/>
      <c r="AZ878" s="75"/>
      <c r="BA878" s="75"/>
    </row>
    <row r="879" ht="20.25" customHeight="1">
      <c r="A879" s="74"/>
      <c r="B879" s="74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  <c r="AD879" s="75"/>
      <c r="AE879" s="75"/>
      <c r="AF879" s="75"/>
      <c r="AG879" s="75"/>
      <c r="AH879" s="75"/>
      <c r="AI879" s="75"/>
      <c r="AJ879" s="75"/>
      <c r="AK879" s="75"/>
      <c r="AL879" s="75"/>
      <c r="AM879" s="75"/>
      <c r="AN879" s="75"/>
      <c r="AO879" s="75"/>
      <c r="AP879" s="75"/>
      <c r="AQ879" s="75"/>
      <c r="AR879" s="75"/>
      <c r="AS879" s="75"/>
      <c r="AT879" s="75"/>
      <c r="AU879" s="75"/>
      <c r="AV879" s="75"/>
      <c r="AW879" s="75"/>
      <c r="AX879" s="75"/>
      <c r="AY879" s="75"/>
      <c r="AZ879" s="75"/>
      <c r="BA879" s="75"/>
    </row>
    <row r="880" ht="20.25" customHeight="1">
      <c r="A880" s="74"/>
      <c r="B880" s="74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  <c r="AD880" s="75"/>
      <c r="AE880" s="75"/>
      <c r="AF880" s="75"/>
      <c r="AG880" s="75"/>
      <c r="AH880" s="75"/>
      <c r="AI880" s="75"/>
      <c r="AJ880" s="75"/>
      <c r="AK880" s="75"/>
      <c r="AL880" s="75"/>
      <c r="AM880" s="75"/>
      <c r="AN880" s="75"/>
      <c r="AO880" s="75"/>
      <c r="AP880" s="75"/>
      <c r="AQ880" s="75"/>
      <c r="AR880" s="75"/>
      <c r="AS880" s="75"/>
      <c r="AT880" s="75"/>
      <c r="AU880" s="75"/>
      <c r="AV880" s="75"/>
      <c r="AW880" s="75"/>
      <c r="AX880" s="75"/>
      <c r="AY880" s="75"/>
      <c r="AZ880" s="75"/>
      <c r="BA880" s="75"/>
    </row>
    <row r="881" ht="20.25" customHeight="1">
      <c r="A881" s="74"/>
      <c r="B881" s="74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  <c r="AD881" s="75"/>
      <c r="AE881" s="75"/>
      <c r="AF881" s="75"/>
      <c r="AG881" s="75"/>
      <c r="AH881" s="75"/>
      <c r="AI881" s="75"/>
      <c r="AJ881" s="75"/>
      <c r="AK881" s="75"/>
      <c r="AL881" s="75"/>
      <c r="AM881" s="75"/>
      <c r="AN881" s="75"/>
      <c r="AO881" s="75"/>
      <c r="AP881" s="75"/>
      <c r="AQ881" s="75"/>
      <c r="AR881" s="75"/>
      <c r="AS881" s="75"/>
      <c r="AT881" s="75"/>
      <c r="AU881" s="75"/>
      <c r="AV881" s="75"/>
      <c r="AW881" s="75"/>
      <c r="AX881" s="75"/>
      <c r="AY881" s="75"/>
      <c r="AZ881" s="75"/>
      <c r="BA881" s="75"/>
    </row>
    <row r="882" ht="20.25" customHeight="1">
      <c r="A882" s="74"/>
      <c r="B882" s="74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  <c r="AD882" s="75"/>
      <c r="AE882" s="75"/>
      <c r="AF882" s="75"/>
      <c r="AG882" s="75"/>
      <c r="AH882" s="75"/>
      <c r="AI882" s="75"/>
      <c r="AJ882" s="75"/>
      <c r="AK882" s="75"/>
      <c r="AL882" s="75"/>
      <c r="AM882" s="75"/>
      <c r="AN882" s="75"/>
      <c r="AO882" s="75"/>
      <c r="AP882" s="75"/>
      <c r="AQ882" s="75"/>
      <c r="AR882" s="75"/>
      <c r="AS882" s="75"/>
      <c r="AT882" s="75"/>
      <c r="AU882" s="75"/>
      <c r="AV882" s="75"/>
      <c r="AW882" s="75"/>
      <c r="AX882" s="75"/>
      <c r="AY882" s="75"/>
      <c r="AZ882" s="75"/>
      <c r="BA882" s="75"/>
    </row>
    <row r="883" ht="20.25" customHeight="1">
      <c r="A883" s="74"/>
      <c r="B883" s="74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  <c r="AD883" s="75"/>
      <c r="AE883" s="75"/>
      <c r="AF883" s="75"/>
      <c r="AG883" s="75"/>
      <c r="AH883" s="75"/>
      <c r="AI883" s="75"/>
      <c r="AJ883" s="75"/>
      <c r="AK883" s="75"/>
      <c r="AL883" s="75"/>
      <c r="AM883" s="75"/>
      <c r="AN883" s="75"/>
      <c r="AO883" s="75"/>
      <c r="AP883" s="75"/>
      <c r="AQ883" s="75"/>
      <c r="AR883" s="75"/>
      <c r="AS883" s="75"/>
      <c r="AT883" s="75"/>
      <c r="AU883" s="75"/>
      <c r="AV883" s="75"/>
      <c r="AW883" s="75"/>
      <c r="AX883" s="75"/>
      <c r="AY883" s="75"/>
      <c r="AZ883" s="75"/>
      <c r="BA883" s="75"/>
    </row>
    <row r="884" ht="20.25" customHeight="1">
      <c r="A884" s="74"/>
      <c r="B884" s="74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  <c r="AD884" s="75"/>
      <c r="AE884" s="75"/>
      <c r="AF884" s="75"/>
      <c r="AG884" s="75"/>
      <c r="AH884" s="75"/>
      <c r="AI884" s="75"/>
      <c r="AJ884" s="75"/>
      <c r="AK884" s="75"/>
      <c r="AL884" s="75"/>
      <c r="AM884" s="75"/>
      <c r="AN884" s="75"/>
      <c r="AO884" s="75"/>
      <c r="AP884" s="75"/>
      <c r="AQ884" s="75"/>
      <c r="AR884" s="75"/>
      <c r="AS884" s="75"/>
      <c r="AT884" s="75"/>
      <c r="AU884" s="75"/>
      <c r="AV884" s="75"/>
      <c r="AW884" s="75"/>
      <c r="AX884" s="75"/>
      <c r="AY884" s="75"/>
      <c r="AZ884" s="75"/>
      <c r="BA884" s="75"/>
    </row>
    <row r="885" ht="20.25" customHeight="1">
      <c r="A885" s="74"/>
      <c r="B885" s="74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  <c r="AD885" s="75"/>
      <c r="AE885" s="75"/>
      <c r="AF885" s="75"/>
      <c r="AG885" s="75"/>
      <c r="AH885" s="75"/>
      <c r="AI885" s="75"/>
      <c r="AJ885" s="75"/>
      <c r="AK885" s="75"/>
      <c r="AL885" s="75"/>
      <c r="AM885" s="75"/>
      <c r="AN885" s="75"/>
      <c r="AO885" s="75"/>
      <c r="AP885" s="75"/>
      <c r="AQ885" s="75"/>
      <c r="AR885" s="75"/>
      <c r="AS885" s="75"/>
      <c r="AT885" s="75"/>
      <c r="AU885" s="75"/>
      <c r="AV885" s="75"/>
      <c r="AW885" s="75"/>
      <c r="AX885" s="75"/>
      <c r="AY885" s="75"/>
      <c r="AZ885" s="75"/>
      <c r="BA885" s="75"/>
    </row>
    <row r="886" ht="20.25" customHeight="1">
      <c r="A886" s="74"/>
      <c r="B886" s="74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  <c r="AD886" s="75"/>
      <c r="AE886" s="75"/>
      <c r="AF886" s="75"/>
      <c r="AG886" s="75"/>
      <c r="AH886" s="75"/>
      <c r="AI886" s="75"/>
      <c r="AJ886" s="75"/>
      <c r="AK886" s="75"/>
      <c r="AL886" s="75"/>
      <c r="AM886" s="75"/>
      <c r="AN886" s="75"/>
      <c r="AO886" s="75"/>
      <c r="AP886" s="75"/>
      <c r="AQ886" s="75"/>
      <c r="AR886" s="75"/>
      <c r="AS886" s="75"/>
      <c r="AT886" s="75"/>
      <c r="AU886" s="75"/>
      <c r="AV886" s="75"/>
      <c r="AW886" s="75"/>
      <c r="AX886" s="75"/>
      <c r="AY886" s="75"/>
      <c r="AZ886" s="75"/>
      <c r="BA886" s="75"/>
    </row>
    <row r="887" ht="20.25" customHeight="1">
      <c r="A887" s="74"/>
      <c r="B887" s="74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  <c r="AD887" s="75"/>
      <c r="AE887" s="75"/>
      <c r="AF887" s="75"/>
      <c r="AG887" s="75"/>
      <c r="AH887" s="75"/>
      <c r="AI887" s="75"/>
      <c r="AJ887" s="75"/>
      <c r="AK887" s="75"/>
      <c r="AL887" s="75"/>
      <c r="AM887" s="75"/>
      <c r="AN887" s="75"/>
      <c r="AO887" s="75"/>
      <c r="AP887" s="75"/>
      <c r="AQ887" s="75"/>
      <c r="AR887" s="75"/>
      <c r="AS887" s="75"/>
      <c r="AT887" s="75"/>
      <c r="AU887" s="75"/>
      <c r="AV887" s="75"/>
      <c r="AW887" s="75"/>
      <c r="AX887" s="75"/>
      <c r="AY887" s="75"/>
      <c r="AZ887" s="75"/>
      <c r="BA887" s="75"/>
    </row>
    <row r="888" ht="20.25" customHeight="1">
      <c r="A888" s="74"/>
      <c r="B888" s="74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  <c r="AD888" s="75"/>
      <c r="AE888" s="75"/>
      <c r="AF888" s="75"/>
      <c r="AG888" s="75"/>
      <c r="AH888" s="75"/>
      <c r="AI888" s="75"/>
      <c r="AJ888" s="75"/>
      <c r="AK888" s="75"/>
      <c r="AL888" s="75"/>
      <c r="AM888" s="75"/>
      <c r="AN888" s="75"/>
      <c r="AO888" s="75"/>
      <c r="AP888" s="75"/>
      <c r="AQ888" s="75"/>
      <c r="AR888" s="75"/>
      <c r="AS888" s="75"/>
      <c r="AT888" s="75"/>
      <c r="AU888" s="75"/>
      <c r="AV888" s="75"/>
      <c r="AW888" s="75"/>
      <c r="AX888" s="75"/>
      <c r="AY888" s="75"/>
      <c r="AZ888" s="75"/>
      <c r="BA888" s="75"/>
    </row>
    <row r="889" ht="20.25" customHeight="1">
      <c r="A889" s="74"/>
      <c r="B889" s="74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  <c r="AD889" s="75"/>
      <c r="AE889" s="75"/>
      <c r="AF889" s="75"/>
      <c r="AG889" s="75"/>
      <c r="AH889" s="75"/>
      <c r="AI889" s="75"/>
      <c r="AJ889" s="75"/>
      <c r="AK889" s="75"/>
      <c r="AL889" s="75"/>
      <c r="AM889" s="75"/>
      <c r="AN889" s="75"/>
      <c r="AO889" s="75"/>
      <c r="AP889" s="75"/>
      <c r="AQ889" s="75"/>
      <c r="AR889" s="75"/>
      <c r="AS889" s="75"/>
      <c r="AT889" s="75"/>
      <c r="AU889" s="75"/>
      <c r="AV889" s="75"/>
      <c r="AW889" s="75"/>
      <c r="AX889" s="75"/>
      <c r="AY889" s="75"/>
      <c r="AZ889" s="75"/>
      <c r="BA889" s="75"/>
    </row>
    <row r="890" ht="20.25" customHeight="1">
      <c r="A890" s="74"/>
      <c r="B890" s="74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  <c r="AD890" s="75"/>
      <c r="AE890" s="75"/>
      <c r="AF890" s="75"/>
      <c r="AG890" s="75"/>
      <c r="AH890" s="75"/>
      <c r="AI890" s="75"/>
      <c r="AJ890" s="75"/>
      <c r="AK890" s="75"/>
      <c r="AL890" s="75"/>
      <c r="AM890" s="75"/>
      <c r="AN890" s="75"/>
      <c r="AO890" s="75"/>
      <c r="AP890" s="75"/>
      <c r="AQ890" s="75"/>
      <c r="AR890" s="75"/>
      <c r="AS890" s="75"/>
      <c r="AT890" s="75"/>
      <c r="AU890" s="75"/>
      <c r="AV890" s="75"/>
      <c r="AW890" s="75"/>
      <c r="AX890" s="75"/>
      <c r="AY890" s="75"/>
      <c r="AZ890" s="75"/>
      <c r="BA890" s="75"/>
    </row>
    <row r="891" ht="20.25" customHeight="1">
      <c r="A891" s="74"/>
      <c r="B891" s="74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  <c r="AD891" s="75"/>
      <c r="AE891" s="75"/>
      <c r="AF891" s="75"/>
      <c r="AG891" s="75"/>
      <c r="AH891" s="75"/>
      <c r="AI891" s="75"/>
      <c r="AJ891" s="75"/>
      <c r="AK891" s="75"/>
      <c r="AL891" s="75"/>
      <c r="AM891" s="75"/>
      <c r="AN891" s="75"/>
      <c r="AO891" s="75"/>
      <c r="AP891" s="75"/>
      <c r="AQ891" s="75"/>
      <c r="AR891" s="75"/>
      <c r="AS891" s="75"/>
      <c r="AT891" s="75"/>
      <c r="AU891" s="75"/>
      <c r="AV891" s="75"/>
      <c r="AW891" s="75"/>
      <c r="AX891" s="75"/>
      <c r="AY891" s="75"/>
      <c r="AZ891" s="75"/>
      <c r="BA891" s="75"/>
    </row>
    <row r="892" ht="20.25" customHeight="1">
      <c r="A892" s="74"/>
      <c r="B892" s="74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  <c r="AD892" s="75"/>
      <c r="AE892" s="75"/>
      <c r="AF892" s="75"/>
      <c r="AG892" s="75"/>
      <c r="AH892" s="75"/>
      <c r="AI892" s="75"/>
      <c r="AJ892" s="75"/>
      <c r="AK892" s="75"/>
      <c r="AL892" s="75"/>
      <c r="AM892" s="75"/>
      <c r="AN892" s="75"/>
      <c r="AO892" s="75"/>
      <c r="AP892" s="75"/>
      <c r="AQ892" s="75"/>
      <c r="AR892" s="75"/>
      <c r="AS892" s="75"/>
      <c r="AT892" s="75"/>
      <c r="AU892" s="75"/>
      <c r="AV892" s="75"/>
      <c r="AW892" s="75"/>
      <c r="AX892" s="75"/>
      <c r="AY892" s="75"/>
      <c r="AZ892" s="75"/>
      <c r="BA892" s="75"/>
    </row>
    <row r="893" ht="20.25" customHeight="1">
      <c r="A893" s="74"/>
      <c r="B893" s="74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  <c r="AD893" s="75"/>
      <c r="AE893" s="75"/>
      <c r="AF893" s="75"/>
      <c r="AG893" s="75"/>
      <c r="AH893" s="75"/>
      <c r="AI893" s="75"/>
      <c r="AJ893" s="75"/>
      <c r="AK893" s="75"/>
      <c r="AL893" s="75"/>
      <c r="AM893" s="75"/>
      <c r="AN893" s="75"/>
      <c r="AO893" s="75"/>
      <c r="AP893" s="75"/>
      <c r="AQ893" s="75"/>
      <c r="AR893" s="75"/>
      <c r="AS893" s="75"/>
      <c r="AT893" s="75"/>
      <c r="AU893" s="75"/>
      <c r="AV893" s="75"/>
      <c r="AW893" s="75"/>
      <c r="AX893" s="75"/>
      <c r="AY893" s="75"/>
      <c r="AZ893" s="75"/>
      <c r="BA893" s="75"/>
    </row>
    <row r="894" ht="20.25" customHeight="1">
      <c r="A894" s="74"/>
      <c r="B894" s="74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  <c r="AD894" s="75"/>
      <c r="AE894" s="75"/>
      <c r="AF894" s="75"/>
      <c r="AG894" s="75"/>
      <c r="AH894" s="75"/>
      <c r="AI894" s="75"/>
      <c r="AJ894" s="75"/>
      <c r="AK894" s="75"/>
      <c r="AL894" s="75"/>
      <c r="AM894" s="75"/>
      <c r="AN894" s="75"/>
      <c r="AO894" s="75"/>
      <c r="AP894" s="75"/>
      <c r="AQ894" s="75"/>
      <c r="AR894" s="75"/>
      <c r="AS894" s="75"/>
      <c r="AT894" s="75"/>
      <c r="AU894" s="75"/>
      <c r="AV894" s="75"/>
      <c r="AW894" s="75"/>
      <c r="AX894" s="75"/>
      <c r="AY894" s="75"/>
      <c r="AZ894" s="75"/>
      <c r="BA894" s="75"/>
    </row>
    <row r="895" ht="20.25" customHeight="1">
      <c r="A895" s="74"/>
      <c r="B895" s="74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  <c r="AD895" s="75"/>
      <c r="AE895" s="75"/>
      <c r="AF895" s="75"/>
      <c r="AG895" s="75"/>
      <c r="AH895" s="75"/>
      <c r="AI895" s="75"/>
      <c r="AJ895" s="75"/>
      <c r="AK895" s="75"/>
      <c r="AL895" s="75"/>
      <c r="AM895" s="75"/>
      <c r="AN895" s="75"/>
      <c r="AO895" s="75"/>
      <c r="AP895" s="75"/>
      <c r="AQ895" s="75"/>
      <c r="AR895" s="75"/>
      <c r="AS895" s="75"/>
      <c r="AT895" s="75"/>
      <c r="AU895" s="75"/>
      <c r="AV895" s="75"/>
      <c r="AW895" s="75"/>
      <c r="AX895" s="75"/>
      <c r="AY895" s="75"/>
      <c r="AZ895" s="75"/>
      <c r="BA895" s="75"/>
    </row>
    <row r="896" ht="20.25" customHeight="1">
      <c r="A896" s="74"/>
      <c r="B896" s="74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  <c r="AD896" s="75"/>
      <c r="AE896" s="75"/>
      <c r="AF896" s="75"/>
      <c r="AG896" s="75"/>
      <c r="AH896" s="75"/>
      <c r="AI896" s="75"/>
      <c r="AJ896" s="75"/>
      <c r="AK896" s="75"/>
      <c r="AL896" s="75"/>
      <c r="AM896" s="75"/>
      <c r="AN896" s="75"/>
      <c r="AO896" s="75"/>
      <c r="AP896" s="75"/>
      <c r="AQ896" s="75"/>
      <c r="AR896" s="75"/>
      <c r="AS896" s="75"/>
      <c r="AT896" s="75"/>
      <c r="AU896" s="75"/>
      <c r="AV896" s="75"/>
      <c r="AW896" s="75"/>
      <c r="AX896" s="75"/>
      <c r="AY896" s="75"/>
      <c r="AZ896" s="75"/>
      <c r="BA896" s="75"/>
    </row>
    <row r="897" ht="20.25" customHeight="1">
      <c r="A897" s="74"/>
      <c r="B897" s="74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  <c r="AD897" s="75"/>
      <c r="AE897" s="75"/>
      <c r="AF897" s="75"/>
      <c r="AG897" s="75"/>
      <c r="AH897" s="75"/>
      <c r="AI897" s="75"/>
      <c r="AJ897" s="75"/>
      <c r="AK897" s="75"/>
      <c r="AL897" s="75"/>
      <c r="AM897" s="75"/>
      <c r="AN897" s="75"/>
      <c r="AO897" s="75"/>
      <c r="AP897" s="75"/>
      <c r="AQ897" s="75"/>
      <c r="AR897" s="75"/>
      <c r="AS897" s="75"/>
      <c r="AT897" s="75"/>
      <c r="AU897" s="75"/>
      <c r="AV897" s="75"/>
      <c r="AW897" s="75"/>
      <c r="AX897" s="75"/>
      <c r="AY897" s="75"/>
      <c r="AZ897" s="75"/>
      <c r="BA897" s="75"/>
    </row>
    <row r="898" ht="20.25" customHeight="1">
      <c r="A898" s="74"/>
      <c r="B898" s="74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  <c r="AD898" s="75"/>
      <c r="AE898" s="75"/>
      <c r="AF898" s="75"/>
      <c r="AG898" s="75"/>
      <c r="AH898" s="75"/>
      <c r="AI898" s="75"/>
      <c r="AJ898" s="75"/>
      <c r="AK898" s="75"/>
      <c r="AL898" s="75"/>
      <c r="AM898" s="75"/>
      <c r="AN898" s="75"/>
      <c r="AO898" s="75"/>
      <c r="AP898" s="75"/>
      <c r="AQ898" s="75"/>
      <c r="AR898" s="75"/>
      <c r="AS898" s="75"/>
      <c r="AT898" s="75"/>
      <c r="AU898" s="75"/>
      <c r="AV898" s="75"/>
      <c r="AW898" s="75"/>
      <c r="AX898" s="75"/>
      <c r="AY898" s="75"/>
      <c r="AZ898" s="75"/>
      <c r="BA898" s="75"/>
    </row>
    <row r="899" ht="20.25" customHeight="1">
      <c r="A899" s="74"/>
      <c r="B899" s="74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  <c r="AD899" s="75"/>
      <c r="AE899" s="75"/>
      <c r="AF899" s="75"/>
      <c r="AG899" s="75"/>
      <c r="AH899" s="75"/>
      <c r="AI899" s="75"/>
      <c r="AJ899" s="75"/>
      <c r="AK899" s="75"/>
      <c r="AL899" s="75"/>
      <c r="AM899" s="75"/>
      <c r="AN899" s="75"/>
      <c r="AO899" s="75"/>
      <c r="AP899" s="75"/>
      <c r="AQ899" s="75"/>
      <c r="AR899" s="75"/>
      <c r="AS899" s="75"/>
      <c r="AT899" s="75"/>
      <c r="AU899" s="75"/>
      <c r="AV899" s="75"/>
      <c r="AW899" s="75"/>
      <c r="AX899" s="75"/>
      <c r="AY899" s="75"/>
      <c r="AZ899" s="75"/>
      <c r="BA899" s="75"/>
    </row>
    <row r="900" ht="20.25" customHeight="1">
      <c r="A900" s="74"/>
      <c r="B900" s="74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  <c r="AD900" s="75"/>
      <c r="AE900" s="75"/>
      <c r="AF900" s="75"/>
      <c r="AG900" s="75"/>
      <c r="AH900" s="75"/>
      <c r="AI900" s="75"/>
      <c r="AJ900" s="75"/>
      <c r="AK900" s="75"/>
      <c r="AL900" s="75"/>
      <c r="AM900" s="75"/>
      <c r="AN900" s="75"/>
      <c r="AO900" s="75"/>
      <c r="AP900" s="75"/>
      <c r="AQ900" s="75"/>
      <c r="AR900" s="75"/>
      <c r="AS900" s="75"/>
      <c r="AT900" s="75"/>
      <c r="AU900" s="75"/>
      <c r="AV900" s="75"/>
      <c r="AW900" s="75"/>
      <c r="AX900" s="75"/>
      <c r="AY900" s="75"/>
      <c r="AZ900" s="75"/>
      <c r="BA900" s="75"/>
    </row>
    <row r="901" ht="20.25" customHeight="1">
      <c r="A901" s="74"/>
      <c r="B901" s="74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  <c r="AD901" s="75"/>
      <c r="AE901" s="75"/>
      <c r="AF901" s="75"/>
      <c r="AG901" s="75"/>
      <c r="AH901" s="75"/>
      <c r="AI901" s="75"/>
      <c r="AJ901" s="75"/>
      <c r="AK901" s="75"/>
      <c r="AL901" s="75"/>
      <c r="AM901" s="75"/>
      <c r="AN901" s="75"/>
      <c r="AO901" s="75"/>
      <c r="AP901" s="75"/>
      <c r="AQ901" s="75"/>
      <c r="AR901" s="75"/>
      <c r="AS901" s="75"/>
      <c r="AT901" s="75"/>
      <c r="AU901" s="75"/>
      <c r="AV901" s="75"/>
      <c r="AW901" s="75"/>
      <c r="AX901" s="75"/>
      <c r="AY901" s="75"/>
      <c r="AZ901" s="75"/>
      <c r="BA901" s="75"/>
    </row>
    <row r="902" ht="20.25" customHeight="1">
      <c r="A902" s="74"/>
      <c r="B902" s="74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  <c r="AD902" s="75"/>
      <c r="AE902" s="75"/>
      <c r="AF902" s="75"/>
      <c r="AG902" s="75"/>
      <c r="AH902" s="75"/>
      <c r="AI902" s="75"/>
      <c r="AJ902" s="75"/>
      <c r="AK902" s="75"/>
      <c r="AL902" s="75"/>
      <c r="AM902" s="75"/>
      <c r="AN902" s="75"/>
      <c r="AO902" s="75"/>
      <c r="AP902" s="75"/>
      <c r="AQ902" s="75"/>
      <c r="AR902" s="75"/>
      <c r="AS902" s="75"/>
      <c r="AT902" s="75"/>
      <c r="AU902" s="75"/>
      <c r="AV902" s="75"/>
      <c r="AW902" s="75"/>
      <c r="AX902" s="75"/>
      <c r="AY902" s="75"/>
      <c r="AZ902" s="75"/>
      <c r="BA902" s="75"/>
    </row>
    <row r="903" ht="20.25" customHeight="1">
      <c r="A903" s="74"/>
      <c r="B903" s="74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  <c r="AD903" s="75"/>
      <c r="AE903" s="75"/>
      <c r="AF903" s="75"/>
      <c r="AG903" s="75"/>
      <c r="AH903" s="75"/>
      <c r="AI903" s="75"/>
      <c r="AJ903" s="75"/>
      <c r="AK903" s="75"/>
      <c r="AL903" s="75"/>
      <c r="AM903" s="75"/>
      <c r="AN903" s="75"/>
      <c r="AO903" s="75"/>
      <c r="AP903" s="75"/>
      <c r="AQ903" s="75"/>
      <c r="AR903" s="75"/>
      <c r="AS903" s="75"/>
      <c r="AT903" s="75"/>
      <c r="AU903" s="75"/>
      <c r="AV903" s="75"/>
      <c r="AW903" s="75"/>
      <c r="AX903" s="75"/>
      <c r="AY903" s="75"/>
      <c r="AZ903" s="75"/>
      <c r="BA903" s="75"/>
    </row>
    <row r="904" ht="20.25" customHeight="1">
      <c r="A904" s="74"/>
      <c r="B904" s="74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  <c r="AD904" s="75"/>
      <c r="AE904" s="75"/>
      <c r="AF904" s="75"/>
      <c r="AG904" s="75"/>
      <c r="AH904" s="75"/>
      <c r="AI904" s="75"/>
      <c r="AJ904" s="75"/>
      <c r="AK904" s="75"/>
      <c r="AL904" s="75"/>
      <c r="AM904" s="75"/>
      <c r="AN904" s="75"/>
      <c r="AO904" s="75"/>
      <c r="AP904" s="75"/>
      <c r="AQ904" s="75"/>
      <c r="AR904" s="75"/>
      <c r="AS904" s="75"/>
      <c r="AT904" s="75"/>
      <c r="AU904" s="75"/>
      <c r="AV904" s="75"/>
      <c r="AW904" s="75"/>
      <c r="AX904" s="75"/>
      <c r="AY904" s="75"/>
      <c r="AZ904" s="75"/>
      <c r="BA904" s="75"/>
    </row>
    <row r="905" ht="20.25" customHeight="1">
      <c r="A905" s="74"/>
      <c r="B905" s="74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  <c r="AD905" s="75"/>
      <c r="AE905" s="75"/>
      <c r="AF905" s="75"/>
      <c r="AG905" s="75"/>
      <c r="AH905" s="75"/>
      <c r="AI905" s="75"/>
      <c r="AJ905" s="75"/>
      <c r="AK905" s="75"/>
      <c r="AL905" s="75"/>
      <c r="AM905" s="75"/>
      <c r="AN905" s="75"/>
      <c r="AO905" s="75"/>
      <c r="AP905" s="75"/>
      <c r="AQ905" s="75"/>
      <c r="AR905" s="75"/>
      <c r="AS905" s="75"/>
      <c r="AT905" s="75"/>
      <c r="AU905" s="75"/>
      <c r="AV905" s="75"/>
      <c r="AW905" s="75"/>
      <c r="AX905" s="75"/>
      <c r="AY905" s="75"/>
      <c r="AZ905" s="75"/>
      <c r="BA905" s="75"/>
    </row>
    <row r="906" ht="20.25" customHeight="1">
      <c r="A906" s="74"/>
      <c r="B906" s="74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  <c r="AD906" s="75"/>
      <c r="AE906" s="75"/>
      <c r="AF906" s="75"/>
      <c r="AG906" s="75"/>
      <c r="AH906" s="75"/>
      <c r="AI906" s="75"/>
      <c r="AJ906" s="75"/>
      <c r="AK906" s="75"/>
      <c r="AL906" s="75"/>
      <c r="AM906" s="75"/>
      <c r="AN906" s="75"/>
      <c r="AO906" s="75"/>
      <c r="AP906" s="75"/>
      <c r="AQ906" s="75"/>
      <c r="AR906" s="75"/>
      <c r="AS906" s="75"/>
      <c r="AT906" s="75"/>
      <c r="AU906" s="75"/>
      <c r="AV906" s="75"/>
      <c r="AW906" s="75"/>
      <c r="AX906" s="75"/>
      <c r="AY906" s="75"/>
      <c r="AZ906" s="75"/>
      <c r="BA906" s="75"/>
    </row>
    <row r="907" ht="20.25" customHeight="1">
      <c r="A907" s="74"/>
      <c r="B907" s="74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  <c r="AD907" s="75"/>
      <c r="AE907" s="75"/>
      <c r="AF907" s="75"/>
      <c r="AG907" s="75"/>
      <c r="AH907" s="75"/>
      <c r="AI907" s="75"/>
      <c r="AJ907" s="75"/>
      <c r="AK907" s="75"/>
      <c r="AL907" s="75"/>
      <c r="AM907" s="75"/>
      <c r="AN907" s="75"/>
      <c r="AO907" s="75"/>
      <c r="AP907" s="75"/>
      <c r="AQ907" s="75"/>
      <c r="AR907" s="75"/>
      <c r="AS907" s="75"/>
      <c r="AT907" s="75"/>
      <c r="AU907" s="75"/>
      <c r="AV907" s="75"/>
      <c r="AW907" s="75"/>
      <c r="AX907" s="75"/>
      <c r="AY907" s="75"/>
      <c r="AZ907" s="75"/>
      <c r="BA907" s="75"/>
    </row>
    <row r="908" ht="20.25" customHeight="1">
      <c r="A908" s="74"/>
      <c r="B908" s="74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  <c r="AD908" s="75"/>
      <c r="AE908" s="75"/>
      <c r="AF908" s="75"/>
      <c r="AG908" s="75"/>
      <c r="AH908" s="75"/>
      <c r="AI908" s="75"/>
      <c r="AJ908" s="75"/>
      <c r="AK908" s="75"/>
      <c r="AL908" s="75"/>
      <c r="AM908" s="75"/>
      <c r="AN908" s="75"/>
      <c r="AO908" s="75"/>
      <c r="AP908" s="75"/>
      <c r="AQ908" s="75"/>
      <c r="AR908" s="75"/>
      <c r="AS908" s="75"/>
      <c r="AT908" s="75"/>
      <c r="AU908" s="75"/>
      <c r="AV908" s="75"/>
      <c r="AW908" s="75"/>
      <c r="AX908" s="75"/>
      <c r="AY908" s="75"/>
      <c r="AZ908" s="75"/>
      <c r="BA908" s="75"/>
    </row>
    <row r="909" ht="20.25" customHeight="1">
      <c r="A909" s="74"/>
      <c r="B909" s="74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  <c r="AD909" s="75"/>
      <c r="AE909" s="75"/>
      <c r="AF909" s="75"/>
      <c r="AG909" s="75"/>
      <c r="AH909" s="75"/>
      <c r="AI909" s="75"/>
      <c r="AJ909" s="75"/>
      <c r="AK909" s="75"/>
      <c r="AL909" s="75"/>
      <c r="AM909" s="75"/>
      <c r="AN909" s="75"/>
      <c r="AO909" s="75"/>
      <c r="AP909" s="75"/>
      <c r="AQ909" s="75"/>
      <c r="AR909" s="75"/>
      <c r="AS909" s="75"/>
      <c r="AT909" s="75"/>
      <c r="AU909" s="75"/>
      <c r="AV909" s="75"/>
      <c r="AW909" s="75"/>
      <c r="AX909" s="75"/>
      <c r="AY909" s="75"/>
      <c r="AZ909" s="75"/>
      <c r="BA909" s="75"/>
    </row>
    <row r="910" ht="20.25" customHeight="1">
      <c r="A910" s="74"/>
      <c r="B910" s="74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  <c r="AD910" s="75"/>
      <c r="AE910" s="75"/>
      <c r="AF910" s="75"/>
      <c r="AG910" s="75"/>
      <c r="AH910" s="75"/>
      <c r="AI910" s="75"/>
      <c r="AJ910" s="75"/>
      <c r="AK910" s="75"/>
      <c r="AL910" s="75"/>
      <c r="AM910" s="75"/>
      <c r="AN910" s="75"/>
      <c r="AO910" s="75"/>
      <c r="AP910" s="75"/>
      <c r="AQ910" s="75"/>
      <c r="AR910" s="75"/>
      <c r="AS910" s="75"/>
      <c r="AT910" s="75"/>
      <c r="AU910" s="75"/>
      <c r="AV910" s="75"/>
      <c r="AW910" s="75"/>
      <c r="AX910" s="75"/>
      <c r="AY910" s="75"/>
      <c r="AZ910" s="75"/>
      <c r="BA910" s="75"/>
    </row>
    <row r="911" ht="20.25" customHeight="1">
      <c r="A911" s="74"/>
      <c r="B911" s="74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  <c r="AD911" s="75"/>
      <c r="AE911" s="75"/>
      <c r="AF911" s="75"/>
      <c r="AG911" s="75"/>
      <c r="AH911" s="75"/>
      <c r="AI911" s="75"/>
      <c r="AJ911" s="75"/>
      <c r="AK911" s="75"/>
      <c r="AL911" s="75"/>
      <c r="AM911" s="75"/>
      <c r="AN911" s="75"/>
      <c r="AO911" s="75"/>
      <c r="AP911" s="75"/>
      <c r="AQ911" s="75"/>
      <c r="AR911" s="75"/>
      <c r="AS911" s="75"/>
      <c r="AT911" s="75"/>
      <c r="AU911" s="75"/>
      <c r="AV911" s="75"/>
      <c r="AW911" s="75"/>
      <c r="AX911" s="75"/>
      <c r="AY911" s="75"/>
      <c r="AZ911" s="75"/>
      <c r="BA911" s="75"/>
    </row>
    <row r="912" ht="20.25" customHeight="1">
      <c r="A912" s="74"/>
      <c r="B912" s="74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  <c r="AD912" s="75"/>
      <c r="AE912" s="75"/>
      <c r="AF912" s="75"/>
      <c r="AG912" s="75"/>
      <c r="AH912" s="75"/>
      <c r="AI912" s="75"/>
      <c r="AJ912" s="75"/>
      <c r="AK912" s="75"/>
      <c r="AL912" s="75"/>
      <c r="AM912" s="75"/>
      <c r="AN912" s="75"/>
      <c r="AO912" s="75"/>
      <c r="AP912" s="75"/>
      <c r="AQ912" s="75"/>
      <c r="AR912" s="75"/>
      <c r="AS912" s="75"/>
      <c r="AT912" s="75"/>
      <c r="AU912" s="75"/>
      <c r="AV912" s="75"/>
      <c r="AW912" s="75"/>
      <c r="AX912" s="75"/>
      <c r="AY912" s="75"/>
      <c r="AZ912" s="75"/>
      <c r="BA912" s="75"/>
    </row>
    <row r="913" ht="20.25" customHeight="1">
      <c r="A913" s="74"/>
      <c r="B913" s="74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  <c r="AD913" s="75"/>
      <c r="AE913" s="75"/>
      <c r="AF913" s="75"/>
      <c r="AG913" s="75"/>
      <c r="AH913" s="75"/>
      <c r="AI913" s="75"/>
      <c r="AJ913" s="75"/>
      <c r="AK913" s="75"/>
      <c r="AL913" s="75"/>
      <c r="AM913" s="75"/>
      <c r="AN913" s="75"/>
      <c r="AO913" s="75"/>
      <c r="AP913" s="75"/>
      <c r="AQ913" s="75"/>
      <c r="AR913" s="75"/>
      <c r="AS913" s="75"/>
      <c r="AT913" s="75"/>
      <c r="AU913" s="75"/>
      <c r="AV913" s="75"/>
      <c r="AW913" s="75"/>
      <c r="AX913" s="75"/>
      <c r="AY913" s="75"/>
      <c r="AZ913" s="75"/>
      <c r="BA913" s="75"/>
    </row>
    <row r="914" ht="20.25" customHeight="1">
      <c r="A914" s="74"/>
      <c r="B914" s="74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  <c r="AD914" s="75"/>
      <c r="AE914" s="75"/>
      <c r="AF914" s="75"/>
      <c r="AG914" s="75"/>
      <c r="AH914" s="75"/>
      <c r="AI914" s="75"/>
      <c r="AJ914" s="75"/>
      <c r="AK914" s="75"/>
      <c r="AL914" s="75"/>
      <c r="AM914" s="75"/>
      <c r="AN914" s="75"/>
      <c r="AO914" s="75"/>
      <c r="AP914" s="75"/>
      <c r="AQ914" s="75"/>
      <c r="AR914" s="75"/>
      <c r="AS914" s="75"/>
      <c r="AT914" s="75"/>
      <c r="AU914" s="75"/>
      <c r="AV914" s="75"/>
      <c r="AW914" s="75"/>
      <c r="AX914" s="75"/>
      <c r="AY914" s="75"/>
      <c r="AZ914" s="75"/>
      <c r="BA914" s="75"/>
    </row>
    <row r="915" ht="20.25" customHeight="1">
      <c r="A915" s="74"/>
      <c r="B915" s="74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  <c r="AD915" s="75"/>
      <c r="AE915" s="75"/>
      <c r="AF915" s="75"/>
      <c r="AG915" s="75"/>
      <c r="AH915" s="75"/>
      <c r="AI915" s="75"/>
      <c r="AJ915" s="75"/>
      <c r="AK915" s="75"/>
      <c r="AL915" s="75"/>
      <c r="AM915" s="75"/>
      <c r="AN915" s="75"/>
      <c r="AO915" s="75"/>
      <c r="AP915" s="75"/>
      <c r="AQ915" s="75"/>
      <c r="AR915" s="75"/>
      <c r="AS915" s="75"/>
      <c r="AT915" s="75"/>
      <c r="AU915" s="75"/>
      <c r="AV915" s="75"/>
      <c r="AW915" s="75"/>
      <c r="AX915" s="75"/>
      <c r="AY915" s="75"/>
      <c r="AZ915" s="75"/>
      <c r="BA915" s="75"/>
    </row>
    <row r="916" ht="20.25" customHeight="1">
      <c r="A916" s="74"/>
      <c r="B916" s="74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  <c r="AD916" s="75"/>
      <c r="AE916" s="75"/>
      <c r="AF916" s="75"/>
      <c r="AG916" s="75"/>
      <c r="AH916" s="75"/>
      <c r="AI916" s="75"/>
      <c r="AJ916" s="75"/>
      <c r="AK916" s="75"/>
      <c r="AL916" s="75"/>
      <c r="AM916" s="75"/>
      <c r="AN916" s="75"/>
      <c r="AO916" s="75"/>
      <c r="AP916" s="75"/>
      <c r="AQ916" s="75"/>
      <c r="AR916" s="75"/>
      <c r="AS916" s="75"/>
      <c r="AT916" s="75"/>
      <c r="AU916" s="75"/>
      <c r="AV916" s="75"/>
      <c r="AW916" s="75"/>
      <c r="AX916" s="75"/>
      <c r="AY916" s="75"/>
      <c r="AZ916" s="75"/>
      <c r="BA916" s="75"/>
    </row>
    <row r="917" ht="20.25" customHeight="1">
      <c r="A917" s="74"/>
      <c r="B917" s="74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  <c r="AD917" s="75"/>
      <c r="AE917" s="75"/>
      <c r="AF917" s="75"/>
      <c r="AG917" s="75"/>
      <c r="AH917" s="75"/>
      <c r="AI917" s="75"/>
      <c r="AJ917" s="75"/>
      <c r="AK917" s="75"/>
      <c r="AL917" s="75"/>
      <c r="AM917" s="75"/>
      <c r="AN917" s="75"/>
      <c r="AO917" s="75"/>
      <c r="AP917" s="75"/>
      <c r="AQ917" s="75"/>
      <c r="AR917" s="75"/>
      <c r="AS917" s="75"/>
      <c r="AT917" s="75"/>
      <c r="AU917" s="75"/>
      <c r="AV917" s="75"/>
      <c r="AW917" s="75"/>
      <c r="AX917" s="75"/>
      <c r="AY917" s="75"/>
      <c r="AZ917" s="75"/>
      <c r="BA917" s="75"/>
    </row>
    <row r="918" ht="20.25" customHeight="1">
      <c r="A918" s="74"/>
      <c r="B918" s="74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  <c r="AD918" s="75"/>
      <c r="AE918" s="75"/>
      <c r="AF918" s="75"/>
      <c r="AG918" s="75"/>
      <c r="AH918" s="75"/>
      <c r="AI918" s="75"/>
      <c r="AJ918" s="75"/>
      <c r="AK918" s="75"/>
      <c r="AL918" s="75"/>
      <c r="AM918" s="75"/>
      <c r="AN918" s="75"/>
      <c r="AO918" s="75"/>
      <c r="AP918" s="75"/>
      <c r="AQ918" s="75"/>
      <c r="AR918" s="75"/>
      <c r="AS918" s="75"/>
      <c r="AT918" s="75"/>
      <c r="AU918" s="75"/>
      <c r="AV918" s="75"/>
      <c r="AW918" s="75"/>
      <c r="AX918" s="75"/>
      <c r="AY918" s="75"/>
      <c r="AZ918" s="75"/>
      <c r="BA918" s="75"/>
    </row>
    <row r="919" ht="20.25" customHeight="1">
      <c r="A919" s="74"/>
      <c r="B919" s="74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  <c r="AD919" s="75"/>
      <c r="AE919" s="75"/>
      <c r="AF919" s="75"/>
      <c r="AG919" s="75"/>
      <c r="AH919" s="75"/>
      <c r="AI919" s="75"/>
      <c r="AJ919" s="75"/>
      <c r="AK919" s="75"/>
      <c r="AL919" s="75"/>
      <c r="AM919" s="75"/>
      <c r="AN919" s="75"/>
      <c r="AO919" s="75"/>
      <c r="AP919" s="75"/>
      <c r="AQ919" s="75"/>
      <c r="AR919" s="75"/>
      <c r="AS919" s="75"/>
      <c r="AT919" s="75"/>
      <c r="AU919" s="75"/>
      <c r="AV919" s="75"/>
      <c r="AW919" s="75"/>
      <c r="AX919" s="75"/>
      <c r="AY919" s="75"/>
      <c r="AZ919" s="75"/>
      <c r="BA919" s="75"/>
    </row>
    <row r="920" ht="20.25" customHeight="1">
      <c r="A920" s="74"/>
      <c r="B920" s="74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  <c r="AD920" s="75"/>
      <c r="AE920" s="75"/>
      <c r="AF920" s="75"/>
      <c r="AG920" s="75"/>
      <c r="AH920" s="75"/>
      <c r="AI920" s="75"/>
      <c r="AJ920" s="75"/>
      <c r="AK920" s="75"/>
      <c r="AL920" s="75"/>
      <c r="AM920" s="75"/>
      <c r="AN920" s="75"/>
      <c r="AO920" s="75"/>
      <c r="AP920" s="75"/>
      <c r="AQ920" s="75"/>
      <c r="AR920" s="75"/>
      <c r="AS920" s="75"/>
      <c r="AT920" s="75"/>
      <c r="AU920" s="75"/>
      <c r="AV920" s="75"/>
      <c r="AW920" s="75"/>
      <c r="AX920" s="75"/>
      <c r="AY920" s="75"/>
      <c r="AZ920" s="75"/>
      <c r="BA920" s="75"/>
    </row>
    <row r="921" ht="20.25" customHeight="1">
      <c r="A921" s="74"/>
      <c r="B921" s="74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  <c r="AD921" s="75"/>
      <c r="AE921" s="75"/>
      <c r="AF921" s="75"/>
      <c r="AG921" s="75"/>
      <c r="AH921" s="75"/>
      <c r="AI921" s="75"/>
      <c r="AJ921" s="75"/>
      <c r="AK921" s="75"/>
      <c r="AL921" s="75"/>
      <c r="AM921" s="75"/>
      <c r="AN921" s="75"/>
      <c r="AO921" s="75"/>
      <c r="AP921" s="75"/>
      <c r="AQ921" s="75"/>
      <c r="AR921" s="75"/>
      <c r="AS921" s="75"/>
      <c r="AT921" s="75"/>
      <c r="AU921" s="75"/>
      <c r="AV921" s="75"/>
      <c r="AW921" s="75"/>
      <c r="AX921" s="75"/>
      <c r="AY921" s="75"/>
      <c r="AZ921" s="75"/>
      <c r="BA921" s="75"/>
    </row>
    <row r="922" ht="20.25" customHeight="1">
      <c r="A922" s="74"/>
      <c r="B922" s="74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  <c r="AD922" s="75"/>
      <c r="AE922" s="75"/>
      <c r="AF922" s="75"/>
      <c r="AG922" s="75"/>
      <c r="AH922" s="75"/>
      <c r="AI922" s="75"/>
      <c r="AJ922" s="75"/>
      <c r="AK922" s="75"/>
      <c r="AL922" s="75"/>
      <c r="AM922" s="75"/>
      <c r="AN922" s="75"/>
      <c r="AO922" s="75"/>
      <c r="AP922" s="75"/>
      <c r="AQ922" s="75"/>
      <c r="AR922" s="75"/>
      <c r="AS922" s="75"/>
      <c r="AT922" s="75"/>
      <c r="AU922" s="75"/>
      <c r="AV922" s="75"/>
      <c r="AW922" s="75"/>
      <c r="AX922" s="75"/>
      <c r="AY922" s="75"/>
      <c r="AZ922" s="75"/>
      <c r="BA922" s="75"/>
    </row>
    <row r="923" ht="20.25" customHeight="1">
      <c r="A923" s="74"/>
      <c r="B923" s="74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  <c r="AD923" s="75"/>
      <c r="AE923" s="75"/>
      <c r="AF923" s="75"/>
      <c r="AG923" s="75"/>
      <c r="AH923" s="75"/>
      <c r="AI923" s="75"/>
      <c r="AJ923" s="75"/>
      <c r="AK923" s="75"/>
      <c r="AL923" s="75"/>
      <c r="AM923" s="75"/>
      <c r="AN923" s="75"/>
      <c r="AO923" s="75"/>
      <c r="AP923" s="75"/>
      <c r="AQ923" s="75"/>
      <c r="AR923" s="75"/>
      <c r="AS923" s="75"/>
      <c r="AT923" s="75"/>
      <c r="AU923" s="75"/>
      <c r="AV923" s="75"/>
      <c r="AW923" s="75"/>
      <c r="AX923" s="75"/>
      <c r="AY923" s="75"/>
      <c r="AZ923" s="75"/>
      <c r="BA923" s="75"/>
    </row>
    <row r="924" ht="20.25" customHeight="1">
      <c r="A924" s="74"/>
      <c r="B924" s="74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  <c r="AD924" s="75"/>
      <c r="AE924" s="75"/>
      <c r="AF924" s="75"/>
      <c r="AG924" s="75"/>
      <c r="AH924" s="75"/>
      <c r="AI924" s="75"/>
      <c r="AJ924" s="75"/>
      <c r="AK924" s="75"/>
      <c r="AL924" s="75"/>
      <c r="AM924" s="75"/>
      <c r="AN924" s="75"/>
      <c r="AO924" s="75"/>
      <c r="AP924" s="75"/>
      <c r="AQ924" s="75"/>
      <c r="AR924" s="75"/>
      <c r="AS924" s="75"/>
      <c r="AT924" s="75"/>
      <c r="AU924" s="75"/>
      <c r="AV924" s="75"/>
      <c r="AW924" s="75"/>
      <c r="AX924" s="75"/>
      <c r="AY924" s="75"/>
      <c r="AZ924" s="75"/>
      <c r="BA924" s="75"/>
    </row>
    <row r="925" ht="20.25" customHeight="1">
      <c r="A925" s="74"/>
      <c r="B925" s="74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  <c r="AD925" s="75"/>
      <c r="AE925" s="75"/>
      <c r="AF925" s="75"/>
      <c r="AG925" s="75"/>
      <c r="AH925" s="75"/>
      <c r="AI925" s="75"/>
      <c r="AJ925" s="75"/>
      <c r="AK925" s="75"/>
      <c r="AL925" s="75"/>
      <c r="AM925" s="75"/>
      <c r="AN925" s="75"/>
      <c r="AO925" s="75"/>
      <c r="AP925" s="75"/>
      <c r="AQ925" s="75"/>
      <c r="AR925" s="75"/>
      <c r="AS925" s="75"/>
      <c r="AT925" s="75"/>
      <c r="AU925" s="75"/>
      <c r="AV925" s="75"/>
      <c r="AW925" s="75"/>
      <c r="AX925" s="75"/>
      <c r="AY925" s="75"/>
      <c r="AZ925" s="75"/>
      <c r="BA925" s="75"/>
    </row>
    <row r="926" ht="20.25" customHeight="1">
      <c r="A926" s="74"/>
      <c r="B926" s="74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  <c r="AD926" s="75"/>
      <c r="AE926" s="75"/>
      <c r="AF926" s="75"/>
      <c r="AG926" s="75"/>
      <c r="AH926" s="75"/>
      <c r="AI926" s="75"/>
      <c r="AJ926" s="75"/>
      <c r="AK926" s="75"/>
      <c r="AL926" s="75"/>
      <c r="AM926" s="75"/>
      <c r="AN926" s="75"/>
      <c r="AO926" s="75"/>
      <c r="AP926" s="75"/>
      <c r="AQ926" s="75"/>
      <c r="AR926" s="75"/>
      <c r="AS926" s="75"/>
      <c r="AT926" s="75"/>
      <c r="AU926" s="75"/>
      <c r="AV926" s="75"/>
      <c r="AW926" s="75"/>
      <c r="AX926" s="75"/>
      <c r="AY926" s="75"/>
      <c r="AZ926" s="75"/>
      <c r="BA926" s="75"/>
    </row>
    <row r="927" ht="20.25" customHeight="1">
      <c r="A927" s="74"/>
      <c r="B927" s="74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  <c r="AD927" s="75"/>
      <c r="AE927" s="75"/>
      <c r="AF927" s="75"/>
      <c r="AG927" s="75"/>
      <c r="AH927" s="75"/>
      <c r="AI927" s="75"/>
      <c r="AJ927" s="75"/>
      <c r="AK927" s="75"/>
      <c r="AL927" s="75"/>
      <c r="AM927" s="75"/>
      <c r="AN927" s="75"/>
      <c r="AO927" s="75"/>
      <c r="AP927" s="75"/>
      <c r="AQ927" s="75"/>
      <c r="AR927" s="75"/>
      <c r="AS927" s="75"/>
      <c r="AT927" s="75"/>
      <c r="AU927" s="75"/>
      <c r="AV927" s="75"/>
      <c r="AW927" s="75"/>
      <c r="AX927" s="75"/>
      <c r="AY927" s="75"/>
      <c r="AZ927" s="75"/>
      <c r="BA927" s="75"/>
    </row>
    <row r="928" ht="20.25" customHeight="1">
      <c r="A928" s="74"/>
      <c r="B928" s="74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  <c r="AD928" s="75"/>
      <c r="AE928" s="75"/>
      <c r="AF928" s="75"/>
      <c r="AG928" s="75"/>
      <c r="AH928" s="75"/>
      <c r="AI928" s="75"/>
      <c r="AJ928" s="75"/>
      <c r="AK928" s="75"/>
      <c r="AL928" s="75"/>
      <c r="AM928" s="75"/>
      <c r="AN928" s="75"/>
      <c r="AO928" s="75"/>
      <c r="AP928" s="75"/>
      <c r="AQ928" s="75"/>
      <c r="AR928" s="75"/>
      <c r="AS928" s="75"/>
      <c r="AT928" s="75"/>
      <c r="AU928" s="75"/>
      <c r="AV928" s="75"/>
      <c r="AW928" s="75"/>
      <c r="AX928" s="75"/>
      <c r="AY928" s="75"/>
      <c r="AZ928" s="75"/>
      <c r="BA928" s="75"/>
    </row>
    <row r="929" ht="20.25" customHeight="1">
      <c r="A929" s="74"/>
      <c r="B929" s="74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  <c r="AD929" s="75"/>
      <c r="AE929" s="75"/>
      <c r="AF929" s="75"/>
      <c r="AG929" s="75"/>
      <c r="AH929" s="75"/>
      <c r="AI929" s="75"/>
      <c r="AJ929" s="75"/>
      <c r="AK929" s="75"/>
      <c r="AL929" s="75"/>
      <c r="AM929" s="75"/>
      <c r="AN929" s="75"/>
      <c r="AO929" s="75"/>
      <c r="AP929" s="75"/>
      <c r="AQ929" s="75"/>
      <c r="AR929" s="75"/>
      <c r="AS929" s="75"/>
      <c r="AT929" s="75"/>
      <c r="AU929" s="75"/>
      <c r="AV929" s="75"/>
      <c r="AW929" s="75"/>
      <c r="AX929" s="75"/>
      <c r="AY929" s="75"/>
      <c r="AZ929" s="75"/>
      <c r="BA929" s="75"/>
    </row>
    <row r="930" ht="20.25" customHeight="1">
      <c r="A930" s="74"/>
      <c r="B930" s="74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  <c r="AD930" s="75"/>
      <c r="AE930" s="75"/>
      <c r="AF930" s="75"/>
      <c r="AG930" s="75"/>
      <c r="AH930" s="75"/>
      <c r="AI930" s="75"/>
      <c r="AJ930" s="75"/>
      <c r="AK930" s="75"/>
      <c r="AL930" s="75"/>
      <c r="AM930" s="75"/>
      <c r="AN930" s="75"/>
      <c r="AO930" s="75"/>
      <c r="AP930" s="75"/>
      <c r="AQ930" s="75"/>
      <c r="AR930" s="75"/>
      <c r="AS930" s="75"/>
      <c r="AT930" s="75"/>
      <c r="AU930" s="75"/>
      <c r="AV930" s="75"/>
      <c r="AW930" s="75"/>
      <c r="AX930" s="75"/>
      <c r="AY930" s="75"/>
      <c r="AZ930" s="75"/>
      <c r="BA930" s="75"/>
    </row>
    <row r="931" ht="20.25" customHeight="1">
      <c r="A931" s="74"/>
      <c r="B931" s="74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  <c r="AD931" s="75"/>
      <c r="AE931" s="75"/>
      <c r="AF931" s="75"/>
      <c r="AG931" s="75"/>
      <c r="AH931" s="75"/>
      <c r="AI931" s="75"/>
      <c r="AJ931" s="75"/>
      <c r="AK931" s="75"/>
      <c r="AL931" s="75"/>
      <c r="AM931" s="75"/>
      <c r="AN931" s="75"/>
      <c r="AO931" s="75"/>
      <c r="AP931" s="75"/>
      <c r="AQ931" s="75"/>
      <c r="AR931" s="75"/>
      <c r="AS931" s="75"/>
      <c r="AT931" s="75"/>
      <c r="AU931" s="75"/>
      <c r="AV931" s="75"/>
      <c r="AW931" s="75"/>
      <c r="AX931" s="75"/>
      <c r="AY931" s="75"/>
      <c r="AZ931" s="75"/>
      <c r="BA931" s="75"/>
    </row>
    <row r="932" ht="20.25" customHeight="1">
      <c r="A932" s="74"/>
      <c r="B932" s="74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  <c r="AD932" s="75"/>
      <c r="AE932" s="75"/>
      <c r="AF932" s="75"/>
      <c r="AG932" s="75"/>
      <c r="AH932" s="75"/>
      <c r="AI932" s="75"/>
      <c r="AJ932" s="75"/>
      <c r="AK932" s="75"/>
      <c r="AL932" s="75"/>
      <c r="AM932" s="75"/>
      <c r="AN932" s="75"/>
      <c r="AO932" s="75"/>
      <c r="AP932" s="75"/>
      <c r="AQ932" s="75"/>
      <c r="AR932" s="75"/>
      <c r="AS932" s="75"/>
      <c r="AT932" s="75"/>
      <c r="AU932" s="75"/>
      <c r="AV932" s="75"/>
      <c r="AW932" s="75"/>
      <c r="AX932" s="75"/>
      <c r="AY932" s="75"/>
      <c r="AZ932" s="75"/>
      <c r="BA932" s="75"/>
    </row>
    <row r="933" ht="20.25" customHeight="1">
      <c r="A933" s="74"/>
      <c r="B933" s="74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  <c r="AD933" s="75"/>
      <c r="AE933" s="75"/>
      <c r="AF933" s="75"/>
      <c r="AG933" s="75"/>
      <c r="AH933" s="75"/>
      <c r="AI933" s="75"/>
      <c r="AJ933" s="75"/>
      <c r="AK933" s="75"/>
      <c r="AL933" s="75"/>
      <c r="AM933" s="75"/>
      <c r="AN933" s="75"/>
      <c r="AO933" s="75"/>
      <c r="AP933" s="75"/>
      <c r="AQ933" s="75"/>
      <c r="AR933" s="75"/>
      <c r="AS933" s="75"/>
      <c r="AT933" s="75"/>
      <c r="AU933" s="75"/>
      <c r="AV933" s="75"/>
      <c r="AW933" s="75"/>
      <c r="AX933" s="75"/>
      <c r="AY933" s="75"/>
      <c r="AZ933" s="75"/>
      <c r="BA933" s="75"/>
    </row>
    <row r="934" ht="20.25" customHeight="1">
      <c r="A934" s="74"/>
      <c r="B934" s="74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  <c r="AD934" s="75"/>
      <c r="AE934" s="75"/>
      <c r="AF934" s="75"/>
      <c r="AG934" s="75"/>
      <c r="AH934" s="75"/>
      <c r="AI934" s="75"/>
      <c r="AJ934" s="75"/>
      <c r="AK934" s="75"/>
      <c r="AL934" s="75"/>
      <c r="AM934" s="75"/>
      <c r="AN934" s="75"/>
      <c r="AO934" s="75"/>
      <c r="AP934" s="75"/>
      <c r="AQ934" s="75"/>
      <c r="AR934" s="75"/>
      <c r="AS934" s="75"/>
      <c r="AT934" s="75"/>
      <c r="AU934" s="75"/>
      <c r="AV934" s="75"/>
      <c r="AW934" s="75"/>
      <c r="AX934" s="75"/>
      <c r="AY934" s="75"/>
      <c r="AZ934" s="75"/>
      <c r="BA934" s="75"/>
    </row>
    <row r="935" ht="20.25" customHeight="1">
      <c r="A935" s="74"/>
      <c r="B935" s="74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  <c r="AD935" s="75"/>
      <c r="AE935" s="75"/>
      <c r="AF935" s="75"/>
      <c r="AG935" s="75"/>
      <c r="AH935" s="75"/>
      <c r="AI935" s="75"/>
      <c r="AJ935" s="75"/>
      <c r="AK935" s="75"/>
      <c r="AL935" s="75"/>
      <c r="AM935" s="75"/>
      <c r="AN935" s="75"/>
      <c r="AO935" s="75"/>
      <c r="AP935" s="75"/>
      <c r="AQ935" s="75"/>
      <c r="AR935" s="75"/>
      <c r="AS935" s="75"/>
      <c r="AT935" s="75"/>
      <c r="AU935" s="75"/>
      <c r="AV935" s="75"/>
      <c r="AW935" s="75"/>
      <c r="AX935" s="75"/>
      <c r="AY935" s="75"/>
      <c r="AZ935" s="75"/>
      <c r="BA935" s="75"/>
    </row>
    <row r="936" ht="20.25" customHeight="1">
      <c r="A936" s="74"/>
      <c r="B936" s="74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  <c r="AD936" s="75"/>
      <c r="AE936" s="75"/>
      <c r="AF936" s="75"/>
      <c r="AG936" s="75"/>
      <c r="AH936" s="75"/>
      <c r="AI936" s="75"/>
      <c r="AJ936" s="75"/>
      <c r="AK936" s="75"/>
      <c r="AL936" s="75"/>
      <c r="AM936" s="75"/>
      <c r="AN936" s="75"/>
      <c r="AO936" s="75"/>
      <c r="AP936" s="75"/>
      <c r="AQ936" s="75"/>
      <c r="AR936" s="75"/>
      <c r="AS936" s="75"/>
      <c r="AT936" s="75"/>
      <c r="AU936" s="75"/>
      <c r="AV936" s="75"/>
      <c r="AW936" s="75"/>
      <c r="AX936" s="75"/>
      <c r="AY936" s="75"/>
      <c r="AZ936" s="75"/>
      <c r="BA936" s="75"/>
    </row>
    <row r="937" ht="20.25" customHeight="1">
      <c r="A937" s="74"/>
      <c r="B937" s="74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  <c r="AD937" s="75"/>
      <c r="AE937" s="75"/>
      <c r="AF937" s="75"/>
      <c r="AG937" s="75"/>
      <c r="AH937" s="75"/>
      <c r="AI937" s="75"/>
      <c r="AJ937" s="75"/>
      <c r="AK937" s="75"/>
      <c r="AL937" s="75"/>
      <c r="AM937" s="75"/>
      <c r="AN937" s="75"/>
      <c r="AO937" s="75"/>
      <c r="AP937" s="75"/>
      <c r="AQ937" s="75"/>
      <c r="AR937" s="75"/>
      <c r="AS937" s="75"/>
      <c r="AT937" s="75"/>
      <c r="AU937" s="75"/>
      <c r="AV937" s="75"/>
      <c r="AW937" s="75"/>
      <c r="AX937" s="75"/>
      <c r="AY937" s="75"/>
      <c r="AZ937" s="75"/>
      <c r="BA937" s="75"/>
    </row>
    <row r="938" ht="20.25" customHeight="1">
      <c r="A938" s="74"/>
      <c r="B938" s="74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  <c r="AD938" s="75"/>
      <c r="AE938" s="75"/>
      <c r="AF938" s="75"/>
      <c r="AG938" s="75"/>
      <c r="AH938" s="75"/>
      <c r="AI938" s="75"/>
      <c r="AJ938" s="75"/>
      <c r="AK938" s="75"/>
      <c r="AL938" s="75"/>
      <c r="AM938" s="75"/>
      <c r="AN938" s="75"/>
      <c r="AO938" s="75"/>
      <c r="AP938" s="75"/>
      <c r="AQ938" s="75"/>
      <c r="AR938" s="75"/>
      <c r="AS938" s="75"/>
      <c r="AT938" s="75"/>
      <c r="AU938" s="75"/>
      <c r="AV938" s="75"/>
      <c r="AW938" s="75"/>
      <c r="AX938" s="75"/>
      <c r="AY938" s="75"/>
      <c r="AZ938" s="75"/>
      <c r="BA938" s="75"/>
    </row>
    <row r="939" ht="20.25" customHeight="1">
      <c r="A939" s="74"/>
      <c r="B939" s="74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  <c r="AD939" s="75"/>
      <c r="AE939" s="75"/>
      <c r="AF939" s="75"/>
      <c r="AG939" s="75"/>
      <c r="AH939" s="75"/>
      <c r="AI939" s="75"/>
      <c r="AJ939" s="75"/>
      <c r="AK939" s="75"/>
      <c r="AL939" s="75"/>
      <c r="AM939" s="75"/>
      <c r="AN939" s="75"/>
      <c r="AO939" s="75"/>
      <c r="AP939" s="75"/>
      <c r="AQ939" s="75"/>
      <c r="AR939" s="75"/>
      <c r="AS939" s="75"/>
      <c r="AT939" s="75"/>
      <c r="AU939" s="75"/>
      <c r="AV939" s="75"/>
      <c r="AW939" s="75"/>
      <c r="AX939" s="75"/>
      <c r="AY939" s="75"/>
      <c r="AZ939" s="75"/>
      <c r="BA939" s="75"/>
    </row>
    <row r="940" ht="20.25" customHeight="1">
      <c r="A940" s="74"/>
      <c r="B940" s="74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  <c r="AD940" s="75"/>
      <c r="AE940" s="75"/>
      <c r="AF940" s="75"/>
      <c r="AG940" s="75"/>
      <c r="AH940" s="75"/>
      <c r="AI940" s="75"/>
      <c r="AJ940" s="75"/>
      <c r="AK940" s="75"/>
      <c r="AL940" s="75"/>
      <c r="AM940" s="75"/>
      <c r="AN940" s="75"/>
      <c r="AO940" s="75"/>
      <c r="AP940" s="75"/>
      <c r="AQ940" s="75"/>
      <c r="AR940" s="75"/>
      <c r="AS940" s="75"/>
      <c r="AT940" s="75"/>
      <c r="AU940" s="75"/>
      <c r="AV940" s="75"/>
      <c r="AW940" s="75"/>
      <c r="AX940" s="75"/>
      <c r="AY940" s="75"/>
      <c r="AZ940" s="75"/>
      <c r="BA940" s="75"/>
    </row>
    <row r="941" ht="20.25" customHeight="1">
      <c r="A941" s="74"/>
      <c r="B941" s="74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  <c r="AD941" s="75"/>
      <c r="AE941" s="75"/>
      <c r="AF941" s="75"/>
      <c r="AG941" s="75"/>
      <c r="AH941" s="75"/>
      <c r="AI941" s="75"/>
      <c r="AJ941" s="75"/>
      <c r="AK941" s="75"/>
      <c r="AL941" s="75"/>
      <c r="AM941" s="75"/>
      <c r="AN941" s="75"/>
      <c r="AO941" s="75"/>
      <c r="AP941" s="75"/>
      <c r="AQ941" s="75"/>
      <c r="AR941" s="75"/>
      <c r="AS941" s="75"/>
      <c r="AT941" s="75"/>
      <c r="AU941" s="75"/>
      <c r="AV941" s="75"/>
      <c r="AW941" s="75"/>
      <c r="AX941" s="75"/>
      <c r="AY941" s="75"/>
      <c r="AZ941" s="75"/>
      <c r="BA941" s="75"/>
    </row>
    <row r="942" ht="20.25" customHeight="1">
      <c r="A942" s="74"/>
      <c r="B942" s="74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  <c r="AD942" s="75"/>
      <c r="AE942" s="75"/>
      <c r="AF942" s="75"/>
      <c r="AG942" s="75"/>
      <c r="AH942" s="75"/>
      <c r="AI942" s="75"/>
      <c r="AJ942" s="75"/>
      <c r="AK942" s="75"/>
      <c r="AL942" s="75"/>
      <c r="AM942" s="75"/>
      <c r="AN942" s="75"/>
      <c r="AO942" s="75"/>
      <c r="AP942" s="75"/>
      <c r="AQ942" s="75"/>
      <c r="AR942" s="75"/>
      <c r="AS942" s="75"/>
      <c r="AT942" s="75"/>
      <c r="AU942" s="75"/>
      <c r="AV942" s="75"/>
      <c r="AW942" s="75"/>
      <c r="AX942" s="75"/>
      <c r="AY942" s="75"/>
      <c r="AZ942" s="75"/>
      <c r="BA942" s="75"/>
    </row>
    <row r="943" ht="20.25" customHeight="1">
      <c r="A943" s="74"/>
      <c r="B943" s="74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  <c r="AD943" s="75"/>
      <c r="AE943" s="75"/>
      <c r="AF943" s="75"/>
      <c r="AG943" s="75"/>
      <c r="AH943" s="75"/>
      <c r="AI943" s="75"/>
      <c r="AJ943" s="75"/>
      <c r="AK943" s="75"/>
      <c r="AL943" s="75"/>
      <c r="AM943" s="75"/>
      <c r="AN943" s="75"/>
      <c r="AO943" s="75"/>
      <c r="AP943" s="75"/>
      <c r="AQ943" s="75"/>
      <c r="AR943" s="75"/>
      <c r="AS943" s="75"/>
      <c r="AT943" s="75"/>
      <c r="AU943" s="75"/>
      <c r="AV943" s="75"/>
      <c r="AW943" s="75"/>
      <c r="AX943" s="75"/>
      <c r="AY943" s="75"/>
      <c r="AZ943" s="75"/>
      <c r="BA943" s="75"/>
    </row>
    <row r="944" ht="20.25" customHeight="1">
      <c r="A944" s="74"/>
      <c r="B944" s="74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  <c r="AD944" s="75"/>
      <c r="AE944" s="75"/>
      <c r="AF944" s="75"/>
      <c r="AG944" s="75"/>
      <c r="AH944" s="75"/>
      <c r="AI944" s="75"/>
      <c r="AJ944" s="75"/>
      <c r="AK944" s="75"/>
      <c r="AL944" s="75"/>
      <c r="AM944" s="75"/>
      <c r="AN944" s="75"/>
      <c r="AO944" s="75"/>
      <c r="AP944" s="75"/>
      <c r="AQ944" s="75"/>
      <c r="AR944" s="75"/>
      <c r="AS944" s="75"/>
      <c r="AT944" s="75"/>
      <c r="AU944" s="75"/>
      <c r="AV944" s="75"/>
      <c r="AW944" s="75"/>
      <c r="AX944" s="75"/>
      <c r="AY944" s="75"/>
      <c r="AZ944" s="75"/>
      <c r="BA944" s="75"/>
    </row>
    <row r="945" ht="20.25" customHeight="1">
      <c r="A945" s="74"/>
      <c r="B945" s="74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  <c r="AD945" s="75"/>
      <c r="AE945" s="75"/>
      <c r="AF945" s="75"/>
      <c r="AG945" s="75"/>
      <c r="AH945" s="75"/>
      <c r="AI945" s="75"/>
      <c r="AJ945" s="75"/>
      <c r="AK945" s="75"/>
      <c r="AL945" s="75"/>
      <c r="AM945" s="75"/>
      <c r="AN945" s="75"/>
      <c r="AO945" s="75"/>
      <c r="AP945" s="75"/>
      <c r="AQ945" s="75"/>
      <c r="AR945" s="75"/>
      <c r="AS945" s="75"/>
      <c r="AT945" s="75"/>
      <c r="AU945" s="75"/>
      <c r="AV945" s="75"/>
      <c r="AW945" s="75"/>
      <c r="AX945" s="75"/>
      <c r="AY945" s="75"/>
      <c r="AZ945" s="75"/>
      <c r="BA945" s="75"/>
    </row>
    <row r="946" ht="20.25" customHeight="1">
      <c r="A946" s="74"/>
      <c r="B946" s="74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  <c r="AD946" s="75"/>
      <c r="AE946" s="75"/>
      <c r="AF946" s="75"/>
      <c r="AG946" s="75"/>
      <c r="AH946" s="75"/>
      <c r="AI946" s="75"/>
      <c r="AJ946" s="75"/>
      <c r="AK946" s="75"/>
      <c r="AL946" s="75"/>
      <c r="AM946" s="75"/>
      <c r="AN946" s="75"/>
      <c r="AO946" s="75"/>
      <c r="AP946" s="75"/>
      <c r="AQ946" s="75"/>
      <c r="AR946" s="75"/>
      <c r="AS946" s="75"/>
      <c r="AT946" s="75"/>
      <c r="AU946" s="75"/>
      <c r="AV946" s="75"/>
      <c r="AW946" s="75"/>
      <c r="AX946" s="75"/>
      <c r="AY946" s="75"/>
      <c r="AZ946" s="75"/>
      <c r="BA946" s="75"/>
    </row>
    <row r="947" ht="20.25" customHeight="1">
      <c r="A947" s="74"/>
      <c r="B947" s="74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  <c r="AD947" s="75"/>
      <c r="AE947" s="75"/>
      <c r="AF947" s="75"/>
      <c r="AG947" s="75"/>
      <c r="AH947" s="75"/>
      <c r="AI947" s="75"/>
      <c r="AJ947" s="75"/>
      <c r="AK947" s="75"/>
      <c r="AL947" s="75"/>
      <c r="AM947" s="75"/>
      <c r="AN947" s="75"/>
      <c r="AO947" s="75"/>
      <c r="AP947" s="75"/>
      <c r="AQ947" s="75"/>
      <c r="AR947" s="75"/>
      <c r="AS947" s="75"/>
      <c r="AT947" s="75"/>
      <c r="AU947" s="75"/>
      <c r="AV947" s="75"/>
      <c r="AW947" s="75"/>
      <c r="AX947" s="75"/>
      <c r="AY947" s="75"/>
      <c r="AZ947" s="75"/>
      <c r="BA947" s="75"/>
    </row>
    <row r="948" ht="20.25" customHeight="1">
      <c r="A948" s="74"/>
      <c r="B948" s="74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  <c r="AD948" s="75"/>
      <c r="AE948" s="75"/>
      <c r="AF948" s="75"/>
      <c r="AG948" s="75"/>
      <c r="AH948" s="75"/>
      <c r="AI948" s="75"/>
      <c r="AJ948" s="75"/>
      <c r="AK948" s="75"/>
      <c r="AL948" s="75"/>
      <c r="AM948" s="75"/>
      <c r="AN948" s="75"/>
      <c r="AO948" s="75"/>
      <c r="AP948" s="75"/>
      <c r="AQ948" s="75"/>
      <c r="AR948" s="75"/>
      <c r="AS948" s="75"/>
      <c r="AT948" s="75"/>
      <c r="AU948" s="75"/>
      <c r="AV948" s="75"/>
      <c r="AW948" s="75"/>
      <c r="AX948" s="75"/>
      <c r="AY948" s="75"/>
      <c r="AZ948" s="75"/>
      <c r="BA948" s="75"/>
    </row>
    <row r="949" ht="20.25" customHeight="1">
      <c r="A949" s="74"/>
      <c r="B949" s="74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  <c r="AD949" s="75"/>
      <c r="AE949" s="75"/>
      <c r="AF949" s="75"/>
      <c r="AG949" s="75"/>
      <c r="AH949" s="75"/>
      <c r="AI949" s="75"/>
      <c r="AJ949" s="75"/>
      <c r="AK949" s="75"/>
      <c r="AL949" s="75"/>
      <c r="AM949" s="75"/>
      <c r="AN949" s="75"/>
      <c r="AO949" s="75"/>
      <c r="AP949" s="75"/>
      <c r="AQ949" s="75"/>
      <c r="AR949" s="75"/>
      <c r="AS949" s="75"/>
      <c r="AT949" s="75"/>
      <c r="AU949" s="75"/>
      <c r="AV949" s="75"/>
      <c r="AW949" s="75"/>
      <c r="AX949" s="75"/>
      <c r="AY949" s="75"/>
      <c r="AZ949" s="75"/>
      <c r="BA949" s="75"/>
    </row>
    <row r="950" ht="20.25" customHeight="1">
      <c r="A950" s="74"/>
      <c r="B950" s="74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  <c r="AD950" s="75"/>
      <c r="AE950" s="75"/>
      <c r="AF950" s="75"/>
      <c r="AG950" s="75"/>
      <c r="AH950" s="75"/>
      <c r="AI950" s="75"/>
      <c r="AJ950" s="75"/>
      <c r="AK950" s="75"/>
      <c r="AL950" s="75"/>
      <c r="AM950" s="75"/>
      <c r="AN950" s="75"/>
      <c r="AO950" s="75"/>
      <c r="AP950" s="75"/>
      <c r="AQ950" s="75"/>
      <c r="AR950" s="75"/>
      <c r="AS950" s="75"/>
      <c r="AT950" s="75"/>
      <c r="AU950" s="75"/>
      <c r="AV950" s="75"/>
      <c r="AW950" s="75"/>
      <c r="AX950" s="75"/>
      <c r="AY950" s="75"/>
      <c r="AZ950" s="75"/>
      <c r="BA950" s="75"/>
    </row>
    <row r="951" ht="20.25" customHeight="1">
      <c r="A951" s="74"/>
      <c r="B951" s="74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  <c r="AD951" s="75"/>
      <c r="AE951" s="75"/>
      <c r="AF951" s="75"/>
      <c r="AG951" s="75"/>
      <c r="AH951" s="75"/>
      <c r="AI951" s="75"/>
      <c r="AJ951" s="75"/>
      <c r="AK951" s="75"/>
      <c r="AL951" s="75"/>
      <c r="AM951" s="75"/>
      <c r="AN951" s="75"/>
      <c r="AO951" s="75"/>
      <c r="AP951" s="75"/>
      <c r="AQ951" s="75"/>
      <c r="AR951" s="75"/>
      <c r="AS951" s="75"/>
      <c r="AT951" s="75"/>
      <c r="AU951" s="75"/>
      <c r="AV951" s="75"/>
      <c r="AW951" s="75"/>
      <c r="AX951" s="75"/>
      <c r="AY951" s="75"/>
      <c r="AZ951" s="75"/>
      <c r="BA951" s="75"/>
    </row>
    <row r="952" ht="20.25" customHeight="1">
      <c r="A952" s="74"/>
      <c r="B952" s="74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  <c r="AD952" s="75"/>
      <c r="AE952" s="75"/>
      <c r="AF952" s="75"/>
      <c r="AG952" s="75"/>
      <c r="AH952" s="75"/>
      <c r="AI952" s="75"/>
      <c r="AJ952" s="75"/>
      <c r="AK952" s="75"/>
      <c r="AL952" s="75"/>
      <c r="AM952" s="75"/>
      <c r="AN952" s="75"/>
      <c r="AO952" s="75"/>
      <c r="AP952" s="75"/>
      <c r="AQ952" s="75"/>
      <c r="AR952" s="75"/>
      <c r="AS952" s="75"/>
      <c r="AT952" s="75"/>
      <c r="AU952" s="75"/>
      <c r="AV952" s="75"/>
      <c r="AW952" s="75"/>
      <c r="AX952" s="75"/>
      <c r="AY952" s="75"/>
      <c r="AZ952" s="75"/>
      <c r="BA952" s="75"/>
    </row>
    <row r="953" ht="20.25" customHeight="1">
      <c r="A953" s="74"/>
      <c r="B953" s="74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  <c r="AD953" s="75"/>
      <c r="AE953" s="75"/>
      <c r="AF953" s="75"/>
      <c r="AG953" s="75"/>
      <c r="AH953" s="75"/>
      <c r="AI953" s="75"/>
      <c r="AJ953" s="75"/>
      <c r="AK953" s="75"/>
      <c r="AL953" s="75"/>
      <c r="AM953" s="75"/>
      <c r="AN953" s="75"/>
      <c r="AO953" s="75"/>
      <c r="AP953" s="75"/>
      <c r="AQ953" s="75"/>
      <c r="AR953" s="75"/>
      <c r="AS953" s="75"/>
      <c r="AT953" s="75"/>
      <c r="AU953" s="75"/>
      <c r="AV953" s="75"/>
      <c r="AW953" s="75"/>
      <c r="AX953" s="75"/>
      <c r="AY953" s="75"/>
      <c r="AZ953" s="75"/>
      <c r="BA953" s="75"/>
    </row>
    <row r="954" ht="20.25" customHeight="1">
      <c r="A954" s="74"/>
      <c r="B954" s="74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  <c r="AD954" s="75"/>
      <c r="AE954" s="75"/>
      <c r="AF954" s="75"/>
      <c r="AG954" s="75"/>
      <c r="AH954" s="75"/>
      <c r="AI954" s="75"/>
      <c r="AJ954" s="75"/>
      <c r="AK954" s="75"/>
      <c r="AL954" s="75"/>
      <c r="AM954" s="75"/>
      <c r="AN954" s="75"/>
      <c r="AO954" s="75"/>
      <c r="AP954" s="75"/>
      <c r="AQ954" s="75"/>
      <c r="AR954" s="75"/>
      <c r="AS954" s="75"/>
      <c r="AT954" s="75"/>
      <c r="AU954" s="75"/>
      <c r="AV954" s="75"/>
      <c r="AW954" s="75"/>
      <c r="AX954" s="75"/>
      <c r="AY954" s="75"/>
      <c r="AZ954" s="75"/>
      <c r="BA954" s="75"/>
    </row>
    <row r="955" ht="20.25" customHeight="1">
      <c r="A955" s="74"/>
      <c r="B955" s="74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  <c r="AD955" s="75"/>
      <c r="AE955" s="75"/>
      <c r="AF955" s="75"/>
      <c r="AG955" s="75"/>
      <c r="AH955" s="75"/>
      <c r="AI955" s="75"/>
      <c r="AJ955" s="75"/>
      <c r="AK955" s="75"/>
      <c r="AL955" s="75"/>
      <c r="AM955" s="75"/>
      <c r="AN955" s="75"/>
      <c r="AO955" s="75"/>
      <c r="AP955" s="75"/>
      <c r="AQ955" s="75"/>
      <c r="AR955" s="75"/>
      <c r="AS955" s="75"/>
      <c r="AT955" s="75"/>
      <c r="AU955" s="75"/>
      <c r="AV955" s="75"/>
      <c r="AW955" s="75"/>
      <c r="AX955" s="75"/>
      <c r="AY955" s="75"/>
      <c r="AZ955" s="75"/>
      <c r="BA955" s="75"/>
    </row>
    <row r="956" ht="20.25" customHeight="1">
      <c r="A956" s="74"/>
      <c r="B956" s="74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  <c r="AD956" s="75"/>
      <c r="AE956" s="75"/>
      <c r="AF956" s="75"/>
      <c r="AG956" s="75"/>
      <c r="AH956" s="75"/>
      <c r="AI956" s="75"/>
      <c r="AJ956" s="75"/>
      <c r="AK956" s="75"/>
      <c r="AL956" s="75"/>
      <c r="AM956" s="75"/>
      <c r="AN956" s="75"/>
      <c r="AO956" s="75"/>
      <c r="AP956" s="75"/>
      <c r="AQ956" s="75"/>
      <c r="AR956" s="75"/>
      <c r="AS956" s="75"/>
      <c r="AT956" s="75"/>
      <c r="AU956" s="75"/>
      <c r="AV956" s="75"/>
      <c r="AW956" s="75"/>
      <c r="AX956" s="75"/>
      <c r="AY956" s="75"/>
      <c r="AZ956" s="75"/>
      <c r="BA956" s="75"/>
    </row>
    <row r="957" ht="20.25" customHeight="1">
      <c r="A957" s="74"/>
      <c r="B957" s="74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  <c r="AD957" s="75"/>
      <c r="AE957" s="75"/>
      <c r="AF957" s="75"/>
      <c r="AG957" s="75"/>
      <c r="AH957" s="75"/>
      <c r="AI957" s="75"/>
      <c r="AJ957" s="75"/>
      <c r="AK957" s="75"/>
      <c r="AL957" s="75"/>
      <c r="AM957" s="75"/>
      <c r="AN957" s="75"/>
      <c r="AO957" s="75"/>
      <c r="AP957" s="75"/>
      <c r="AQ957" s="75"/>
      <c r="AR957" s="75"/>
      <c r="AS957" s="75"/>
      <c r="AT957" s="75"/>
      <c r="AU957" s="75"/>
      <c r="AV957" s="75"/>
      <c r="AW957" s="75"/>
      <c r="AX957" s="75"/>
      <c r="AY957" s="75"/>
      <c r="AZ957" s="75"/>
      <c r="BA957" s="75"/>
    </row>
    <row r="958" ht="20.25" customHeight="1">
      <c r="A958" s="74"/>
      <c r="B958" s="74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  <c r="AD958" s="75"/>
      <c r="AE958" s="75"/>
      <c r="AF958" s="75"/>
      <c r="AG958" s="75"/>
      <c r="AH958" s="75"/>
      <c r="AI958" s="75"/>
      <c r="AJ958" s="75"/>
      <c r="AK958" s="75"/>
      <c r="AL958" s="75"/>
      <c r="AM958" s="75"/>
      <c r="AN958" s="75"/>
      <c r="AO958" s="75"/>
      <c r="AP958" s="75"/>
      <c r="AQ958" s="75"/>
      <c r="AR958" s="75"/>
      <c r="AS958" s="75"/>
      <c r="AT958" s="75"/>
      <c r="AU958" s="75"/>
      <c r="AV958" s="75"/>
      <c r="AW958" s="75"/>
      <c r="AX958" s="75"/>
      <c r="AY958" s="75"/>
      <c r="AZ958" s="75"/>
      <c r="BA958" s="75"/>
    </row>
    <row r="959" ht="20.25" customHeight="1">
      <c r="A959" s="74"/>
      <c r="B959" s="74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  <c r="AD959" s="75"/>
      <c r="AE959" s="75"/>
      <c r="AF959" s="75"/>
      <c r="AG959" s="75"/>
      <c r="AH959" s="75"/>
      <c r="AI959" s="75"/>
      <c r="AJ959" s="75"/>
      <c r="AK959" s="75"/>
      <c r="AL959" s="75"/>
      <c r="AM959" s="75"/>
      <c r="AN959" s="75"/>
      <c r="AO959" s="75"/>
      <c r="AP959" s="75"/>
      <c r="AQ959" s="75"/>
      <c r="AR959" s="75"/>
      <c r="AS959" s="75"/>
      <c r="AT959" s="75"/>
      <c r="AU959" s="75"/>
      <c r="AV959" s="75"/>
      <c r="AW959" s="75"/>
      <c r="AX959" s="75"/>
      <c r="AY959" s="75"/>
      <c r="AZ959" s="75"/>
      <c r="BA959" s="75"/>
    </row>
    <row r="960" ht="20.25" customHeight="1">
      <c r="A960" s="74"/>
      <c r="B960" s="74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  <c r="AD960" s="75"/>
      <c r="AE960" s="75"/>
      <c r="AF960" s="75"/>
      <c r="AG960" s="75"/>
      <c r="AH960" s="75"/>
      <c r="AI960" s="75"/>
      <c r="AJ960" s="75"/>
      <c r="AK960" s="75"/>
      <c r="AL960" s="75"/>
      <c r="AM960" s="75"/>
      <c r="AN960" s="75"/>
      <c r="AO960" s="75"/>
      <c r="AP960" s="75"/>
      <c r="AQ960" s="75"/>
      <c r="AR960" s="75"/>
      <c r="AS960" s="75"/>
      <c r="AT960" s="75"/>
      <c r="AU960" s="75"/>
      <c r="AV960" s="75"/>
      <c r="AW960" s="75"/>
      <c r="AX960" s="75"/>
      <c r="AY960" s="75"/>
      <c r="AZ960" s="75"/>
      <c r="BA960" s="75"/>
    </row>
    <row r="961" ht="20.25" customHeight="1">
      <c r="A961" s="74"/>
      <c r="B961" s="74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  <c r="AD961" s="75"/>
      <c r="AE961" s="75"/>
      <c r="AF961" s="75"/>
      <c r="AG961" s="75"/>
      <c r="AH961" s="75"/>
      <c r="AI961" s="75"/>
      <c r="AJ961" s="75"/>
      <c r="AK961" s="75"/>
      <c r="AL961" s="75"/>
      <c r="AM961" s="75"/>
      <c r="AN961" s="75"/>
      <c r="AO961" s="75"/>
      <c r="AP961" s="75"/>
      <c r="AQ961" s="75"/>
      <c r="AR961" s="75"/>
      <c r="AS961" s="75"/>
      <c r="AT961" s="75"/>
      <c r="AU961" s="75"/>
      <c r="AV961" s="75"/>
      <c r="AW961" s="75"/>
      <c r="AX961" s="75"/>
      <c r="AY961" s="75"/>
      <c r="AZ961" s="75"/>
      <c r="BA961" s="75"/>
    </row>
    <row r="962" ht="20.25" customHeight="1">
      <c r="A962" s="74"/>
      <c r="B962" s="74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  <c r="AD962" s="75"/>
      <c r="AE962" s="75"/>
      <c r="AF962" s="75"/>
      <c r="AG962" s="75"/>
      <c r="AH962" s="75"/>
      <c r="AI962" s="75"/>
      <c r="AJ962" s="75"/>
      <c r="AK962" s="75"/>
      <c r="AL962" s="75"/>
      <c r="AM962" s="75"/>
      <c r="AN962" s="75"/>
      <c r="AO962" s="75"/>
      <c r="AP962" s="75"/>
      <c r="AQ962" s="75"/>
      <c r="AR962" s="75"/>
      <c r="AS962" s="75"/>
      <c r="AT962" s="75"/>
      <c r="AU962" s="75"/>
      <c r="AV962" s="75"/>
      <c r="AW962" s="75"/>
      <c r="AX962" s="75"/>
      <c r="AY962" s="75"/>
      <c r="AZ962" s="75"/>
      <c r="BA962" s="75"/>
    </row>
    <row r="963" ht="20.25" customHeight="1">
      <c r="A963" s="74"/>
      <c r="B963" s="74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  <c r="AD963" s="75"/>
      <c r="AE963" s="75"/>
      <c r="AF963" s="75"/>
      <c r="AG963" s="75"/>
      <c r="AH963" s="75"/>
      <c r="AI963" s="75"/>
      <c r="AJ963" s="75"/>
      <c r="AK963" s="75"/>
      <c r="AL963" s="75"/>
      <c r="AM963" s="75"/>
      <c r="AN963" s="75"/>
      <c r="AO963" s="75"/>
      <c r="AP963" s="75"/>
      <c r="AQ963" s="75"/>
      <c r="AR963" s="75"/>
      <c r="AS963" s="75"/>
      <c r="AT963" s="75"/>
      <c r="AU963" s="75"/>
      <c r="AV963" s="75"/>
      <c r="AW963" s="75"/>
      <c r="AX963" s="75"/>
      <c r="AY963" s="75"/>
      <c r="AZ963" s="75"/>
      <c r="BA963" s="75"/>
    </row>
    <row r="964" ht="20.25" customHeight="1">
      <c r="A964" s="74"/>
      <c r="B964" s="74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  <c r="AD964" s="75"/>
      <c r="AE964" s="75"/>
      <c r="AF964" s="75"/>
      <c r="AG964" s="75"/>
      <c r="AH964" s="75"/>
      <c r="AI964" s="75"/>
      <c r="AJ964" s="75"/>
      <c r="AK964" s="75"/>
      <c r="AL964" s="75"/>
      <c r="AM964" s="75"/>
      <c r="AN964" s="75"/>
      <c r="AO964" s="75"/>
      <c r="AP964" s="75"/>
      <c r="AQ964" s="75"/>
      <c r="AR964" s="75"/>
      <c r="AS964" s="75"/>
      <c r="AT964" s="75"/>
      <c r="AU964" s="75"/>
      <c r="AV964" s="75"/>
      <c r="AW964" s="75"/>
      <c r="AX964" s="75"/>
      <c r="AY964" s="75"/>
      <c r="AZ964" s="75"/>
      <c r="BA964" s="75"/>
    </row>
    <row r="965" ht="20.25" customHeight="1">
      <c r="A965" s="74"/>
      <c r="B965" s="74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  <c r="AD965" s="75"/>
      <c r="AE965" s="75"/>
      <c r="AF965" s="75"/>
      <c r="AG965" s="75"/>
      <c r="AH965" s="75"/>
      <c r="AI965" s="75"/>
      <c r="AJ965" s="75"/>
      <c r="AK965" s="75"/>
      <c r="AL965" s="75"/>
      <c r="AM965" s="75"/>
      <c r="AN965" s="75"/>
      <c r="AO965" s="75"/>
      <c r="AP965" s="75"/>
      <c r="AQ965" s="75"/>
      <c r="AR965" s="75"/>
      <c r="AS965" s="75"/>
      <c r="AT965" s="75"/>
      <c r="AU965" s="75"/>
      <c r="AV965" s="75"/>
      <c r="AW965" s="75"/>
      <c r="AX965" s="75"/>
      <c r="AY965" s="75"/>
      <c r="AZ965" s="75"/>
      <c r="BA965" s="75"/>
    </row>
    <row r="966" ht="20.25" customHeight="1">
      <c r="A966" s="74"/>
      <c r="B966" s="74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  <c r="AC966" s="75"/>
      <c r="AD966" s="75"/>
      <c r="AE966" s="75"/>
      <c r="AF966" s="75"/>
      <c r="AG966" s="75"/>
      <c r="AH966" s="75"/>
      <c r="AI966" s="75"/>
      <c r="AJ966" s="75"/>
      <c r="AK966" s="75"/>
      <c r="AL966" s="75"/>
      <c r="AM966" s="75"/>
      <c r="AN966" s="75"/>
      <c r="AO966" s="75"/>
      <c r="AP966" s="75"/>
      <c r="AQ966" s="75"/>
      <c r="AR966" s="75"/>
      <c r="AS966" s="75"/>
      <c r="AT966" s="75"/>
      <c r="AU966" s="75"/>
      <c r="AV966" s="75"/>
      <c r="AW966" s="75"/>
      <c r="AX966" s="75"/>
      <c r="AY966" s="75"/>
      <c r="AZ966" s="75"/>
      <c r="BA966" s="75"/>
    </row>
    <row r="967" ht="20.25" customHeight="1">
      <c r="A967" s="74"/>
      <c r="B967" s="74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  <c r="AC967" s="75"/>
      <c r="AD967" s="75"/>
      <c r="AE967" s="75"/>
      <c r="AF967" s="75"/>
      <c r="AG967" s="75"/>
      <c r="AH967" s="75"/>
      <c r="AI967" s="75"/>
      <c r="AJ967" s="75"/>
      <c r="AK967" s="75"/>
      <c r="AL967" s="75"/>
      <c r="AM967" s="75"/>
      <c r="AN967" s="75"/>
      <c r="AO967" s="75"/>
      <c r="AP967" s="75"/>
      <c r="AQ967" s="75"/>
      <c r="AR967" s="75"/>
      <c r="AS967" s="75"/>
      <c r="AT967" s="75"/>
      <c r="AU967" s="75"/>
      <c r="AV967" s="75"/>
      <c r="AW967" s="75"/>
      <c r="AX967" s="75"/>
      <c r="AY967" s="75"/>
      <c r="AZ967" s="75"/>
      <c r="BA967" s="75"/>
    </row>
    <row r="968" ht="20.25" customHeight="1">
      <c r="A968" s="74"/>
      <c r="B968" s="74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  <c r="AC968" s="75"/>
      <c r="AD968" s="75"/>
      <c r="AE968" s="75"/>
      <c r="AF968" s="75"/>
      <c r="AG968" s="75"/>
      <c r="AH968" s="75"/>
      <c r="AI968" s="75"/>
      <c r="AJ968" s="75"/>
      <c r="AK968" s="75"/>
      <c r="AL968" s="75"/>
      <c r="AM968" s="75"/>
      <c r="AN968" s="75"/>
      <c r="AO968" s="75"/>
      <c r="AP968" s="75"/>
      <c r="AQ968" s="75"/>
      <c r="AR968" s="75"/>
      <c r="AS968" s="75"/>
      <c r="AT968" s="75"/>
      <c r="AU968" s="75"/>
      <c r="AV968" s="75"/>
      <c r="AW968" s="75"/>
      <c r="AX968" s="75"/>
      <c r="AY968" s="75"/>
      <c r="AZ968" s="75"/>
      <c r="BA968" s="75"/>
    </row>
    <row r="969" ht="20.25" customHeight="1">
      <c r="A969" s="74"/>
      <c r="B969" s="74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  <c r="AC969" s="75"/>
      <c r="AD969" s="75"/>
      <c r="AE969" s="75"/>
      <c r="AF969" s="75"/>
      <c r="AG969" s="75"/>
      <c r="AH969" s="75"/>
      <c r="AI969" s="75"/>
      <c r="AJ969" s="75"/>
      <c r="AK969" s="75"/>
      <c r="AL969" s="75"/>
      <c r="AM969" s="75"/>
      <c r="AN969" s="75"/>
      <c r="AO969" s="75"/>
      <c r="AP969" s="75"/>
      <c r="AQ969" s="75"/>
      <c r="AR969" s="75"/>
      <c r="AS969" s="75"/>
      <c r="AT969" s="75"/>
      <c r="AU969" s="75"/>
      <c r="AV969" s="75"/>
      <c r="AW969" s="75"/>
      <c r="AX969" s="75"/>
      <c r="AY969" s="75"/>
      <c r="AZ969" s="75"/>
      <c r="BA969" s="75"/>
    </row>
    <row r="970" ht="20.25" customHeight="1">
      <c r="A970" s="74"/>
      <c r="B970" s="74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  <c r="AD970" s="75"/>
      <c r="AE970" s="75"/>
      <c r="AF970" s="75"/>
      <c r="AG970" s="75"/>
      <c r="AH970" s="75"/>
      <c r="AI970" s="75"/>
      <c r="AJ970" s="75"/>
      <c r="AK970" s="75"/>
      <c r="AL970" s="75"/>
      <c r="AM970" s="75"/>
      <c r="AN970" s="75"/>
      <c r="AO970" s="75"/>
      <c r="AP970" s="75"/>
      <c r="AQ970" s="75"/>
      <c r="AR970" s="75"/>
      <c r="AS970" s="75"/>
      <c r="AT970" s="75"/>
      <c r="AU970" s="75"/>
      <c r="AV970" s="75"/>
      <c r="AW970" s="75"/>
      <c r="AX970" s="75"/>
      <c r="AY970" s="75"/>
      <c r="AZ970" s="75"/>
      <c r="BA970" s="75"/>
    </row>
    <row r="971" ht="20.25" customHeight="1">
      <c r="A971" s="74"/>
      <c r="B971" s="74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  <c r="AC971" s="75"/>
      <c r="AD971" s="75"/>
      <c r="AE971" s="75"/>
      <c r="AF971" s="75"/>
      <c r="AG971" s="75"/>
      <c r="AH971" s="75"/>
      <c r="AI971" s="75"/>
      <c r="AJ971" s="75"/>
      <c r="AK971" s="75"/>
      <c r="AL971" s="75"/>
      <c r="AM971" s="75"/>
      <c r="AN971" s="75"/>
      <c r="AO971" s="75"/>
      <c r="AP971" s="75"/>
      <c r="AQ971" s="75"/>
      <c r="AR971" s="75"/>
      <c r="AS971" s="75"/>
      <c r="AT971" s="75"/>
      <c r="AU971" s="75"/>
      <c r="AV971" s="75"/>
      <c r="AW971" s="75"/>
      <c r="AX971" s="75"/>
      <c r="AY971" s="75"/>
      <c r="AZ971" s="75"/>
      <c r="BA971" s="75"/>
    </row>
    <row r="972" ht="20.25" customHeight="1">
      <c r="A972" s="74"/>
      <c r="B972" s="74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  <c r="AC972" s="75"/>
      <c r="AD972" s="75"/>
      <c r="AE972" s="75"/>
      <c r="AF972" s="75"/>
      <c r="AG972" s="75"/>
      <c r="AH972" s="75"/>
      <c r="AI972" s="75"/>
      <c r="AJ972" s="75"/>
      <c r="AK972" s="75"/>
      <c r="AL972" s="75"/>
      <c r="AM972" s="75"/>
      <c r="AN972" s="75"/>
      <c r="AO972" s="75"/>
      <c r="AP972" s="75"/>
      <c r="AQ972" s="75"/>
      <c r="AR972" s="75"/>
      <c r="AS972" s="75"/>
      <c r="AT972" s="75"/>
      <c r="AU972" s="75"/>
      <c r="AV972" s="75"/>
      <c r="AW972" s="75"/>
      <c r="AX972" s="75"/>
      <c r="AY972" s="75"/>
      <c r="AZ972" s="75"/>
      <c r="BA972" s="75"/>
    </row>
    <row r="973" ht="20.25" customHeight="1">
      <c r="A973" s="74"/>
      <c r="B973" s="74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  <c r="AC973" s="75"/>
      <c r="AD973" s="75"/>
      <c r="AE973" s="75"/>
      <c r="AF973" s="75"/>
      <c r="AG973" s="75"/>
      <c r="AH973" s="75"/>
      <c r="AI973" s="75"/>
      <c r="AJ973" s="75"/>
      <c r="AK973" s="75"/>
      <c r="AL973" s="75"/>
      <c r="AM973" s="75"/>
      <c r="AN973" s="75"/>
      <c r="AO973" s="75"/>
      <c r="AP973" s="75"/>
      <c r="AQ973" s="75"/>
      <c r="AR973" s="75"/>
      <c r="AS973" s="75"/>
      <c r="AT973" s="75"/>
      <c r="AU973" s="75"/>
      <c r="AV973" s="75"/>
      <c r="AW973" s="75"/>
      <c r="AX973" s="75"/>
      <c r="AY973" s="75"/>
      <c r="AZ973" s="75"/>
      <c r="BA973" s="75"/>
    </row>
    <row r="974" ht="20.25" customHeight="1">
      <c r="A974" s="74"/>
      <c r="B974" s="74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  <c r="AC974" s="75"/>
      <c r="AD974" s="75"/>
      <c r="AE974" s="75"/>
      <c r="AF974" s="75"/>
      <c r="AG974" s="75"/>
      <c r="AH974" s="75"/>
      <c r="AI974" s="75"/>
      <c r="AJ974" s="75"/>
      <c r="AK974" s="75"/>
      <c r="AL974" s="75"/>
      <c r="AM974" s="75"/>
      <c r="AN974" s="75"/>
      <c r="AO974" s="75"/>
      <c r="AP974" s="75"/>
      <c r="AQ974" s="75"/>
      <c r="AR974" s="75"/>
      <c r="AS974" s="75"/>
      <c r="AT974" s="75"/>
      <c r="AU974" s="75"/>
      <c r="AV974" s="75"/>
      <c r="AW974" s="75"/>
      <c r="AX974" s="75"/>
      <c r="AY974" s="75"/>
      <c r="AZ974" s="75"/>
      <c r="BA974" s="75"/>
    </row>
    <row r="975" ht="20.25" customHeight="1">
      <c r="A975" s="74"/>
      <c r="B975" s="74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  <c r="AC975" s="75"/>
      <c r="AD975" s="75"/>
      <c r="AE975" s="75"/>
      <c r="AF975" s="75"/>
      <c r="AG975" s="75"/>
      <c r="AH975" s="75"/>
      <c r="AI975" s="75"/>
      <c r="AJ975" s="75"/>
      <c r="AK975" s="75"/>
      <c r="AL975" s="75"/>
      <c r="AM975" s="75"/>
      <c r="AN975" s="75"/>
      <c r="AO975" s="75"/>
      <c r="AP975" s="75"/>
      <c r="AQ975" s="75"/>
      <c r="AR975" s="75"/>
      <c r="AS975" s="75"/>
      <c r="AT975" s="75"/>
      <c r="AU975" s="75"/>
      <c r="AV975" s="75"/>
      <c r="AW975" s="75"/>
      <c r="AX975" s="75"/>
      <c r="AY975" s="75"/>
      <c r="AZ975" s="75"/>
      <c r="BA975" s="75"/>
    </row>
    <row r="976" ht="20.25" customHeight="1">
      <c r="A976" s="74"/>
      <c r="B976" s="74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  <c r="AC976" s="75"/>
      <c r="AD976" s="75"/>
      <c r="AE976" s="75"/>
      <c r="AF976" s="75"/>
      <c r="AG976" s="75"/>
      <c r="AH976" s="75"/>
      <c r="AI976" s="75"/>
      <c r="AJ976" s="75"/>
      <c r="AK976" s="75"/>
      <c r="AL976" s="75"/>
      <c r="AM976" s="75"/>
      <c r="AN976" s="75"/>
      <c r="AO976" s="75"/>
      <c r="AP976" s="75"/>
      <c r="AQ976" s="75"/>
      <c r="AR976" s="75"/>
      <c r="AS976" s="75"/>
      <c r="AT976" s="75"/>
      <c r="AU976" s="75"/>
      <c r="AV976" s="75"/>
      <c r="AW976" s="75"/>
      <c r="AX976" s="75"/>
      <c r="AY976" s="75"/>
      <c r="AZ976" s="75"/>
      <c r="BA976" s="75"/>
    </row>
    <row r="977" ht="20.25" customHeight="1">
      <c r="A977" s="74"/>
      <c r="B977" s="74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  <c r="AC977" s="75"/>
      <c r="AD977" s="75"/>
      <c r="AE977" s="75"/>
      <c r="AF977" s="75"/>
      <c r="AG977" s="75"/>
      <c r="AH977" s="75"/>
      <c r="AI977" s="75"/>
      <c r="AJ977" s="75"/>
      <c r="AK977" s="75"/>
      <c r="AL977" s="75"/>
      <c r="AM977" s="75"/>
      <c r="AN977" s="75"/>
      <c r="AO977" s="75"/>
      <c r="AP977" s="75"/>
      <c r="AQ977" s="75"/>
      <c r="AR977" s="75"/>
      <c r="AS977" s="75"/>
      <c r="AT977" s="75"/>
      <c r="AU977" s="75"/>
      <c r="AV977" s="75"/>
      <c r="AW977" s="75"/>
      <c r="AX977" s="75"/>
      <c r="AY977" s="75"/>
      <c r="AZ977" s="75"/>
      <c r="BA977" s="75"/>
    </row>
    <row r="978" ht="20.25" customHeight="1">
      <c r="A978" s="74"/>
      <c r="B978" s="74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  <c r="AC978" s="75"/>
      <c r="AD978" s="75"/>
      <c r="AE978" s="75"/>
      <c r="AF978" s="75"/>
      <c r="AG978" s="75"/>
      <c r="AH978" s="75"/>
      <c r="AI978" s="75"/>
      <c r="AJ978" s="75"/>
      <c r="AK978" s="75"/>
      <c r="AL978" s="75"/>
      <c r="AM978" s="75"/>
      <c r="AN978" s="75"/>
      <c r="AO978" s="75"/>
      <c r="AP978" s="75"/>
      <c r="AQ978" s="75"/>
      <c r="AR978" s="75"/>
      <c r="AS978" s="75"/>
      <c r="AT978" s="75"/>
      <c r="AU978" s="75"/>
      <c r="AV978" s="75"/>
      <c r="AW978" s="75"/>
      <c r="AX978" s="75"/>
      <c r="AY978" s="75"/>
      <c r="AZ978" s="75"/>
      <c r="BA978" s="75"/>
    </row>
    <row r="979" ht="20.25" customHeight="1">
      <c r="A979" s="74"/>
      <c r="B979" s="74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  <c r="AC979" s="75"/>
      <c r="AD979" s="75"/>
      <c r="AE979" s="75"/>
      <c r="AF979" s="75"/>
      <c r="AG979" s="75"/>
      <c r="AH979" s="75"/>
      <c r="AI979" s="75"/>
      <c r="AJ979" s="75"/>
      <c r="AK979" s="75"/>
      <c r="AL979" s="75"/>
      <c r="AM979" s="75"/>
      <c r="AN979" s="75"/>
      <c r="AO979" s="75"/>
      <c r="AP979" s="75"/>
      <c r="AQ979" s="75"/>
      <c r="AR979" s="75"/>
      <c r="AS979" s="75"/>
      <c r="AT979" s="75"/>
      <c r="AU979" s="75"/>
      <c r="AV979" s="75"/>
      <c r="AW979" s="75"/>
      <c r="AX979" s="75"/>
      <c r="AY979" s="75"/>
      <c r="AZ979" s="75"/>
      <c r="BA979" s="75"/>
    </row>
    <row r="980" ht="20.25" customHeight="1">
      <c r="A980" s="74"/>
      <c r="B980" s="74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  <c r="AC980" s="75"/>
      <c r="AD980" s="75"/>
      <c r="AE980" s="75"/>
      <c r="AF980" s="75"/>
      <c r="AG980" s="75"/>
      <c r="AH980" s="75"/>
      <c r="AI980" s="75"/>
      <c r="AJ980" s="75"/>
      <c r="AK980" s="75"/>
      <c r="AL980" s="75"/>
      <c r="AM980" s="75"/>
      <c r="AN980" s="75"/>
      <c r="AO980" s="75"/>
      <c r="AP980" s="75"/>
      <c r="AQ980" s="75"/>
      <c r="AR980" s="75"/>
      <c r="AS980" s="75"/>
      <c r="AT980" s="75"/>
      <c r="AU980" s="75"/>
      <c r="AV980" s="75"/>
      <c r="AW980" s="75"/>
      <c r="AX980" s="75"/>
      <c r="AY980" s="75"/>
      <c r="AZ980" s="75"/>
      <c r="BA980" s="75"/>
    </row>
    <row r="981" ht="20.25" customHeight="1">
      <c r="A981" s="74"/>
      <c r="B981" s="74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  <c r="AC981" s="75"/>
      <c r="AD981" s="75"/>
      <c r="AE981" s="75"/>
      <c r="AF981" s="75"/>
      <c r="AG981" s="75"/>
      <c r="AH981" s="75"/>
      <c r="AI981" s="75"/>
      <c r="AJ981" s="75"/>
      <c r="AK981" s="75"/>
      <c r="AL981" s="75"/>
      <c r="AM981" s="75"/>
      <c r="AN981" s="75"/>
      <c r="AO981" s="75"/>
      <c r="AP981" s="75"/>
      <c r="AQ981" s="75"/>
      <c r="AR981" s="75"/>
      <c r="AS981" s="75"/>
      <c r="AT981" s="75"/>
      <c r="AU981" s="75"/>
      <c r="AV981" s="75"/>
      <c r="AW981" s="75"/>
      <c r="AX981" s="75"/>
      <c r="AY981" s="75"/>
      <c r="AZ981" s="75"/>
      <c r="BA981" s="75"/>
    </row>
    <row r="982" ht="20.25" customHeight="1">
      <c r="A982" s="74"/>
      <c r="B982" s="74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  <c r="AC982" s="75"/>
      <c r="AD982" s="75"/>
      <c r="AE982" s="75"/>
      <c r="AF982" s="75"/>
      <c r="AG982" s="75"/>
      <c r="AH982" s="75"/>
      <c r="AI982" s="75"/>
      <c r="AJ982" s="75"/>
      <c r="AK982" s="75"/>
      <c r="AL982" s="75"/>
      <c r="AM982" s="75"/>
      <c r="AN982" s="75"/>
      <c r="AO982" s="75"/>
      <c r="AP982" s="75"/>
      <c r="AQ982" s="75"/>
      <c r="AR982" s="75"/>
      <c r="AS982" s="75"/>
      <c r="AT982" s="75"/>
      <c r="AU982" s="75"/>
      <c r="AV982" s="75"/>
      <c r="AW982" s="75"/>
      <c r="AX982" s="75"/>
      <c r="AY982" s="75"/>
      <c r="AZ982" s="75"/>
      <c r="BA982" s="75"/>
    </row>
    <row r="983" ht="20.25" customHeight="1">
      <c r="A983" s="74"/>
      <c r="B983" s="74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  <c r="AC983" s="75"/>
      <c r="AD983" s="75"/>
      <c r="AE983" s="75"/>
      <c r="AF983" s="75"/>
      <c r="AG983" s="75"/>
      <c r="AH983" s="75"/>
      <c r="AI983" s="75"/>
      <c r="AJ983" s="75"/>
      <c r="AK983" s="75"/>
      <c r="AL983" s="75"/>
      <c r="AM983" s="75"/>
      <c r="AN983" s="75"/>
      <c r="AO983" s="75"/>
      <c r="AP983" s="75"/>
      <c r="AQ983" s="75"/>
      <c r="AR983" s="75"/>
      <c r="AS983" s="75"/>
      <c r="AT983" s="75"/>
      <c r="AU983" s="75"/>
      <c r="AV983" s="75"/>
      <c r="AW983" s="75"/>
      <c r="AX983" s="75"/>
      <c r="AY983" s="75"/>
      <c r="AZ983" s="75"/>
      <c r="BA983" s="75"/>
    </row>
    <row r="984" ht="20.25" customHeight="1">
      <c r="A984" s="74"/>
      <c r="B984" s="74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  <c r="AC984" s="75"/>
      <c r="AD984" s="75"/>
      <c r="AE984" s="75"/>
      <c r="AF984" s="75"/>
      <c r="AG984" s="75"/>
      <c r="AH984" s="75"/>
      <c r="AI984" s="75"/>
      <c r="AJ984" s="75"/>
      <c r="AK984" s="75"/>
      <c r="AL984" s="75"/>
      <c r="AM984" s="75"/>
      <c r="AN984" s="75"/>
      <c r="AO984" s="75"/>
      <c r="AP984" s="75"/>
      <c r="AQ984" s="75"/>
      <c r="AR984" s="75"/>
      <c r="AS984" s="75"/>
      <c r="AT984" s="75"/>
      <c r="AU984" s="75"/>
      <c r="AV984" s="75"/>
      <c r="AW984" s="75"/>
      <c r="AX984" s="75"/>
      <c r="AY984" s="75"/>
      <c r="AZ984" s="75"/>
      <c r="BA984" s="75"/>
    </row>
    <row r="985" ht="20.25" customHeight="1">
      <c r="A985" s="74"/>
      <c r="B985" s="74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  <c r="AB985" s="75"/>
      <c r="AC985" s="75"/>
      <c r="AD985" s="75"/>
      <c r="AE985" s="75"/>
      <c r="AF985" s="75"/>
      <c r="AG985" s="75"/>
      <c r="AH985" s="75"/>
      <c r="AI985" s="75"/>
      <c r="AJ985" s="75"/>
      <c r="AK985" s="75"/>
      <c r="AL985" s="75"/>
      <c r="AM985" s="75"/>
      <c r="AN985" s="75"/>
      <c r="AO985" s="75"/>
      <c r="AP985" s="75"/>
      <c r="AQ985" s="75"/>
      <c r="AR985" s="75"/>
      <c r="AS985" s="75"/>
      <c r="AT985" s="75"/>
      <c r="AU985" s="75"/>
      <c r="AV985" s="75"/>
      <c r="AW985" s="75"/>
      <c r="AX985" s="75"/>
      <c r="AY985" s="75"/>
      <c r="AZ985" s="75"/>
      <c r="BA985" s="75"/>
    </row>
    <row r="986" ht="20.25" customHeight="1">
      <c r="A986" s="74"/>
      <c r="B986" s="74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  <c r="AB986" s="75"/>
      <c r="AC986" s="75"/>
      <c r="AD986" s="75"/>
      <c r="AE986" s="75"/>
      <c r="AF986" s="75"/>
      <c r="AG986" s="75"/>
      <c r="AH986" s="75"/>
      <c r="AI986" s="75"/>
      <c r="AJ986" s="75"/>
      <c r="AK986" s="75"/>
      <c r="AL986" s="75"/>
      <c r="AM986" s="75"/>
      <c r="AN986" s="75"/>
      <c r="AO986" s="75"/>
      <c r="AP986" s="75"/>
      <c r="AQ986" s="75"/>
      <c r="AR986" s="75"/>
      <c r="AS986" s="75"/>
      <c r="AT986" s="75"/>
      <c r="AU986" s="75"/>
      <c r="AV986" s="75"/>
      <c r="AW986" s="75"/>
      <c r="AX986" s="75"/>
      <c r="AY986" s="75"/>
      <c r="AZ986" s="75"/>
      <c r="BA986" s="75"/>
    </row>
    <row r="987" ht="20.25" customHeight="1">
      <c r="A987" s="74"/>
      <c r="B987" s="74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  <c r="AB987" s="75"/>
      <c r="AC987" s="75"/>
      <c r="AD987" s="75"/>
      <c r="AE987" s="75"/>
      <c r="AF987" s="75"/>
      <c r="AG987" s="75"/>
      <c r="AH987" s="75"/>
      <c r="AI987" s="75"/>
      <c r="AJ987" s="75"/>
      <c r="AK987" s="75"/>
      <c r="AL987" s="75"/>
      <c r="AM987" s="75"/>
      <c r="AN987" s="75"/>
      <c r="AO987" s="75"/>
      <c r="AP987" s="75"/>
      <c r="AQ987" s="75"/>
      <c r="AR987" s="75"/>
      <c r="AS987" s="75"/>
      <c r="AT987" s="75"/>
      <c r="AU987" s="75"/>
      <c r="AV987" s="75"/>
      <c r="AW987" s="75"/>
      <c r="AX987" s="75"/>
      <c r="AY987" s="75"/>
      <c r="AZ987" s="75"/>
      <c r="BA987" s="75"/>
    </row>
    <row r="988" ht="20.25" customHeight="1">
      <c r="A988" s="74"/>
      <c r="B988" s="74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  <c r="AC988" s="75"/>
      <c r="AD988" s="75"/>
      <c r="AE988" s="75"/>
      <c r="AF988" s="75"/>
      <c r="AG988" s="75"/>
      <c r="AH988" s="75"/>
      <c r="AI988" s="75"/>
      <c r="AJ988" s="75"/>
      <c r="AK988" s="75"/>
      <c r="AL988" s="75"/>
      <c r="AM988" s="75"/>
      <c r="AN988" s="75"/>
      <c r="AO988" s="75"/>
      <c r="AP988" s="75"/>
      <c r="AQ988" s="75"/>
      <c r="AR988" s="75"/>
      <c r="AS988" s="75"/>
      <c r="AT988" s="75"/>
      <c r="AU988" s="75"/>
      <c r="AV988" s="75"/>
      <c r="AW988" s="75"/>
      <c r="AX988" s="75"/>
      <c r="AY988" s="75"/>
      <c r="AZ988" s="75"/>
      <c r="BA988" s="75"/>
    </row>
    <row r="989" ht="20.25" customHeight="1">
      <c r="A989" s="74"/>
      <c r="B989" s="74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  <c r="AB989" s="75"/>
      <c r="AC989" s="75"/>
      <c r="AD989" s="75"/>
      <c r="AE989" s="75"/>
      <c r="AF989" s="75"/>
      <c r="AG989" s="75"/>
      <c r="AH989" s="75"/>
      <c r="AI989" s="75"/>
      <c r="AJ989" s="75"/>
      <c r="AK989" s="75"/>
      <c r="AL989" s="75"/>
      <c r="AM989" s="75"/>
      <c r="AN989" s="75"/>
      <c r="AO989" s="75"/>
      <c r="AP989" s="75"/>
      <c r="AQ989" s="75"/>
      <c r="AR989" s="75"/>
      <c r="AS989" s="75"/>
      <c r="AT989" s="75"/>
      <c r="AU989" s="75"/>
      <c r="AV989" s="75"/>
      <c r="AW989" s="75"/>
      <c r="AX989" s="75"/>
      <c r="AY989" s="75"/>
      <c r="AZ989" s="75"/>
      <c r="BA989" s="75"/>
    </row>
    <row r="990" ht="20.25" customHeight="1">
      <c r="A990" s="74"/>
      <c r="B990" s="74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  <c r="AB990" s="75"/>
      <c r="AC990" s="75"/>
      <c r="AD990" s="75"/>
      <c r="AE990" s="75"/>
      <c r="AF990" s="75"/>
      <c r="AG990" s="75"/>
      <c r="AH990" s="75"/>
      <c r="AI990" s="75"/>
      <c r="AJ990" s="75"/>
      <c r="AK990" s="75"/>
      <c r="AL990" s="75"/>
      <c r="AM990" s="75"/>
      <c r="AN990" s="75"/>
      <c r="AO990" s="75"/>
      <c r="AP990" s="75"/>
      <c r="AQ990" s="75"/>
      <c r="AR990" s="75"/>
      <c r="AS990" s="75"/>
      <c r="AT990" s="75"/>
      <c r="AU990" s="75"/>
      <c r="AV990" s="75"/>
      <c r="AW990" s="75"/>
      <c r="AX990" s="75"/>
      <c r="AY990" s="75"/>
      <c r="AZ990" s="75"/>
      <c r="BA990" s="75"/>
    </row>
    <row r="991" ht="20.25" customHeight="1">
      <c r="A991" s="74"/>
      <c r="B991" s="74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  <c r="AB991" s="75"/>
      <c r="AC991" s="75"/>
      <c r="AD991" s="75"/>
      <c r="AE991" s="75"/>
      <c r="AF991" s="75"/>
      <c r="AG991" s="75"/>
      <c r="AH991" s="75"/>
      <c r="AI991" s="75"/>
      <c r="AJ991" s="75"/>
      <c r="AK991" s="75"/>
      <c r="AL991" s="75"/>
      <c r="AM991" s="75"/>
      <c r="AN991" s="75"/>
      <c r="AO991" s="75"/>
      <c r="AP991" s="75"/>
      <c r="AQ991" s="75"/>
      <c r="AR991" s="75"/>
      <c r="AS991" s="75"/>
      <c r="AT991" s="75"/>
      <c r="AU991" s="75"/>
      <c r="AV991" s="75"/>
      <c r="AW991" s="75"/>
      <c r="AX991" s="75"/>
      <c r="AY991" s="75"/>
      <c r="AZ991" s="75"/>
      <c r="BA991" s="75"/>
    </row>
    <row r="992" ht="20.25" customHeight="1">
      <c r="A992" s="74"/>
      <c r="B992" s="74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  <c r="AA992" s="75"/>
      <c r="AB992" s="75"/>
      <c r="AC992" s="75"/>
      <c r="AD992" s="75"/>
      <c r="AE992" s="75"/>
      <c r="AF992" s="75"/>
      <c r="AG992" s="75"/>
      <c r="AH992" s="75"/>
      <c r="AI992" s="75"/>
      <c r="AJ992" s="75"/>
      <c r="AK992" s="75"/>
      <c r="AL992" s="75"/>
      <c r="AM992" s="75"/>
      <c r="AN992" s="75"/>
      <c r="AO992" s="75"/>
      <c r="AP992" s="75"/>
      <c r="AQ992" s="75"/>
      <c r="AR992" s="75"/>
      <c r="AS992" s="75"/>
      <c r="AT992" s="75"/>
      <c r="AU992" s="75"/>
      <c r="AV992" s="75"/>
      <c r="AW992" s="75"/>
      <c r="AX992" s="75"/>
      <c r="AY992" s="75"/>
      <c r="AZ992" s="75"/>
      <c r="BA992" s="75"/>
    </row>
    <row r="993" ht="20.25" customHeight="1">
      <c r="A993" s="74"/>
      <c r="B993" s="74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  <c r="AA993" s="75"/>
      <c r="AB993" s="75"/>
      <c r="AC993" s="75"/>
      <c r="AD993" s="75"/>
      <c r="AE993" s="75"/>
      <c r="AF993" s="75"/>
      <c r="AG993" s="75"/>
      <c r="AH993" s="75"/>
      <c r="AI993" s="75"/>
      <c r="AJ993" s="75"/>
      <c r="AK993" s="75"/>
      <c r="AL993" s="75"/>
      <c r="AM993" s="75"/>
      <c r="AN993" s="75"/>
      <c r="AO993" s="75"/>
      <c r="AP993" s="75"/>
      <c r="AQ993" s="75"/>
      <c r="AR993" s="75"/>
      <c r="AS993" s="75"/>
      <c r="AT993" s="75"/>
      <c r="AU993" s="75"/>
      <c r="AV993" s="75"/>
      <c r="AW993" s="75"/>
      <c r="AX993" s="75"/>
      <c r="AY993" s="75"/>
      <c r="AZ993" s="75"/>
      <c r="BA993" s="75"/>
    </row>
    <row r="994" ht="20.25" customHeight="1">
      <c r="A994" s="74"/>
      <c r="B994" s="74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  <c r="AA994" s="75"/>
      <c r="AB994" s="75"/>
      <c r="AC994" s="75"/>
      <c r="AD994" s="75"/>
      <c r="AE994" s="75"/>
      <c r="AF994" s="75"/>
      <c r="AG994" s="75"/>
      <c r="AH994" s="75"/>
      <c r="AI994" s="75"/>
      <c r="AJ994" s="75"/>
      <c r="AK994" s="75"/>
      <c r="AL994" s="75"/>
      <c r="AM994" s="75"/>
      <c r="AN994" s="75"/>
      <c r="AO994" s="75"/>
      <c r="AP994" s="75"/>
      <c r="AQ994" s="75"/>
      <c r="AR994" s="75"/>
      <c r="AS994" s="75"/>
      <c r="AT994" s="75"/>
      <c r="AU994" s="75"/>
      <c r="AV994" s="75"/>
      <c r="AW994" s="75"/>
      <c r="AX994" s="75"/>
      <c r="AY994" s="75"/>
      <c r="AZ994" s="75"/>
      <c r="BA994" s="75"/>
    </row>
    <row r="995" ht="20.25" customHeight="1">
      <c r="A995" s="74"/>
      <c r="B995" s="74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  <c r="AA995" s="75"/>
      <c r="AB995" s="75"/>
      <c r="AC995" s="75"/>
      <c r="AD995" s="75"/>
      <c r="AE995" s="75"/>
      <c r="AF995" s="75"/>
      <c r="AG995" s="75"/>
      <c r="AH995" s="75"/>
      <c r="AI995" s="75"/>
      <c r="AJ995" s="75"/>
      <c r="AK995" s="75"/>
      <c r="AL995" s="75"/>
      <c r="AM995" s="75"/>
      <c r="AN995" s="75"/>
      <c r="AO995" s="75"/>
      <c r="AP995" s="75"/>
      <c r="AQ995" s="75"/>
      <c r="AR995" s="75"/>
      <c r="AS995" s="75"/>
      <c r="AT995" s="75"/>
      <c r="AU995" s="75"/>
      <c r="AV995" s="75"/>
      <c r="AW995" s="75"/>
      <c r="AX995" s="75"/>
      <c r="AY995" s="75"/>
      <c r="AZ995" s="75"/>
      <c r="BA995" s="75"/>
    </row>
    <row r="996" ht="20.25" customHeight="1">
      <c r="A996" s="74"/>
      <c r="B996" s="74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  <c r="AA996" s="75"/>
      <c r="AB996" s="75"/>
      <c r="AC996" s="75"/>
      <c r="AD996" s="75"/>
      <c r="AE996" s="75"/>
      <c r="AF996" s="75"/>
      <c r="AG996" s="75"/>
      <c r="AH996" s="75"/>
      <c r="AI996" s="75"/>
      <c r="AJ996" s="75"/>
      <c r="AK996" s="75"/>
      <c r="AL996" s="75"/>
      <c r="AM996" s="75"/>
      <c r="AN996" s="75"/>
      <c r="AO996" s="75"/>
      <c r="AP996" s="75"/>
      <c r="AQ996" s="75"/>
      <c r="AR996" s="75"/>
      <c r="AS996" s="75"/>
      <c r="AT996" s="75"/>
      <c r="AU996" s="75"/>
      <c r="AV996" s="75"/>
      <c r="AW996" s="75"/>
      <c r="AX996" s="75"/>
      <c r="AY996" s="75"/>
      <c r="AZ996" s="75"/>
      <c r="BA996" s="75"/>
    </row>
    <row r="997" ht="20.25" customHeight="1">
      <c r="A997" s="74"/>
      <c r="B997" s="74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  <c r="AA997" s="75"/>
      <c r="AB997" s="75"/>
      <c r="AC997" s="75"/>
      <c r="AD997" s="75"/>
      <c r="AE997" s="75"/>
      <c r="AF997" s="75"/>
      <c r="AG997" s="75"/>
      <c r="AH997" s="75"/>
      <c r="AI997" s="75"/>
      <c r="AJ997" s="75"/>
      <c r="AK997" s="75"/>
      <c r="AL997" s="75"/>
      <c r="AM997" s="75"/>
      <c r="AN997" s="75"/>
      <c r="AO997" s="75"/>
      <c r="AP997" s="75"/>
      <c r="AQ997" s="75"/>
      <c r="AR997" s="75"/>
      <c r="AS997" s="75"/>
      <c r="AT997" s="75"/>
      <c r="AU997" s="75"/>
      <c r="AV997" s="75"/>
      <c r="AW997" s="75"/>
      <c r="AX997" s="75"/>
      <c r="AY997" s="75"/>
      <c r="AZ997" s="75"/>
      <c r="BA997" s="75"/>
    </row>
    <row r="998" ht="20.25" customHeight="1">
      <c r="A998" s="74"/>
      <c r="B998" s="74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  <c r="AA998" s="75"/>
      <c r="AB998" s="75"/>
      <c r="AC998" s="75"/>
      <c r="AD998" s="75"/>
      <c r="AE998" s="75"/>
      <c r="AF998" s="75"/>
      <c r="AG998" s="75"/>
      <c r="AH998" s="75"/>
      <c r="AI998" s="75"/>
      <c r="AJ998" s="75"/>
      <c r="AK998" s="75"/>
      <c r="AL998" s="75"/>
      <c r="AM998" s="75"/>
      <c r="AN998" s="75"/>
      <c r="AO998" s="75"/>
      <c r="AP998" s="75"/>
      <c r="AQ998" s="75"/>
      <c r="AR998" s="75"/>
      <c r="AS998" s="75"/>
      <c r="AT998" s="75"/>
      <c r="AU998" s="75"/>
      <c r="AV998" s="75"/>
      <c r="AW998" s="75"/>
      <c r="AX998" s="75"/>
      <c r="AY998" s="75"/>
      <c r="AZ998" s="75"/>
      <c r="BA998" s="75"/>
    </row>
    <row r="999" ht="20.25" customHeight="1">
      <c r="A999" s="74"/>
      <c r="B999" s="74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  <c r="AA999" s="75"/>
      <c r="AB999" s="75"/>
      <c r="AC999" s="75"/>
      <c r="AD999" s="75"/>
      <c r="AE999" s="75"/>
      <c r="AF999" s="75"/>
      <c r="AG999" s="75"/>
      <c r="AH999" s="75"/>
      <c r="AI999" s="75"/>
      <c r="AJ999" s="75"/>
      <c r="AK999" s="75"/>
      <c r="AL999" s="75"/>
      <c r="AM999" s="75"/>
      <c r="AN999" s="75"/>
      <c r="AO999" s="75"/>
      <c r="AP999" s="75"/>
      <c r="AQ999" s="75"/>
      <c r="AR999" s="75"/>
      <c r="AS999" s="75"/>
      <c r="AT999" s="75"/>
      <c r="AU999" s="75"/>
      <c r="AV999" s="75"/>
      <c r="AW999" s="75"/>
      <c r="AX999" s="75"/>
      <c r="AY999" s="75"/>
      <c r="AZ999" s="75"/>
      <c r="BA999" s="75"/>
    </row>
    <row r="1000" ht="20.25" customHeight="1">
      <c r="A1000" s="74"/>
      <c r="B1000" s="74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  <c r="AA1000" s="75"/>
      <c r="AB1000" s="75"/>
      <c r="AC1000" s="75"/>
      <c r="AD1000" s="75"/>
      <c r="AE1000" s="75"/>
      <c r="AF1000" s="75"/>
      <c r="AG1000" s="75"/>
      <c r="AH1000" s="75"/>
      <c r="AI1000" s="75"/>
      <c r="AJ1000" s="75"/>
      <c r="AK1000" s="75"/>
      <c r="AL1000" s="75"/>
      <c r="AM1000" s="75"/>
      <c r="AN1000" s="75"/>
      <c r="AO1000" s="75"/>
      <c r="AP1000" s="75"/>
      <c r="AQ1000" s="75"/>
      <c r="AR1000" s="75"/>
      <c r="AS1000" s="75"/>
      <c r="AT1000" s="75"/>
      <c r="AU1000" s="75"/>
      <c r="AV1000" s="75"/>
      <c r="AW1000" s="75"/>
      <c r="AX1000" s="75"/>
      <c r="AY1000" s="75"/>
      <c r="AZ1000" s="75"/>
      <c r="BA1000" s="75"/>
    </row>
  </sheetData>
  <mergeCells count="8">
    <mergeCell ref="A1:D1"/>
    <mergeCell ref="E1:K1"/>
    <mergeCell ref="L1:R1"/>
    <mergeCell ref="S1:Y1"/>
    <mergeCell ref="Z1:AF1"/>
    <mergeCell ref="AG1:AM1"/>
    <mergeCell ref="AN1:AT1"/>
    <mergeCell ref="AU1:BA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25"/>
    <col customWidth="1" min="2" max="3" width="22.0"/>
    <col customWidth="1" min="4" max="5" width="18.13"/>
    <col customWidth="1" min="6" max="6" width="20.5"/>
    <col customWidth="1" min="7" max="8" width="24.63"/>
    <col customWidth="1" min="9" max="9" width="14.5"/>
    <col customWidth="1" min="10" max="10" width="21.38"/>
    <col customWidth="1" min="11" max="11" width="21.5"/>
    <col customWidth="1" min="12" max="12" width="17.63"/>
    <col customWidth="1" min="13" max="13" width="16.75"/>
    <col customWidth="1" min="14" max="14" width="19.0"/>
    <col customWidth="1" min="15" max="15" width="15.38"/>
    <col customWidth="1" min="16" max="16" width="20.88"/>
    <col customWidth="1" min="17" max="17" width="16.38"/>
    <col customWidth="1" min="18" max="18" width="16.88"/>
    <col customWidth="1" min="19" max="19" width="24.63"/>
    <col customWidth="1" min="20" max="26" width="8.63"/>
  </cols>
  <sheetData>
    <row r="1" ht="36.0" customHeight="1">
      <c r="A1" s="76" t="s">
        <v>315</v>
      </c>
      <c r="P1" s="77"/>
      <c r="Q1" s="77"/>
      <c r="R1" s="77"/>
      <c r="S1" s="77"/>
      <c r="T1" s="78"/>
      <c r="U1" s="78"/>
      <c r="V1" s="78"/>
      <c r="W1" s="78"/>
      <c r="X1" s="78"/>
      <c r="Y1" s="78"/>
      <c r="Z1" s="78"/>
    </row>
    <row r="2" ht="34.5" customHeight="1">
      <c r="A2" s="79" t="s">
        <v>316</v>
      </c>
      <c r="B2" s="80"/>
      <c r="C2" s="80"/>
      <c r="D2" s="80"/>
      <c r="E2" s="80"/>
      <c r="F2" s="80"/>
      <c r="G2" s="81" t="s">
        <v>317</v>
      </c>
      <c r="H2" s="82"/>
      <c r="I2" s="82"/>
      <c r="J2" s="82"/>
      <c r="K2" s="83"/>
      <c r="L2" s="84" t="s">
        <v>318</v>
      </c>
      <c r="M2" s="82"/>
      <c r="N2" s="82"/>
      <c r="O2" s="83"/>
      <c r="P2" s="85" t="s">
        <v>319</v>
      </c>
      <c r="Q2" s="82"/>
      <c r="R2" s="83"/>
      <c r="S2" s="86" t="s">
        <v>320</v>
      </c>
      <c r="T2" s="78"/>
      <c r="U2" s="78"/>
      <c r="V2" s="78"/>
      <c r="W2" s="78"/>
      <c r="X2" s="78"/>
      <c r="Y2" s="78"/>
      <c r="Z2" s="78"/>
    </row>
    <row r="3" ht="21.0" customHeight="1">
      <c r="A3" s="87" t="s">
        <v>72</v>
      </c>
      <c r="B3" s="87" t="s">
        <v>73</v>
      </c>
      <c r="C3" s="88" t="s">
        <v>321</v>
      </c>
      <c r="D3" s="88" t="s">
        <v>322</v>
      </c>
      <c r="E3" s="88" t="s">
        <v>323</v>
      </c>
      <c r="F3" s="88" t="s">
        <v>324</v>
      </c>
      <c r="G3" s="89" t="s">
        <v>325</v>
      </c>
      <c r="H3" s="89" t="s">
        <v>326</v>
      </c>
      <c r="I3" s="89" t="s">
        <v>327</v>
      </c>
      <c r="J3" s="89" t="s">
        <v>328</v>
      </c>
      <c r="K3" s="89" t="s">
        <v>329</v>
      </c>
      <c r="L3" s="90" t="s">
        <v>330</v>
      </c>
      <c r="M3" s="90" t="s">
        <v>331</v>
      </c>
      <c r="N3" s="90" t="s">
        <v>332</v>
      </c>
      <c r="O3" s="90" t="s">
        <v>333</v>
      </c>
      <c r="P3" s="91" t="s">
        <v>334</v>
      </c>
      <c r="Q3" s="91" t="s">
        <v>335</v>
      </c>
      <c r="R3" s="91" t="s">
        <v>336</v>
      </c>
      <c r="S3" s="92" t="s">
        <v>337</v>
      </c>
      <c r="T3" s="78"/>
      <c r="U3" s="78"/>
      <c r="V3" s="78"/>
      <c r="W3" s="78"/>
      <c r="X3" s="78"/>
      <c r="Y3" s="78"/>
      <c r="Z3" s="78"/>
    </row>
    <row r="4" ht="21.0" customHeight="1">
      <c r="A4" s="93">
        <v>1.1726598E7</v>
      </c>
      <c r="B4" s="93" t="s">
        <v>90</v>
      </c>
      <c r="C4" s="94">
        <v>8.5544161E7</v>
      </c>
      <c r="D4" s="94">
        <v>8.1190185E7</v>
      </c>
      <c r="E4" s="94">
        <v>7.514837859E9</v>
      </c>
      <c r="F4" s="94">
        <v>9.465326822E9</v>
      </c>
      <c r="G4" s="95">
        <f>991*100</f>
        <v>99100</v>
      </c>
      <c r="H4" s="95">
        <f>(142364+167408+186462)*200</f>
        <v>99246800</v>
      </c>
      <c r="I4" s="95">
        <v>497227.0</v>
      </c>
      <c r="J4" s="95">
        <v>-7771235.0</v>
      </c>
      <c r="K4" s="95">
        <v>1.933204193E9</v>
      </c>
      <c r="L4" s="96">
        <v>6.4150224523864505</v>
      </c>
      <c r="M4" s="96">
        <v>0.6459869484520061</v>
      </c>
      <c r="N4" s="96">
        <v>-0.09084471586552821</v>
      </c>
      <c r="O4" s="96">
        <v>4.208967852073498</v>
      </c>
      <c r="P4" s="97">
        <v>29.930077018396105</v>
      </c>
      <c r="Q4" s="97">
        <v>5.852110295043975</v>
      </c>
      <c r="R4" s="97">
        <v>37.83829502839942</v>
      </c>
      <c r="S4" s="98" t="s">
        <v>39</v>
      </c>
      <c r="T4" s="78"/>
      <c r="U4" s="78"/>
      <c r="V4" s="78"/>
      <c r="W4" s="78"/>
      <c r="X4" s="78"/>
      <c r="Y4" s="78"/>
      <c r="Z4" s="78"/>
    </row>
    <row r="5" ht="21.0" customHeight="1">
      <c r="A5" s="93">
        <v>1.69446444E8</v>
      </c>
      <c r="B5" s="93" t="s">
        <v>164</v>
      </c>
      <c r="C5" s="94">
        <v>5.7611728E7</v>
      </c>
      <c r="D5" s="94">
        <v>5.6077624E7</v>
      </c>
      <c r="E5" s="94">
        <v>7.52438912E8</v>
      </c>
      <c r="F5" s="94">
        <v>1.251807736E9</v>
      </c>
      <c r="G5" s="95">
        <f>(317535+154889+739)*100</f>
        <v>47316300</v>
      </c>
      <c r="H5" s="95">
        <f>(240580+247983)*200</f>
        <v>97712600</v>
      </c>
      <c r="I5" s="95">
        <v>1041820.0</v>
      </c>
      <c r="J5" s="95">
        <v>-5433506.0</v>
      </c>
      <c r="K5" s="95">
        <v>4.97018978E8</v>
      </c>
      <c r="L5" s="96">
        <v>3.9175176014611934</v>
      </c>
      <c r="M5" s="96">
        <v>2.134263909352243</v>
      </c>
      <c r="N5" s="96">
        <v>-0.09431249831631504</v>
      </c>
      <c r="O5" s="96">
        <v>2.4210375797934085</v>
      </c>
      <c r="P5" s="97">
        <v>18.66698195873552</v>
      </c>
      <c r="Q5" s="97">
        <v>16.677216544326868</v>
      </c>
      <c r="R5" s="97">
        <v>22.18973101572511</v>
      </c>
      <c r="S5" s="98" t="s">
        <v>39</v>
      </c>
      <c r="T5" s="78"/>
      <c r="U5" s="78"/>
      <c r="V5" s="78"/>
      <c r="W5" s="78"/>
      <c r="X5" s="78"/>
      <c r="Y5" s="78"/>
      <c r="Z5" s="78"/>
    </row>
    <row r="6" ht="21.0" customHeight="1">
      <c r="A6" s="93">
        <v>1.69326547E8</v>
      </c>
      <c r="B6" s="93" t="s">
        <v>134</v>
      </c>
      <c r="C6" s="94">
        <v>6.8321873E7</v>
      </c>
      <c r="D6" s="94">
        <v>6.3184807E7</v>
      </c>
      <c r="E6" s="94">
        <v>2.906237594E9</v>
      </c>
      <c r="F6" s="94">
        <v>3.507155636E9</v>
      </c>
      <c r="G6" s="95">
        <f>(8381+407048+45660)*100</f>
        <v>46108900</v>
      </c>
      <c r="H6" s="95">
        <f>583246*200</f>
        <v>116649200</v>
      </c>
      <c r="I6" s="95">
        <v>1329070.0</v>
      </c>
      <c r="J6" s="95">
        <v>-7293654.0</v>
      </c>
      <c r="K6" s="95">
        <v>6.00918042E8</v>
      </c>
      <c r="L6" s="96">
        <v>3.343136876271675</v>
      </c>
      <c r="M6" s="96">
        <v>1.6803415996682214</v>
      </c>
      <c r="N6" s="96">
        <v>-0.10675430399866233</v>
      </c>
      <c r="O6" s="96">
        <v>2.1069682872733586</v>
      </c>
      <c r="P6" s="97">
        <v>16.07667479442726</v>
      </c>
      <c r="Q6" s="97">
        <v>13.375574873896678</v>
      </c>
      <c r="R6" s="97">
        <v>19.440891475048986</v>
      </c>
      <c r="S6" s="98" t="s">
        <v>39</v>
      </c>
      <c r="T6" s="78"/>
      <c r="U6" s="78"/>
      <c r="V6" s="78"/>
      <c r="W6" s="78"/>
      <c r="X6" s="78"/>
      <c r="Y6" s="78"/>
      <c r="Z6" s="78"/>
    </row>
    <row r="7" ht="21.0" customHeight="1">
      <c r="A7" s="93">
        <v>1.53857025E8</v>
      </c>
      <c r="B7" s="93" t="s">
        <v>154</v>
      </c>
      <c r="C7" s="94">
        <v>6.2415625E7</v>
      </c>
      <c r="D7" s="94">
        <v>6.1416348E7</v>
      </c>
      <c r="E7" s="94">
        <v>6.57681542E8</v>
      </c>
      <c r="F7" s="94">
        <v>1.062839116E9</v>
      </c>
      <c r="G7" s="95">
        <f>(298559+325605+375178)*100</f>
        <v>99934200</v>
      </c>
      <c r="H7" s="95">
        <f>(84845+74689+24307)*200</f>
        <v>36768200</v>
      </c>
      <c r="I7" s="95">
        <v>1183184.0</v>
      </c>
      <c r="J7" s="95">
        <v>-3925465.0</v>
      </c>
      <c r="K7" s="95">
        <v>4.05157574E8</v>
      </c>
      <c r="L7" s="96">
        <v>2.670406199900752</v>
      </c>
      <c r="M7" s="96">
        <v>1.6667384246658614</v>
      </c>
      <c r="N7" s="96">
        <v>-0.06289234466529815</v>
      </c>
      <c r="O7" s="96">
        <v>1.665016958479544</v>
      </c>
      <c r="P7" s="97">
        <v>13.042835018417058</v>
      </c>
      <c r="Q7" s="97">
        <v>13.276631049194142</v>
      </c>
      <c r="R7" s="97">
        <v>15.572785561557822</v>
      </c>
      <c r="S7" s="98" t="s">
        <v>39</v>
      </c>
      <c r="T7" s="78"/>
      <c r="U7" s="78"/>
      <c r="V7" s="78"/>
      <c r="W7" s="78"/>
      <c r="X7" s="78"/>
      <c r="Y7" s="78"/>
      <c r="Z7" s="78"/>
    </row>
    <row r="8" ht="21.0" customHeight="1">
      <c r="A8" s="93">
        <v>2463403.0</v>
      </c>
      <c r="B8" s="93" t="s">
        <v>85</v>
      </c>
      <c r="C8" s="94">
        <v>8.9101347E7</v>
      </c>
      <c r="D8" s="94">
        <v>8.119419E7</v>
      </c>
      <c r="E8" s="94">
        <v>7.143949247E9</v>
      </c>
      <c r="F8" s="94">
        <v>8.053097772E9</v>
      </c>
      <c r="G8" s="95">
        <v>0.0</v>
      </c>
      <c r="H8" s="95">
        <f>(454389+515925+195158)*200</f>
        <v>233094400</v>
      </c>
      <c r="I8" s="95">
        <v>1165472.0</v>
      </c>
      <c r="J8" s="95">
        <v>-1.277169E7</v>
      </c>
      <c r="K8" s="95">
        <v>8.72336755E8</v>
      </c>
      <c r="L8" s="96">
        <v>2.616590760447513</v>
      </c>
      <c r="M8" s="96">
        <v>1.3917971691570847</v>
      </c>
      <c r="N8" s="96">
        <v>-0.14333891046562966</v>
      </c>
      <c r="O8" s="96">
        <v>1.7313851248011447</v>
      </c>
      <c r="P8" s="97">
        <v>12.800141431649976</v>
      </c>
      <c r="Q8" s="97">
        <v>11.276822961461974</v>
      </c>
      <c r="R8" s="97">
        <v>16.153661961040076</v>
      </c>
      <c r="S8" s="98" t="s">
        <v>39</v>
      </c>
      <c r="T8" s="78"/>
      <c r="U8" s="78"/>
      <c r="V8" s="78"/>
      <c r="W8" s="78"/>
      <c r="X8" s="78"/>
      <c r="Y8" s="78"/>
      <c r="Z8" s="78"/>
    </row>
    <row r="9" ht="21.0" customHeight="1">
      <c r="A9" s="93">
        <v>1.72021868E8</v>
      </c>
      <c r="B9" s="93" t="s">
        <v>132</v>
      </c>
      <c r="C9" s="94">
        <v>6.8451E7</v>
      </c>
      <c r="D9" s="94">
        <v>6.836163E7</v>
      </c>
      <c r="E9" s="94">
        <v>6.55938793E8</v>
      </c>
      <c r="F9" s="94">
        <v>1.119055615E9</v>
      </c>
      <c r="G9" s="95">
        <f>4594*100</f>
        <v>459400</v>
      </c>
      <c r="H9" s="95">
        <f>(448073+291469+53482)*200</f>
        <v>158604800</v>
      </c>
      <c r="I9" s="95">
        <v>788386.0</v>
      </c>
      <c r="J9" s="95">
        <v>-3605490.0</v>
      </c>
      <c r="K9" s="95">
        <v>4.55819059E8</v>
      </c>
      <c r="L9" s="96">
        <v>2.382619328523296</v>
      </c>
      <c r="M9" s="96">
        <v>1.5482871325288192</v>
      </c>
      <c r="N9" s="96">
        <v>-0.052672568698777227</v>
      </c>
      <c r="O9" s="96">
        <v>1.508193398897382</v>
      </c>
      <c r="P9" s="97">
        <v>11.744991337334413</v>
      </c>
      <c r="Q9" s="97">
        <v>12.415065724704597</v>
      </c>
      <c r="R9" s="97">
        <v>14.200213292457349</v>
      </c>
      <c r="S9" s="98" t="s">
        <v>39</v>
      </c>
      <c r="T9" s="78"/>
      <c r="U9" s="78"/>
      <c r="V9" s="78"/>
      <c r="W9" s="78"/>
      <c r="X9" s="78"/>
      <c r="Y9" s="78"/>
      <c r="Z9" s="78"/>
    </row>
    <row r="10" ht="21.0" customHeight="1">
      <c r="A10" s="93">
        <v>6.7071592E7</v>
      </c>
      <c r="B10" s="93" t="s">
        <v>93</v>
      </c>
      <c r="C10" s="94">
        <v>8.4639977E7</v>
      </c>
      <c r="D10" s="94">
        <v>8.1967002E7</v>
      </c>
      <c r="E10" s="94">
        <v>9.687393882E9</v>
      </c>
      <c r="F10" s="94">
        <v>1.0363196103E10</v>
      </c>
      <c r="G10" s="95">
        <f>(50005+807)*100</f>
        <v>5081200</v>
      </c>
      <c r="H10" s="95">
        <f>(304626+118806+353116+9858)*200</f>
        <v>157281200</v>
      </c>
      <c r="I10" s="95">
        <v>837218.0</v>
      </c>
      <c r="J10" s="95">
        <v>-5727042.0</v>
      </c>
      <c r="K10" s="95">
        <v>6.48565277E8</v>
      </c>
      <c r="L10" s="96">
        <v>2.2822762411728155</v>
      </c>
      <c r="M10" s="96">
        <v>1.110024217356162</v>
      </c>
      <c r="N10" s="96">
        <v>-0.06766355808437897</v>
      </c>
      <c r="O10" s="96">
        <v>1.4901351068939463</v>
      </c>
      <c r="P10" s="97">
        <v>11.29247020169394</v>
      </c>
      <c r="Q10" s="97">
        <v>9.22732396258342</v>
      </c>
      <c r="R10" s="97">
        <v>14.042161078253855</v>
      </c>
      <c r="S10" s="98" t="s">
        <v>39</v>
      </c>
      <c r="T10" s="78"/>
      <c r="U10" s="78"/>
      <c r="V10" s="78"/>
      <c r="W10" s="78"/>
      <c r="X10" s="78"/>
      <c r="Y10" s="78"/>
      <c r="Z10" s="78"/>
    </row>
    <row r="11" ht="21.0" customHeight="1">
      <c r="A11" s="93">
        <v>1.46428825E8</v>
      </c>
      <c r="B11" s="93" t="s">
        <v>138</v>
      </c>
      <c r="C11" s="94">
        <v>6.7591513E7</v>
      </c>
      <c r="D11" s="94">
        <v>6.1074272E7</v>
      </c>
      <c r="E11" s="94">
        <v>1.595034768E9</v>
      </c>
      <c r="F11" s="94">
        <v>1.989393617E9</v>
      </c>
      <c r="G11" s="95">
        <v>0.0</v>
      </c>
      <c r="H11" s="95">
        <f>(225876+875895)*200</f>
        <v>220354200</v>
      </c>
      <c r="I11" s="95">
        <v>1074942.0</v>
      </c>
      <c r="J11" s="95">
        <v>-1.0062251E7</v>
      </c>
      <c r="K11" s="95">
        <v>3.77738433E8</v>
      </c>
      <c r="L11" s="96">
        <v>2.133475241672564</v>
      </c>
      <c r="M11" s="96">
        <v>2.308042355048419</v>
      </c>
      <c r="N11" s="96">
        <v>-0.14886855691483042</v>
      </c>
      <c r="O11" s="96">
        <v>1.3432127563473029</v>
      </c>
      <c r="P11" s="97">
        <v>10.62141652917637</v>
      </c>
      <c r="Q11" s="97">
        <v>17.941208521571784</v>
      </c>
      <c r="R11" s="97">
        <v>12.756247503733006</v>
      </c>
      <c r="S11" s="98" t="s">
        <v>39</v>
      </c>
      <c r="T11" s="78"/>
      <c r="U11" s="78"/>
      <c r="V11" s="78"/>
      <c r="W11" s="78"/>
      <c r="X11" s="78"/>
      <c r="Y11" s="78"/>
      <c r="Z11" s="78"/>
    </row>
    <row r="12" ht="21.0" customHeight="1">
      <c r="A12" s="93">
        <v>7.4556991E7</v>
      </c>
      <c r="B12" s="93" t="s">
        <v>98</v>
      </c>
      <c r="C12" s="94">
        <v>8.1990559E7</v>
      </c>
      <c r="D12" s="94">
        <v>7.081987E7</v>
      </c>
      <c r="E12" s="94">
        <v>2.297498275E9</v>
      </c>
      <c r="F12" s="94">
        <v>2.836706401E9</v>
      </c>
      <c r="G12" s="95">
        <f>(12804+47104+23429)*100</f>
        <v>8333700</v>
      </c>
      <c r="H12" s="95">
        <f>(398680+521519+374643)*200</f>
        <v>258968400</v>
      </c>
      <c r="I12" s="95">
        <v>1378210.0</v>
      </c>
      <c r="J12" s="95">
        <v>-1.4216299E7</v>
      </c>
      <c r="K12" s="95">
        <v>5.39208126E8</v>
      </c>
      <c r="L12" s="96">
        <v>1.9956808975919869</v>
      </c>
      <c r="M12" s="96">
        <v>1.9086991016886135</v>
      </c>
      <c r="N12" s="96">
        <v>-0.1733894630478126</v>
      </c>
      <c r="O12" s="96">
        <v>1.2976022756716674</v>
      </c>
      <c r="P12" s="97">
        <v>10.0</v>
      </c>
      <c r="Q12" s="97">
        <v>15.036552156442465</v>
      </c>
      <c r="R12" s="97">
        <v>12.35704931487337</v>
      </c>
      <c r="S12" s="98" t="s">
        <v>39</v>
      </c>
      <c r="T12" s="78"/>
      <c r="U12" s="78"/>
      <c r="V12" s="78"/>
      <c r="W12" s="78"/>
      <c r="X12" s="78"/>
      <c r="Y12" s="78"/>
      <c r="Z12" s="78"/>
    </row>
    <row r="13" ht="21.0" customHeight="1">
      <c r="A13" s="93">
        <v>1.71355737E8</v>
      </c>
      <c r="B13" s="93" t="s">
        <v>338</v>
      </c>
      <c r="C13" s="94">
        <v>6.8675561E7</v>
      </c>
      <c r="D13" s="94">
        <v>6.1351576E7</v>
      </c>
      <c r="E13" s="94">
        <v>3.55644809E8</v>
      </c>
      <c r="F13" s="94">
        <v>7.3107319E8</v>
      </c>
      <c r="G13" s="95">
        <f>(4964+58058+6513)*100</f>
        <v>6953500</v>
      </c>
      <c r="H13" s="95">
        <f>(559543+528711+424100)*200</f>
        <v>302470800</v>
      </c>
      <c r="I13" s="95">
        <v>1569007.0</v>
      </c>
      <c r="J13" s="95">
        <v>-1.3922823E7</v>
      </c>
      <c r="K13" s="95">
        <v>3.75428381E8</v>
      </c>
      <c r="L13" s="96">
        <v>1.943417610736942</v>
      </c>
      <c r="M13" s="96">
        <v>2.984601330944971</v>
      </c>
      <c r="N13" s="96">
        <v>-0.20273329838543291</v>
      </c>
      <c r="O13" s="96">
        <v>1.2310394878681972</v>
      </c>
      <c r="P13" s="97">
        <v>9.764306216358058</v>
      </c>
      <c r="Q13" s="97">
        <v>22.862216499519736</v>
      </c>
      <c r="R13" s="97">
        <v>11.774469523058375</v>
      </c>
      <c r="S13" s="98" t="s">
        <v>39</v>
      </c>
      <c r="T13" s="78"/>
      <c r="U13" s="78"/>
      <c r="V13" s="78"/>
      <c r="W13" s="78"/>
      <c r="X13" s="78"/>
      <c r="Y13" s="78"/>
      <c r="Z13" s="78"/>
    </row>
    <row r="14" ht="21.0" customHeight="1">
      <c r="A14" s="93">
        <v>6.496634E7</v>
      </c>
      <c r="B14" s="93" t="s">
        <v>80</v>
      </c>
      <c r="C14" s="94">
        <v>1.0371262E8</v>
      </c>
      <c r="D14" s="94">
        <v>9.5427085E7</v>
      </c>
      <c r="E14" s="94">
        <v>4.15013494E9</v>
      </c>
      <c r="F14" s="94">
        <v>5.019865662E9</v>
      </c>
      <c r="G14" s="95">
        <v>0.0</v>
      </c>
      <c r="H14" s="95">
        <f>(445238+525289+381360)*200</f>
        <v>270377400</v>
      </c>
      <c r="I14" s="95">
        <v>1351888.0</v>
      </c>
      <c r="J14" s="95">
        <v>-1.5120651E7</v>
      </c>
      <c r="K14" s="95">
        <v>8.49918535E8</v>
      </c>
      <c r="L14" s="96">
        <v>1.807173620852601</v>
      </c>
      <c r="M14" s="96">
        <v>1.216254670734203</v>
      </c>
      <c r="N14" s="96">
        <v>-0.14579374236230846</v>
      </c>
      <c r="O14" s="96">
        <v>1.2309611961876172</v>
      </c>
      <c r="P14" s="97">
        <v>9.14988137998336</v>
      </c>
      <c r="Q14" s="97">
        <v>10.0</v>
      </c>
      <c r="R14" s="97">
        <v>11.773784288072308</v>
      </c>
      <c r="S14" s="98" t="s">
        <v>39</v>
      </c>
      <c r="T14" s="78"/>
      <c r="U14" s="78"/>
      <c r="V14" s="78"/>
      <c r="W14" s="78"/>
      <c r="X14" s="78"/>
      <c r="Y14" s="78"/>
      <c r="Z14" s="78"/>
    </row>
    <row r="15" ht="21.0" customHeight="1">
      <c r="A15" s="93">
        <v>1.71503078E8</v>
      </c>
      <c r="B15" s="93" t="s">
        <v>109</v>
      </c>
      <c r="C15" s="94">
        <v>7.5621607E7</v>
      </c>
      <c r="D15" s="94">
        <v>7.0774961E7</v>
      </c>
      <c r="E15" s="94">
        <v>1.074240672E9</v>
      </c>
      <c r="F15" s="94">
        <v>1.481376399E9</v>
      </c>
      <c r="G15" s="95">
        <f>(267470+264758)*100</f>
        <v>53222800</v>
      </c>
      <c r="H15" s="95">
        <f>(98957+193316+81039)*200</f>
        <v>74662400</v>
      </c>
      <c r="I15" s="95">
        <v>905541.0</v>
      </c>
      <c r="J15" s="95">
        <v>-9936221.0</v>
      </c>
      <c r="K15" s="95">
        <v>4.07135727E8</v>
      </c>
      <c r="L15" s="96">
        <v>1.8014916306078625</v>
      </c>
      <c r="M15" s="96">
        <v>1.068662143725744</v>
      </c>
      <c r="N15" s="96">
        <v>-0.13139394141676994</v>
      </c>
      <c r="O15" s="96">
        <v>1.1546845603752365</v>
      </c>
      <c r="P15" s="97">
        <v>9.124257086909076</v>
      </c>
      <c r="Q15" s="97">
        <v>8.926473480110653</v>
      </c>
      <c r="R15" s="97">
        <v>11.10618564807652</v>
      </c>
      <c r="S15" s="98" t="s">
        <v>39</v>
      </c>
      <c r="T15" s="78"/>
      <c r="U15" s="78"/>
      <c r="V15" s="78"/>
      <c r="W15" s="78"/>
      <c r="X15" s="78"/>
      <c r="Y15" s="78"/>
      <c r="Z15" s="78"/>
    </row>
    <row r="16" ht="21.0" customHeight="1">
      <c r="A16" s="93">
        <v>9.8107237E7</v>
      </c>
      <c r="B16" s="93" t="s">
        <v>96</v>
      </c>
      <c r="C16" s="94">
        <v>8.2512792E7</v>
      </c>
      <c r="D16" s="94">
        <v>6.9457009E7</v>
      </c>
      <c r="E16" s="94">
        <v>2.374805436E9</v>
      </c>
      <c r="F16" s="94">
        <v>2.827549678E9</v>
      </c>
      <c r="G16" s="95">
        <v>0.0</v>
      </c>
      <c r="H16" s="95">
        <f>(649579+281327+391560)*200</f>
        <v>264493200</v>
      </c>
      <c r="I16" s="95">
        <v>1326419.0</v>
      </c>
      <c r="J16" s="95">
        <v>-1.5194833E7</v>
      </c>
      <c r="K16" s="95">
        <v>4.39585462E8</v>
      </c>
      <c r="L16" s="96">
        <v>1.5774816698506924</v>
      </c>
      <c r="M16" s="96">
        <v>1.8389596586591712</v>
      </c>
      <c r="N16" s="96">
        <v>-0.1841512404525107</v>
      </c>
      <c r="O16" s="96">
        <v>1.028297065308219</v>
      </c>
      <c r="P16" s="97">
        <v>8.11403062773558</v>
      </c>
      <c r="Q16" s="97">
        <v>14.529296517611053</v>
      </c>
      <c r="R16" s="97">
        <v>10.0</v>
      </c>
      <c r="S16" s="98" t="s">
        <v>39</v>
      </c>
      <c r="T16" s="78"/>
      <c r="U16" s="78"/>
      <c r="V16" s="78"/>
      <c r="W16" s="78"/>
      <c r="X16" s="78"/>
      <c r="Y16" s="78"/>
      <c r="Z16" s="78"/>
    </row>
    <row r="17" ht="21.0" customHeight="1">
      <c r="A17" s="93">
        <v>2.7578537E7</v>
      </c>
      <c r="B17" s="93" t="s">
        <v>82</v>
      </c>
      <c r="C17" s="94">
        <v>9.7578623E7</v>
      </c>
      <c r="D17" s="94">
        <v>7.8226207E7</v>
      </c>
      <c r="E17" s="94">
        <v>2.798183604E9</v>
      </c>
      <c r="F17" s="94">
        <v>3.273577513E9</v>
      </c>
      <c r="G17" s="95">
        <f>(4450+17994+4318)*100</f>
        <v>2676200</v>
      </c>
      <c r="H17" s="95">
        <f>(254079+877349+122080+45)*200</f>
        <v>250710600</v>
      </c>
      <c r="I17" s="95">
        <v>1295498.0</v>
      </c>
      <c r="J17" s="95">
        <v>-1.4094162E7</v>
      </c>
      <c r="K17" s="95">
        <v>4.30527006E8</v>
      </c>
      <c r="L17" s="96">
        <v>1.4449185084041765</v>
      </c>
      <c r="M17" s="96">
        <v>1.6635904115892284</v>
      </c>
      <c r="N17" s="96">
        <v>-0.14443903353708937</v>
      </c>
      <c r="O17" s="96">
        <v>0.9471311610435781</v>
      </c>
      <c r="P17" s="97">
        <v>7.516205366964577</v>
      </c>
      <c r="Q17" s="97">
        <v>13.253733714273313</v>
      </c>
      <c r="R17" s="97">
        <v>9.289608846483663</v>
      </c>
      <c r="S17" s="98" t="s">
        <v>39</v>
      </c>
      <c r="T17" s="78"/>
      <c r="U17" s="78"/>
      <c r="V17" s="78"/>
      <c r="W17" s="78"/>
      <c r="X17" s="78"/>
      <c r="Y17" s="78"/>
      <c r="Z17" s="78"/>
    </row>
    <row r="18" ht="21.0" customHeight="1">
      <c r="A18" s="93">
        <v>1.71604682E8</v>
      </c>
      <c r="B18" s="93" t="s">
        <v>339</v>
      </c>
      <c r="C18" s="94">
        <v>7.2394989E7</v>
      </c>
      <c r="D18" s="94">
        <v>6.4841606E7</v>
      </c>
      <c r="E18" s="94">
        <v>1.058823381E9</v>
      </c>
      <c r="F18" s="94">
        <v>1.356696374E9</v>
      </c>
      <c r="G18" s="95">
        <f>233*100</f>
        <v>23300</v>
      </c>
      <c r="H18" s="95">
        <f>(368776+356347+176352)*200</f>
        <v>180295000</v>
      </c>
      <c r="I18" s="95">
        <v>901708.0</v>
      </c>
      <c r="J18" s="95">
        <v>-8514476.0</v>
      </c>
      <c r="K18" s="95">
        <v>2.76047386E8</v>
      </c>
      <c r="L18" s="96">
        <v>1.38384310290848</v>
      </c>
      <c r="M18" s="96">
        <v>1.6881941196045038</v>
      </c>
      <c r="N18" s="96">
        <v>-0.11761139987188893</v>
      </c>
      <c r="O18" s="96">
        <v>0.8786321459283177</v>
      </c>
      <c r="P18" s="97">
        <v>7.240771228107748</v>
      </c>
      <c r="Q18" s="97">
        <v>13.432690830716606</v>
      </c>
      <c r="R18" s="97">
        <v>8.690082545343675</v>
      </c>
      <c r="S18" s="98" t="s">
        <v>39</v>
      </c>
      <c r="T18" s="78"/>
      <c r="U18" s="78"/>
      <c r="V18" s="78"/>
      <c r="W18" s="78"/>
      <c r="X18" s="78"/>
      <c r="Y18" s="78"/>
      <c r="Z18" s="78"/>
    </row>
    <row r="19" ht="21.0" customHeight="1">
      <c r="A19" s="93">
        <v>1.41154852E8</v>
      </c>
      <c r="B19" s="93" t="s">
        <v>108</v>
      </c>
      <c r="C19" s="94">
        <v>7.5835286E7</v>
      </c>
      <c r="D19" s="94">
        <v>6.7250544E7</v>
      </c>
      <c r="E19" s="94">
        <v>2.406316835E9</v>
      </c>
      <c r="F19" s="94">
        <v>2.725799737E9</v>
      </c>
      <c r="G19" s="95">
        <f>(145076+374041+128203)*100</f>
        <v>64732000</v>
      </c>
      <c r="H19" s="95">
        <f>(197777+646727+375612)*200</f>
        <v>244023200</v>
      </c>
      <c r="I19" s="95">
        <v>1582869.0</v>
      </c>
      <c r="J19" s="95">
        <v>-1.0968599E7</v>
      </c>
      <c r="K19" s="95">
        <v>2.9400067E8</v>
      </c>
      <c r="L19" s="96">
        <v>1.285418140744366</v>
      </c>
      <c r="M19" s="96">
        <v>2.5525791377572444</v>
      </c>
      <c r="N19" s="96">
        <v>-0.1446371416071405</v>
      </c>
      <c r="O19" s="96">
        <v>0.8246724737927507</v>
      </c>
      <c r="P19" s="97">
        <v>6.796900336450735</v>
      </c>
      <c r="Q19" s="97">
        <v>19.719867147772398</v>
      </c>
      <c r="R19" s="97">
        <v>8.217809439055522</v>
      </c>
      <c r="S19" s="98" t="s">
        <v>39</v>
      </c>
      <c r="T19" s="78"/>
      <c r="U19" s="78"/>
      <c r="V19" s="78"/>
      <c r="W19" s="78"/>
      <c r="X19" s="78"/>
      <c r="Y19" s="78"/>
      <c r="Z19" s="78"/>
    </row>
    <row r="20" ht="21.0" customHeight="1">
      <c r="A20" s="93">
        <v>5.524249E7</v>
      </c>
      <c r="B20" s="93" t="s">
        <v>139</v>
      </c>
      <c r="C20" s="94">
        <v>6.7356763E7</v>
      </c>
      <c r="D20" s="94">
        <v>6.8536876E7</v>
      </c>
      <c r="E20" s="94">
        <v>7.9269562E8</v>
      </c>
      <c r="F20" s="94">
        <v>1.020831674E9</v>
      </c>
      <c r="G20" s="95">
        <f>(293674+11780+183290)*100</f>
        <v>48874400</v>
      </c>
      <c r="H20" s="95">
        <f>(5467+251835+1494)*200</f>
        <v>51759200</v>
      </c>
      <c r="I20" s="95">
        <v>747540.0</v>
      </c>
      <c r="J20" s="95">
        <v>-3723150.0</v>
      </c>
      <c r="K20" s="95">
        <v>2.28136054E8</v>
      </c>
      <c r="L20" s="96">
        <v>1.2798857967466704</v>
      </c>
      <c r="M20" s="96">
        <v>1.0473015596783783</v>
      </c>
      <c r="N20" s="96">
        <v>-0.055275073120719886</v>
      </c>
      <c r="O20" s="96">
        <v>0.806169897711136</v>
      </c>
      <c r="P20" s="97">
        <v>6.771950908894787</v>
      </c>
      <c r="Q20" s="97">
        <v>8.771105495565893</v>
      </c>
      <c r="R20" s="97">
        <v>8.05586870193534</v>
      </c>
      <c r="S20" s="98" t="s">
        <v>39</v>
      </c>
      <c r="T20" s="78"/>
      <c r="U20" s="78"/>
      <c r="V20" s="78"/>
      <c r="W20" s="78"/>
      <c r="X20" s="78"/>
      <c r="Y20" s="78"/>
      <c r="Z20" s="78"/>
    </row>
    <row r="21" ht="21.0" customHeight="1">
      <c r="A21" s="93">
        <v>6.2576249E7</v>
      </c>
      <c r="B21" s="93" t="s">
        <v>83</v>
      </c>
      <c r="C21" s="94">
        <v>9.5663368E7</v>
      </c>
      <c r="D21" s="94">
        <v>8.8269654E7</v>
      </c>
      <c r="E21" s="94">
        <v>3.27126894E9</v>
      </c>
      <c r="F21" s="94">
        <v>3.707959639E9</v>
      </c>
      <c r="G21" s="95">
        <v>0.0</v>
      </c>
      <c r="H21" s="95">
        <f>(670578+451182+95228)*200</f>
        <v>243397600</v>
      </c>
      <c r="I21" s="95">
        <v>1216988.0</v>
      </c>
      <c r="J21" s="95">
        <v>-8994174.0</v>
      </c>
      <c r="K21" s="95">
        <v>4.30594331E8</v>
      </c>
      <c r="L21" s="96">
        <v>1.129178965946654</v>
      </c>
      <c r="M21" s="96">
        <v>1.2996545405931281</v>
      </c>
      <c r="N21" s="96">
        <v>-0.09401899795123249</v>
      </c>
      <c r="O21" s="96">
        <v>0.7556953359508357</v>
      </c>
      <c r="P21" s="97">
        <v>6.092302434613779</v>
      </c>
      <c r="Q21" s="97">
        <v>10.606615889459936</v>
      </c>
      <c r="R21" s="97">
        <v>7.614098447824443</v>
      </c>
      <c r="S21" s="98" t="s">
        <v>39</v>
      </c>
      <c r="T21" s="78"/>
      <c r="U21" s="78"/>
      <c r="V21" s="78"/>
      <c r="W21" s="78"/>
      <c r="X21" s="78"/>
      <c r="Y21" s="78"/>
      <c r="Z21" s="78"/>
    </row>
    <row r="22" ht="21.0" customHeight="1">
      <c r="A22" s="93">
        <v>1.4361245E8</v>
      </c>
      <c r="B22" s="93" t="s">
        <v>189</v>
      </c>
      <c r="C22" s="94">
        <v>4.2845006E7</v>
      </c>
      <c r="D22" s="94">
        <v>4.1172361E7</v>
      </c>
      <c r="E22" s="94">
        <v>4.85592936E8</v>
      </c>
      <c r="F22" s="94">
        <v>5.53982957E8</v>
      </c>
      <c r="G22" s="95">
        <f>(165324+236062+11503)*100</f>
        <v>41288900</v>
      </c>
      <c r="H22" s="95">
        <v>0.0</v>
      </c>
      <c r="I22" s="95">
        <v>421756.0</v>
      </c>
      <c r="J22" s="95">
        <v>-3739808.0</v>
      </c>
      <c r="K22" s="95">
        <v>6.8390021E7</v>
      </c>
      <c r="L22" s="96">
        <v>1.0552850912596827</v>
      </c>
      <c r="M22" s="96">
        <v>1.5867847956662076</v>
      </c>
      <c r="N22" s="96">
        <v>-0.08728690573645853</v>
      </c>
      <c r="O22" s="96">
        <v>0.6615631834373515</v>
      </c>
      <c r="P22" s="97">
        <v>5.759060345166917</v>
      </c>
      <c r="Q22" s="97">
        <v>12.69508167923449</v>
      </c>
      <c r="R22" s="97">
        <v>6.790222350922987</v>
      </c>
      <c r="S22" s="98" t="s">
        <v>340</v>
      </c>
      <c r="T22" s="78"/>
      <c r="U22" s="78"/>
      <c r="V22" s="78"/>
      <c r="W22" s="78"/>
      <c r="X22" s="78"/>
      <c r="Y22" s="78"/>
      <c r="Z22" s="78"/>
    </row>
    <row r="23" ht="21.0" customHeight="1">
      <c r="A23" s="93">
        <v>1.71697263E8</v>
      </c>
      <c r="B23" s="93" t="s">
        <v>190</v>
      </c>
      <c r="C23" s="94">
        <v>4.1671559E7</v>
      </c>
      <c r="D23" s="94">
        <v>5.5468774E7</v>
      </c>
      <c r="E23" s="94">
        <v>3.54685334E8</v>
      </c>
      <c r="F23" s="94">
        <v>4.19441559E8</v>
      </c>
      <c r="G23" s="95">
        <f>(388009+830514+253235)*100</f>
        <v>147175800</v>
      </c>
      <c r="H23" s="95">
        <f>(369+422367)*200</f>
        <v>84547200</v>
      </c>
      <c r="I23" s="95">
        <v>1894494.0</v>
      </c>
      <c r="J23" s="95">
        <v>9135678.0</v>
      </c>
      <c r="K23" s="95">
        <v>6.4756225E7</v>
      </c>
      <c r="L23" s="96">
        <v>0.9141996951806838</v>
      </c>
      <c r="M23" s="96">
        <v>7.521448877301169</v>
      </c>
      <c r="N23" s="96">
        <v>0.2192305308279923</v>
      </c>
      <c r="O23" s="96">
        <v>0.5680418204155545</v>
      </c>
      <c r="P23" s="97">
        <v>5.1228020304017114</v>
      </c>
      <c r="Q23" s="97">
        <v>55.86135443981092</v>
      </c>
      <c r="R23" s="97">
        <v>5.971692088032577</v>
      </c>
      <c r="S23" s="98" t="s">
        <v>340</v>
      </c>
      <c r="T23" s="78"/>
      <c r="U23" s="78"/>
      <c r="V23" s="78"/>
      <c r="W23" s="78"/>
      <c r="X23" s="78"/>
      <c r="Y23" s="78"/>
      <c r="Z23" s="78"/>
    </row>
    <row r="24" ht="21.0" customHeight="1">
      <c r="A24" s="93">
        <v>1.69672885E8</v>
      </c>
      <c r="B24" s="93" t="s">
        <v>170</v>
      </c>
      <c r="C24" s="94">
        <v>5.3730941E7</v>
      </c>
      <c r="D24" s="94">
        <v>4.8998691E7</v>
      </c>
      <c r="E24" s="94">
        <v>3.35424198E8</v>
      </c>
      <c r="F24" s="94">
        <v>4.28904904E8</v>
      </c>
      <c r="G24" s="95">
        <f>(411015+162877+373018+920)*100</f>
        <v>94783000</v>
      </c>
      <c r="H24" s="95">
        <f>(2257+201008)*200</f>
        <v>40653000</v>
      </c>
      <c r="I24" s="95">
        <v>1211453.0</v>
      </c>
      <c r="J24" s="95">
        <v>-6217242.0</v>
      </c>
      <c r="K24" s="95">
        <v>9.3103726E7</v>
      </c>
      <c r="L24" s="96">
        <v>0.9108163404895614</v>
      </c>
      <c r="M24" s="96">
        <v>2.5640568507672006</v>
      </c>
      <c r="N24" s="96">
        <v>-0.11571064798585977</v>
      </c>
      <c r="O24" s="96">
        <v>0.5596609104670842</v>
      </c>
      <c r="P24" s="97">
        <v>5.107543983758663</v>
      </c>
      <c r="Q24" s="97">
        <v>19.80335124790682</v>
      </c>
      <c r="R24" s="97">
        <v>5.898339559778862</v>
      </c>
      <c r="S24" s="98" t="s">
        <v>340</v>
      </c>
      <c r="T24" s="78"/>
      <c r="U24" s="78"/>
      <c r="V24" s="78"/>
      <c r="W24" s="78"/>
      <c r="X24" s="78"/>
      <c r="Y24" s="78"/>
      <c r="Z24" s="78"/>
    </row>
    <row r="25" ht="21.0" customHeight="1">
      <c r="A25" s="93">
        <v>4.8741756E7</v>
      </c>
      <c r="B25" s="93" t="s">
        <v>99</v>
      </c>
      <c r="C25" s="94">
        <v>8.1883299E7</v>
      </c>
      <c r="D25" s="94">
        <v>7.3738028E7</v>
      </c>
      <c r="E25" s="94">
        <v>2.851420244E9</v>
      </c>
      <c r="F25" s="94">
        <v>3.122497864E9</v>
      </c>
      <c r="G25" s="95">
        <f>4389*100</f>
        <v>438900</v>
      </c>
      <c r="H25" s="95">
        <f>(359671+844563+89514)*200</f>
        <v>258749600</v>
      </c>
      <c r="I25" s="95">
        <v>1298138.0</v>
      </c>
      <c r="J25" s="95">
        <v>-1.1547705E7</v>
      </c>
      <c r="K25" s="95">
        <v>2.48582558E8</v>
      </c>
      <c r="L25" s="96">
        <v>0.9056940102762867</v>
      </c>
      <c r="M25" s="96">
        <v>1.8258010657194286</v>
      </c>
      <c r="N25" s="96">
        <v>-0.14102637706377708</v>
      </c>
      <c r="O25" s="96">
        <v>0.5896478280322563</v>
      </c>
      <c r="P25" s="97">
        <v>5.084443611361904</v>
      </c>
      <c r="Q25" s="97">
        <v>14.433586397515114</v>
      </c>
      <c r="R25" s="97">
        <v>6.160795096404998</v>
      </c>
      <c r="S25" s="98" t="s">
        <v>340</v>
      </c>
      <c r="T25" s="78"/>
      <c r="U25" s="78"/>
      <c r="V25" s="78"/>
      <c r="W25" s="78"/>
      <c r="X25" s="78"/>
      <c r="Y25" s="78"/>
      <c r="Z25" s="78"/>
    </row>
    <row r="26" ht="21.0" customHeight="1">
      <c r="A26" s="93">
        <v>1.68455139E8</v>
      </c>
      <c r="B26" s="93" t="s">
        <v>79</v>
      </c>
      <c r="C26" s="94">
        <v>1.10335941E8</v>
      </c>
      <c r="D26" s="94">
        <v>9.5168121E7</v>
      </c>
      <c r="E26" s="94">
        <v>2.600812023E9</v>
      </c>
      <c r="F26" s="94">
        <v>3.144833587E9</v>
      </c>
      <c r="G26" s="95">
        <f>5132*100</f>
        <v>513200</v>
      </c>
      <c r="H26" s="95">
        <f>(522814+1418209+389300)*200</f>
        <v>466064600</v>
      </c>
      <c r="I26" s="95">
        <v>2335455.0</v>
      </c>
      <c r="J26" s="95">
        <v>-2.594505E7</v>
      </c>
      <c r="K26" s="95">
        <v>5.44021564E8</v>
      </c>
      <c r="L26" s="96">
        <v>0.9008975509164489</v>
      </c>
      <c r="M26" s="96">
        <v>1.7164039876155541</v>
      </c>
      <c r="N26" s="96">
        <v>-0.23514595303084423</v>
      </c>
      <c r="O26" s="96">
        <v>0.626401718679508</v>
      </c>
      <c r="P26" s="97">
        <v>5.062812831465865</v>
      </c>
      <c r="Q26" s="97">
        <v>13.63787765179939</v>
      </c>
      <c r="R26" s="97">
        <v>6.482477445781456</v>
      </c>
      <c r="S26" s="98" t="s">
        <v>340</v>
      </c>
      <c r="T26" s="78"/>
      <c r="U26" s="78"/>
      <c r="V26" s="78"/>
      <c r="W26" s="78"/>
      <c r="X26" s="78"/>
      <c r="Y26" s="78"/>
      <c r="Z26" s="78"/>
    </row>
    <row r="27" ht="21.0" customHeight="1">
      <c r="A27" s="93">
        <v>1.81734011E8</v>
      </c>
      <c r="B27" s="93" t="s">
        <v>198</v>
      </c>
      <c r="C27" s="94">
        <v>3.0917143E7</v>
      </c>
      <c r="D27" s="94">
        <v>2.9343046E7</v>
      </c>
      <c r="E27" s="94">
        <v>5.2815309E7</v>
      </c>
      <c r="F27" s="94">
        <v>8.4623892E7</v>
      </c>
      <c r="G27" s="95">
        <f>(287371+622904+24776)*100</f>
        <v>93505100</v>
      </c>
      <c r="H27" s="95">
        <v>0.0</v>
      </c>
      <c r="I27" s="95">
        <v>935052.0</v>
      </c>
      <c r="J27" s="95">
        <v>-2409586.0</v>
      </c>
      <c r="K27" s="95">
        <v>3.1808583E7</v>
      </c>
      <c r="L27" s="96">
        <v>0.8900114964843925</v>
      </c>
      <c r="M27" s="96">
        <v>3.0</v>
      </c>
      <c r="N27" s="96">
        <v>-0.077936890869897</v>
      </c>
      <c r="O27" s="96">
        <v>0.6895742316971043</v>
      </c>
      <c r="P27" s="97">
        <v>5.013719567103449</v>
      </c>
      <c r="Q27" s="97">
        <v>22.974219999538583</v>
      </c>
      <c r="R27" s="97">
        <v>7.035384418231047</v>
      </c>
      <c r="S27" s="98" t="s">
        <v>340</v>
      </c>
      <c r="T27" s="78"/>
      <c r="U27" s="78"/>
      <c r="V27" s="78"/>
      <c r="W27" s="78"/>
      <c r="X27" s="78"/>
      <c r="Y27" s="78"/>
      <c r="Z27" s="78"/>
    </row>
    <row r="28" ht="21.0" customHeight="1">
      <c r="A28" s="93">
        <v>1.72029365E8</v>
      </c>
      <c r="B28" s="93" t="s">
        <v>196</v>
      </c>
      <c r="C28" s="94">
        <v>4.0744969E7</v>
      </c>
      <c r="D28" s="94">
        <v>3.7413149E7</v>
      </c>
      <c r="E28" s="94">
        <v>1.22016779E8</v>
      </c>
      <c r="F28" s="94">
        <v>1.71300154E8</v>
      </c>
      <c r="G28" s="95">
        <f>(211682+463137+99704)*100</f>
        <v>77452300</v>
      </c>
      <c r="H28" s="99">
        <v>0.0</v>
      </c>
      <c r="I28" s="95">
        <v>1409264.0</v>
      </c>
      <c r="J28" s="95">
        <v>-4158699.0</v>
      </c>
      <c r="K28" s="95">
        <v>4.9283375E7</v>
      </c>
      <c r="L28" s="96">
        <v>0.8437066972330806</v>
      </c>
      <c r="M28" s="100">
        <v>3.75</v>
      </c>
      <c r="N28" s="96">
        <v>-0.10206656434074106</v>
      </c>
      <c r="O28" s="96">
        <v>0.5368572674727834</v>
      </c>
      <c r="P28" s="97">
        <v>4.804897007462449</v>
      </c>
      <c r="Q28" s="97">
        <v>1.6501251575522549</v>
      </c>
      <c r="R28" s="97">
        <v>5.698754445834001</v>
      </c>
      <c r="S28" s="98" t="s">
        <v>340</v>
      </c>
      <c r="T28" s="78"/>
      <c r="U28" s="78"/>
      <c r="V28" s="78"/>
      <c r="W28" s="78"/>
      <c r="X28" s="78"/>
      <c r="Y28" s="78"/>
      <c r="Z28" s="78"/>
    </row>
    <row r="29" ht="21.0" customHeight="1">
      <c r="A29" s="93">
        <v>1.20029911E8</v>
      </c>
      <c r="B29" s="93" t="s">
        <v>123</v>
      </c>
      <c r="C29" s="94">
        <v>7.0843152E7</v>
      </c>
      <c r="D29" s="94">
        <v>6.4051644E7</v>
      </c>
      <c r="E29" s="94">
        <v>8.38856406E8</v>
      </c>
      <c r="F29" s="94">
        <v>1.005139677E9</v>
      </c>
      <c r="G29" s="95">
        <f>2618*100</f>
        <v>261800</v>
      </c>
      <c r="H29" s="95">
        <f>(326056+492691+88034+21701)*200</f>
        <v>185696400</v>
      </c>
      <c r="I29" s="95">
        <v>931073.0</v>
      </c>
      <c r="J29" s="95">
        <v>-1.2047486E7</v>
      </c>
      <c r="K29" s="95">
        <v>1.64912232E8</v>
      </c>
      <c r="L29" s="96">
        <v>0.816581792912624</v>
      </c>
      <c r="M29" s="96">
        <v>1.7212767468151826</v>
      </c>
      <c r="N29" s="96">
        <v>-0.17005858237363577</v>
      </c>
      <c r="O29" s="96">
        <v>0.5189372894105716</v>
      </c>
      <c r="P29" s="97">
        <v>4.682570768243207</v>
      </c>
      <c r="Q29" s="97">
        <v>13.673320071086215</v>
      </c>
      <c r="R29" s="97">
        <v>5.541912801526124</v>
      </c>
      <c r="S29" s="98" t="s">
        <v>340</v>
      </c>
      <c r="T29" s="78"/>
      <c r="U29" s="78"/>
      <c r="V29" s="78"/>
      <c r="W29" s="78"/>
      <c r="X29" s="78"/>
      <c r="Y29" s="78"/>
      <c r="Z29" s="78"/>
    </row>
    <row r="30" ht="21.0" customHeight="1">
      <c r="A30" s="93">
        <v>1.71491377E8</v>
      </c>
      <c r="B30" s="93" t="s">
        <v>124</v>
      </c>
      <c r="C30" s="94">
        <v>7.0777139E7</v>
      </c>
      <c r="D30" s="94">
        <v>7.041875E7</v>
      </c>
      <c r="E30" s="94">
        <v>3.62277925E8</v>
      </c>
      <c r="F30" s="94">
        <v>5.22106936E8</v>
      </c>
      <c r="G30" s="95">
        <f>(80390+380585+124632)*100</f>
        <v>58560700</v>
      </c>
      <c r="H30" s="95">
        <f>(39531+53795+84280)*200</f>
        <v>35521200</v>
      </c>
      <c r="I30" s="95">
        <v>763236.0</v>
      </c>
      <c r="J30" s="95">
        <v>-2468189.0</v>
      </c>
      <c r="K30" s="95">
        <v>1.59829011E8</v>
      </c>
      <c r="L30" s="96">
        <v>0.8045623796578655</v>
      </c>
      <c r="M30" s="96">
        <v>0.884210498416159</v>
      </c>
      <c r="N30" s="96">
        <v>-0.034872686786619055</v>
      </c>
      <c r="O30" s="96">
        <v>0.5106787478877096</v>
      </c>
      <c r="P30" s="97">
        <v>4.628366351383101</v>
      </c>
      <c r="Q30" s="97">
        <v>7.584849097829332</v>
      </c>
      <c r="R30" s="97">
        <v>5.469631282679739</v>
      </c>
      <c r="S30" s="98" t="s">
        <v>340</v>
      </c>
      <c r="T30" s="78"/>
      <c r="U30" s="78"/>
      <c r="V30" s="78"/>
      <c r="W30" s="78"/>
      <c r="X30" s="78"/>
      <c r="Y30" s="78"/>
      <c r="Z30" s="78"/>
    </row>
    <row r="31" ht="21.0" customHeight="1">
      <c r="A31" s="93">
        <v>1.76044158E8</v>
      </c>
      <c r="B31" s="93" t="s">
        <v>186</v>
      </c>
      <c r="C31" s="94">
        <v>4.5412641E7</v>
      </c>
      <c r="D31" s="94">
        <v>4.26676E7</v>
      </c>
      <c r="E31" s="94">
        <v>7.1273563E7</v>
      </c>
      <c r="F31" s="94">
        <v>1.3115959E8</v>
      </c>
      <c r="G31" s="95">
        <f>(682721+796767+393239)*100</f>
        <v>187272700</v>
      </c>
      <c r="H31" s="95">
        <v>0.0</v>
      </c>
      <c r="I31" s="95">
        <v>1872727.0</v>
      </c>
      <c r="J31" s="95">
        <v>-4898298.0</v>
      </c>
      <c r="K31" s="95">
        <v>5.9886027E7</v>
      </c>
      <c r="L31" s="96">
        <v>0.7786277398623805</v>
      </c>
      <c r="M31" s="96">
        <v>5.288556544224498</v>
      </c>
      <c r="N31" s="96">
        <v>-0.10786199375631997</v>
      </c>
      <c r="O31" s="96">
        <v>0.4810761106849408</v>
      </c>
      <c r="P31" s="97">
        <v>4.511407894527097</v>
      </c>
      <c r="Q31" s="97">
        <v>39.62022635425399</v>
      </c>
      <c r="R31" s="97">
        <v>5.21053909637163</v>
      </c>
      <c r="S31" s="98" t="s">
        <v>340</v>
      </c>
      <c r="T31" s="78"/>
      <c r="U31" s="78"/>
      <c r="V31" s="78"/>
      <c r="W31" s="78"/>
      <c r="X31" s="78"/>
      <c r="Y31" s="78"/>
      <c r="Z31" s="78"/>
    </row>
    <row r="32" ht="21.0" customHeight="1">
      <c r="A32" s="93">
        <v>1.7160984E8</v>
      </c>
      <c r="B32" s="93" t="s">
        <v>143</v>
      </c>
      <c r="C32" s="94">
        <v>6.4520826E7</v>
      </c>
      <c r="D32" s="94">
        <v>6.1633448E7</v>
      </c>
      <c r="E32" s="94">
        <v>4.66804153E8</v>
      </c>
      <c r="F32" s="94">
        <v>5.8770545E8</v>
      </c>
      <c r="G32" s="95">
        <f>(105160+18569)*100</f>
        <v>12372900</v>
      </c>
      <c r="H32" s="95">
        <f>(141153+185740+59395)*200</f>
        <v>77257600</v>
      </c>
      <c r="I32" s="95">
        <v>510018.0</v>
      </c>
      <c r="J32" s="95">
        <v>-6493909.0</v>
      </c>
      <c r="K32" s="95">
        <v>1.20901297E8</v>
      </c>
      <c r="L32" s="96">
        <v>0.7602091347199299</v>
      </c>
      <c r="M32" s="96">
        <v>1.0424108174526394</v>
      </c>
      <c r="N32" s="96">
        <v>-0.10064826200458128</v>
      </c>
      <c r="O32" s="96">
        <v>0.47531995427009666</v>
      </c>
      <c r="P32" s="97">
        <v>4.4283447923637835</v>
      </c>
      <c r="Q32" s="97">
        <v>8.735532275243076</v>
      </c>
      <c r="R32" s="97">
        <v>5.160159289328157</v>
      </c>
      <c r="S32" s="98" t="s">
        <v>340</v>
      </c>
      <c r="T32" s="78"/>
      <c r="U32" s="78"/>
      <c r="V32" s="78"/>
      <c r="W32" s="78"/>
      <c r="X32" s="78"/>
      <c r="Y32" s="78"/>
      <c r="Z32" s="78"/>
    </row>
    <row r="33" ht="21.0" customHeight="1">
      <c r="A33" s="93">
        <v>1.72033754E8</v>
      </c>
      <c r="B33" s="93" t="s">
        <v>127</v>
      </c>
      <c r="C33" s="94">
        <v>6.9859129E7</v>
      </c>
      <c r="D33" s="94">
        <v>6.5852776E7</v>
      </c>
      <c r="E33" s="94">
        <v>3.10231381E8</v>
      </c>
      <c r="F33" s="94">
        <v>4.84872769E8</v>
      </c>
      <c r="G33" s="95">
        <f>(42145+170778+222458)*100</f>
        <v>43538100</v>
      </c>
      <c r="H33" s="95">
        <f>(139012+695322+5805)*200</f>
        <v>168027800</v>
      </c>
      <c r="I33" s="95">
        <v>1280063.0</v>
      </c>
      <c r="J33" s="95">
        <v>-7214514.0</v>
      </c>
      <c r="K33" s="95">
        <v>1.36229282E8</v>
      </c>
      <c r="L33" s="96">
        <v>0.709655169185553</v>
      </c>
      <c r="M33" s="96">
        <v>2.052746296157525</v>
      </c>
      <c r="N33" s="96">
        <v>-0.10327231534764769</v>
      </c>
      <c r="O33" s="96">
        <v>0.44932053026809576</v>
      </c>
      <c r="P33" s="97">
        <v>4.2003596017662375</v>
      </c>
      <c r="Q33" s="97">
        <v>16.084291405253968</v>
      </c>
      <c r="R33" s="97">
        <v>4.932603630645156</v>
      </c>
      <c r="S33" s="98" t="s">
        <v>340</v>
      </c>
      <c r="T33" s="78"/>
      <c r="U33" s="78"/>
      <c r="V33" s="78"/>
      <c r="W33" s="78"/>
      <c r="X33" s="78"/>
      <c r="Y33" s="78"/>
      <c r="Z33" s="78"/>
    </row>
    <row r="34" ht="21.0" customHeight="1">
      <c r="A34" s="93">
        <v>1.70728362E8</v>
      </c>
      <c r="B34" s="93" t="s">
        <v>145</v>
      </c>
      <c r="C34" s="94">
        <v>6.4505395E7</v>
      </c>
      <c r="D34" s="94">
        <v>5.5156572E7</v>
      </c>
      <c r="E34" s="94">
        <v>3.99939799E8</v>
      </c>
      <c r="F34" s="94">
        <v>5.23973532E8</v>
      </c>
      <c r="G34" s="95">
        <f>(68191+110356+185158)*100</f>
        <v>36370500</v>
      </c>
      <c r="H34" s="95">
        <f>(197300+529032+238187)*200</f>
        <v>192903800</v>
      </c>
      <c r="I34" s="95">
        <v>1328224.0</v>
      </c>
      <c r="J34" s="95">
        <v>-1.1836533E7</v>
      </c>
      <c r="K34" s="95">
        <v>1.11755091E8</v>
      </c>
      <c r="L34" s="96">
        <v>0.6989001301667609</v>
      </c>
      <c r="M34" s="96">
        <v>2.652166565847238</v>
      </c>
      <c r="N34" s="96">
        <v>-0.1834967912373841</v>
      </c>
      <c r="O34" s="96">
        <v>0.4371314468825843</v>
      </c>
      <c r="P34" s="97">
        <v>4.151857182724233</v>
      </c>
      <c r="Q34" s="97">
        <v>20.44422458828193</v>
      </c>
      <c r="R34" s="97">
        <v>4.825920694195541</v>
      </c>
      <c r="S34" s="98" t="s">
        <v>340</v>
      </c>
      <c r="T34" s="78"/>
      <c r="U34" s="78"/>
      <c r="V34" s="78"/>
      <c r="W34" s="78"/>
      <c r="X34" s="78"/>
      <c r="Y34" s="78"/>
      <c r="Z34" s="78"/>
    </row>
    <row r="35" ht="21.0" customHeight="1">
      <c r="A35" s="93">
        <v>1.70866748E8</v>
      </c>
      <c r="B35" s="93" t="s">
        <v>113</v>
      </c>
      <c r="C35" s="94">
        <v>7.4655691E7</v>
      </c>
      <c r="D35" s="94">
        <v>6.8876564E7</v>
      </c>
      <c r="E35" s="94">
        <v>4.94086077E8</v>
      </c>
      <c r="F35" s="94">
        <v>6.40450638E8</v>
      </c>
      <c r="G35" s="95">
        <f>(262228+256152+221290+43461)*100</f>
        <v>78313100</v>
      </c>
      <c r="H35" s="95">
        <f>15241*200</f>
        <v>3048200</v>
      </c>
      <c r="I35" s="95">
        <v>798373.0</v>
      </c>
      <c r="J35" s="95">
        <v>-9394127.0</v>
      </c>
      <c r="K35" s="95">
        <v>1.43944841E8</v>
      </c>
      <c r="L35" s="96">
        <v>0.645996994279866</v>
      </c>
      <c r="M35" s="96">
        <v>0.6885817916600488</v>
      </c>
      <c r="N35" s="96">
        <v>-0.12583269773767147</v>
      </c>
      <c r="O35" s="96">
        <v>0.413603569100662</v>
      </c>
      <c r="P35" s="97">
        <v>3.913277846941365</v>
      </c>
      <c r="Q35" s="97">
        <v>6.161927429564218</v>
      </c>
      <c r="R35" s="97">
        <v>4.6199968350490295</v>
      </c>
      <c r="S35" s="98" t="s">
        <v>340</v>
      </c>
      <c r="T35" s="78"/>
      <c r="U35" s="78"/>
      <c r="V35" s="78"/>
      <c r="W35" s="78"/>
      <c r="X35" s="78"/>
      <c r="Y35" s="78"/>
      <c r="Z35" s="78"/>
    </row>
    <row r="36" ht="21.0" customHeight="1">
      <c r="A36" s="93">
        <v>1.55534128E8</v>
      </c>
      <c r="B36" s="93" t="s">
        <v>140</v>
      </c>
      <c r="C36" s="94">
        <v>6.6945449E7</v>
      </c>
      <c r="D36" s="94">
        <v>6.1615659E7</v>
      </c>
      <c r="E36" s="94">
        <v>1.000110292E9</v>
      </c>
      <c r="F36" s="94">
        <v>1.106830933E9</v>
      </c>
      <c r="G36" s="95">
        <f>(88517+119295+123607+10929)*100</f>
        <v>34234800</v>
      </c>
      <c r="H36" s="95">
        <f>(213875+163319+187053+27382)*200</f>
        <v>118325800</v>
      </c>
      <c r="I36" s="95">
        <v>933977.0</v>
      </c>
      <c r="J36" s="95">
        <v>-6683348.0</v>
      </c>
      <c r="K36" s="95">
        <v>1.06720641E8</v>
      </c>
      <c r="L36" s="96">
        <v>0.6229968923176017</v>
      </c>
      <c r="M36" s="96">
        <v>1.6495963436741785</v>
      </c>
      <c r="N36" s="96">
        <v>-0.09983274591227255</v>
      </c>
      <c r="O36" s="96">
        <v>0.39136838209970015</v>
      </c>
      <c r="P36" s="97">
        <v>3.8095533898349463</v>
      </c>
      <c r="Q36" s="97">
        <v>13.151946697461293</v>
      </c>
      <c r="R36" s="97">
        <v>4.425387038172215</v>
      </c>
      <c r="S36" s="98" t="s">
        <v>340</v>
      </c>
      <c r="T36" s="78"/>
      <c r="U36" s="78"/>
      <c r="V36" s="78"/>
      <c r="W36" s="78"/>
      <c r="X36" s="78"/>
      <c r="Y36" s="78"/>
      <c r="Z36" s="78"/>
    </row>
    <row r="37" ht="21.0" customHeight="1">
      <c r="A37" s="93">
        <v>1.72041454E8</v>
      </c>
      <c r="B37" s="93" t="s">
        <v>117</v>
      </c>
      <c r="C37" s="94">
        <v>7.240994E7</v>
      </c>
      <c r="D37" s="94">
        <v>6.456135E7</v>
      </c>
      <c r="E37" s="94">
        <v>3.79804337E8</v>
      </c>
      <c r="F37" s="94">
        <v>5.18612647E8</v>
      </c>
      <c r="G37" s="95">
        <v>0.0</v>
      </c>
      <c r="H37" s="95">
        <f>(651855+718042+210848)*200</f>
        <v>316149000</v>
      </c>
      <c r="I37" s="95">
        <v>1580745.0</v>
      </c>
      <c r="J37" s="95">
        <v>-1.6223814E7</v>
      </c>
      <c r="K37" s="95">
        <v>1.32905021E8</v>
      </c>
      <c r="L37" s="96">
        <v>0.6218849503536937</v>
      </c>
      <c r="M37" s="96">
        <v>2.7786176044530193</v>
      </c>
      <c r="N37" s="96">
        <v>-0.22405506757773863</v>
      </c>
      <c r="O37" s="96">
        <v>0.3968904114545961</v>
      </c>
      <c r="P37" s="97">
        <v>3.804538821780882</v>
      </c>
      <c r="Q37" s="97">
        <v>21.36397673401948</v>
      </c>
      <c r="R37" s="97">
        <v>4.473717686844413</v>
      </c>
      <c r="S37" s="98" t="s">
        <v>340</v>
      </c>
      <c r="T37" s="78"/>
      <c r="U37" s="78"/>
      <c r="V37" s="78"/>
      <c r="W37" s="78"/>
      <c r="X37" s="78"/>
      <c r="Y37" s="78"/>
      <c r="Z37" s="78"/>
    </row>
    <row r="38" ht="21.0" customHeight="1">
      <c r="A38" s="93">
        <v>1.6942777E8</v>
      </c>
      <c r="B38" s="93" t="s">
        <v>105</v>
      </c>
      <c r="C38" s="94">
        <v>7.7346694E7</v>
      </c>
      <c r="D38" s="94">
        <v>7.0123784E7</v>
      </c>
      <c r="E38" s="94">
        <v>6.53935051E8</v>
      </c>
      <c r="F38" s="94">
        <v>8.11052722E8</v>
      </c>
      <c r="G38" s="95">
        <f>(37232+23478+5077)*100</f>
        <v>6578700</v>
      </c>
      <c r="H38" s="95">
        <f>(428201+760947+311770)*200</f>
        <v>300183600</v>
      </c>
      <c r="I38" s="95">
        <v>1567045.0</v>
      </c>
      <c r="J38" s="95">
        <v>-1.1623156E7</v>
      </c>
      <c r="K38" s="95">
        <v>1.54190307E8</v>
      </c>
      <c r="L38" s="96">
        <v>0.608149016591916</v>
      </c>
      <c r="M38" s="96">
        <v>2.315138254354354</v>
      </c>
      <c r="N38" s="96">
        <v>-0.15027346870184263</v>
      </c>
      <c r="O38" s="96">
        <v>0.3933783483672819</v>
      </c>
      <c r="P38" s="97">
        <v>3.742593345424835</v>
      </c>
      <c r="Q38" s="97">
        <v>17.9928211353117</v>
      </c>
      <c r="R38" s="97">
        <v>4.442978935512517</v>
      </c>
      <c r="S38" s="98" t="s">
        <v>340</v>
      </c>
      <c r="T38" s="78"/>
      <c r="U38" s="78"/>
      <c r="V38" s="78"/>
      <c r="W38" s="78"/>
      <c r="X38" s="78"/>
      <c r="Y38" s="78"/>
      <c r="Z38" s="78"/>
    </row>
    <row r="39" ht="21.0" customHeight="1">
      <c r="A39" s="93">
        <v>1.56479771E8</v>
      </c>
      <c r="B39" s="93" t="s">
        <v>112</v>
      </c>
      <c r="C39" s="94">
        <v>7.4985735E7</v>
      </c>
      <c r="D39" s="94">
        <v>7.41465E7</v>
      </c>
      <c r="E39" s="94">
        <v>1.549222299E9</v>
      </c>
      <c r="F39" s="94">
        <v>1.686171829E9</v>
      </c>
      <c r="G39" s="95">
        <f>(229719+6234)*100</f>
        <v>23595300</v>
      </c>
      <c r="H39" s="95">
        <f>(76814+56300+7987)*200</f>
        <v>28220200</v>
      </c>
      <c r="I39" s="95">
        <v>377054.0</v>
      </c>
      <c r="J39" s="95">
        <v>-5295874.0</v>
      </c>
      <c r="K39" s="95">
        <v>1.36257441E8</v>
      </c>
      <c r="L39" s="96">
        <v>0.6053618680348902</v>
      </c>
      <c r="M39" s="96">
        <v>0.4345710988214697</v>
      </c>
      <c r="N39" s="96">
        <v>-0.07062508622473328</v>
      </c>
      <c r="O39" s="96">
        <v>0.3878903420415486</v>
      </c>
      <c r="P39" s="97">
        <v>3.7300240328441014</v>
      </c>
      <c r="Q39" s="97">
        <v>4.314359530126784</v>
      </c>
      <c r="R39" s="97">
        <v>4.394946067776193</v>
      </c>
      <c r="S39" s="98" t="s">
        <v>340</v>
      </c>
      <c r="T39" s="78"/>
      <c r="U39" s="78"/>
      <c r="V39" s="78"/>
      <c r="W39" s="78"/>
      <c r="X39" s="78"/>
      <c r="Y39" s="78"/>
      <c r="Z39" s="78"/>
    </row>
    <row r="40" ht="21.0" customHeight="1">
      <c r="A40" s="93">
        <v>1.45033056E8</v>
      </c>
      <c r="B40" s="93" t="s">
        <v>173</v>
      </c>
      <c r="C40" s="94">
        <v>5.1702333E7</v>
      </c>
      <c r="D40" s="94">
        <v>4.9233153E7</v>
      </c>
      <c r="E40" s="94">
        <v>4.30246223E8</v>
      </c>
      <c r="F40" s="94">
        <v>4.90830169E8</v>
      </c>
      <c r="G40" s="95">
        <f>(602274+532740+217530)*100</f>
        <v>135254400</v>
      </c>
      <c r="H40" s="95">
        <f>51077*200</f>
        <v>10215400</v>
      </c>
      <c r="I40" s="95">
        <v>1403621.0</v>
      </c>
      <c r="J40" s="95">
        <v>-5206994.0</v>
      </c>
      <c r="K40" s="95">
        <v>5.9220259E7</v>
      </c>
      <c r="L40" s="96">
        <v>0.5827664433769629</v>
      </c>
      <c r="M40" s="100">
        <v>2.77</v>
      </c>
      <c r="N40" s="96">
        <v>-0.10071100660003099</v>
      </c>
      <c r="O40" s="96">
        <v>0.3580661786693127</v>
      </c>
      <c r="P40" s="97">
        <v>3.6281245647644496</v>
      </c>
      <c r="Q40" s="101">
        <v>21.0</v>
      </c>
      <c r="R40" s="97">
        <v>4.133915010306756</v>
      </c>
      <c r="S40" s="102" t="s">
        <v>340</v>
      </c>
      <c r="T40" s="78"/>
      <c r="U40" s="78"/>
      <c r="V40" s="78"/>
      <c r="W40" s="78"/>
      <c r="X40" s="78"/>
      <c r="Y40" s="78"/>
      <c r="Z40" s="78"/>
    </row>
    <row r="41" ht="21.0" customHeight="1">
      <c r="A41" s="93">
        <v>1.71701107E8</v>
      </c>
      <c r="B41" s="93" t="s">
        <v>114</v>
      </c>
      <c r="C41" s="94">
        <v>7.3877361E7</v>
      </c>
      <c r="D41" s="94">
        <v>7.970345E7</v>
      </c>
      <c r="E41" s="94">
        <v>4.74477666E8</v>
      </c>
      <c r="F41" s="94">
        <v>6.22799072E8</v>
      </c>
      <c r="G41" s="95" t="s">
        <v>341</v>
      </c>
      <c r="H41" s="95" t="s">
        <v>341</v>
      </c>
      <c r="I41" s="95">
        <v>171782.0</v>
      </c>
      <c r="J41" s="95">
        <v>455432.0</v>
      </c>
      <c r="K41" s="95">
        <v>1.35925863E8</v>
      </c>
      <c r="L41" s="96">
        <v>0.5761087090685943</v>
      </c>
      <c r="M41" s="96">
        <v>0.0013813787459869182</v>
      </c>
      <c r="N41" s="96">
        <v>0.006164703149047243</v>
      </c>
      <c r="O41" s="96">
        <v>0.3705133449860182</v>
      </c>
      <c r="P41" s="97">
        <v>3.59809992062038</v>
      </c>
      <c r="Q41" s="97">
        <v>1.1635180744627032</v>
      </c>
      <c r="R41" s="97">
        <v>4.242856774928803</v>
      </c>
      <c r="S41" s="98" t="s">
        <v>340</v>
      </c>
      <c r="T41" s="78"/>
      <c r="U41" s="78"/>
      <c r="V41" s="78"/>
      <c r="W41" s="78"/>
      <c r="X41" s="78"/>
      <c r="Y41" s="78"/>
      <c r="Z41" s="78"/>
    </row>
    <row r="42" ht="21.0" customHeight="1">
      <c r="A42" s="93">
        <v>1.39292614E8</v>
      </c>
      <c r="B42" s="93" t="s">
        <v>156</v>
      </c>
      <c r="C42" s="94">
        <v>6.1757612E7</v>
      </c>
      <c r="D42" s="94">
        <v>5.8594144E7</v>
      </c>
      <c r="E42" s="94">
        <v>5.89041222E8</v>
      </c>
      <c r="F42" s="94">
        <v>6.91788151E8</v>
      </c>
      <c r="G42" s="95">
        <f>(4172+195755+141799)*100</f>
        <v>34172600</v>
      </c>
      <c r="H42" s="95">
        <f>(107680+575+518447)*200</f>
        <v>125340400</v>
      </c>
      <c r="I42" s="95">
        <v>1034952.0</v>
      </c>
      <c r="J42" s="95">
        <v>-5705607.0</v>
      </c>
      <c r="K42" s="95">
        <v>7.899369E7</v>
      </c>
      <c r="L42" s="96">
        <v>0.541697038175832</v>
      </c>
      <c r="M42" s="96">
        <v>2.0250790872389137</v>
      </c>
      <c r="N42" s="96">
        <v>-0.09238710525270957</v>
      </c>
      <c r="O42" s="96">
        <v>0.33700469447783854</v>
      </c>
      <c r="P42" s="97">
        <v>3.4429122659163864</v>
      </c>
      <c r="Q42" s="97">
        <v>15.883051660210874</v>
      </c>
      <c r="R42" s="97">
        <v>3.9495778531580568</v>
      </c>
      <c r="S42" s="98" t="s">
        <v>340</v>
      </c>
      <c r="T42" s="78"/>
      <c r="U42" s="78"/>
      <c r="V42" s="78"/>
      <c r="W42" s="78"/>
      <c r="X42" s="78"/>
      <c r="Y42" s="78"/>
      <c r="Z42" s="78"/>
    </row>
    <row r="43" ht="21.0" customHeight="1">
      <c r="A43" s="93">
        <v>1.71830779E8</v>
      </c>
      <c r="B43" s="93" t="s">
        <v>197</v>
      </c>
      <c r="C43" s="94">
        <v>3.8483476E7</v>
      </c>
      <c r="D43" s="94">
        <v>4.0347579E7</v>
      </c>
      <c r="E43" s="94">
        <v>1.89741265E8</v>
      </c>
      <c r="F43" s="94">
        <v>2.1895536E8</v>
      </c>
      <c r="G43" s="103">
        <f>(389429+357940+126650)*100</f>
        <v>87401900</v>
      </c>
      <c r="H43" s="95">
        <v>0.0</v>
      </c>
      <c r="I43" s="95">
        <v>874019.0</v>
      </c>
      <c r="J43" s="95">
        <v>-792463.0</v>
      </c>
      <c r="K43" s="95">
        <v>2.9214095E7</v>
      </c>
      <c r="L43" s="96">
        <v>0.5353122267639616</v>
      </c>
      <c r="M43" s="104">
        <v>5.074535567164169</v>
      </c>
      <c r="N43" s="96">
        <v>-0.020592292650487187</v>
      </c>
      <c r="O43" s="96">
        <v>0.34506541820968734</v>
      </c>
      <c r="P43" s="97">
        <v>3.414118432806008</v>
      </c>
      <c r="Q43" s="97">
        <v>38.063526978317945</v>
      </c>
      <c r="R43" s="97">
        <v>4.02012800450454</v>
      </c>
      <c r="S43" s="98" t="s">
        <v>340</v>
      </c>
      <c r="T43" s="78"/>
      <c r="U43" s="78"/>
      <c r="V43" s="78"/>
      <c r="W43" s="78"/>
      <c r="X43" s="78"/>
      <c r="Y43" s="78"/>
      <c r="Z43" s="78"/>
    </row>
    <row r="44" ht="21.0" customHeight="1">
      <c r="A44" s="93">
        <v>1.44109282E8</v>
      </c>
      <c r="B44" s="93" t="s">
        <v>104</v>
      </c>
      <c r="C44" s="94">
        <v>7.8200807E7</v>
      </c>
      <c r="D44" s="94">
        <v>7.1620257E7</v>
      </c>
      <c r="E44" s="94">
        <v>8.43991097E8</v>
      </c>
      <c r="F44" s="94">
        <v>9.82048901E8</v>
      </c>
      <c r="G44" s="95">
        <f>(961+58619+28244+17273)*100</f>
        <v>10509700</v>
      </c>
      <c r="H44" s="95">
        <f>(160347+131759+91378+6289)*200</f>
        <v>77954600</v>
      </c>
      <c r="I44" s="95">
        <v>535193.0</v>
      </c>
      <c r="J44" s="95">
        <v>-1.2077896E7</v>
      </c>
      <c r="K44" s="95">
        <v>1.33989197E8</v>
      </c>
      <c r="L44" s="96">
        <v>0.5341345255077906</v>
      </c>
      <c r="M44" s="96">
        <v>0.6739062786118274</v>
      </c>
      <c r="N44" s="96">
        <v>-0.15444720410621848</v>
      </c>
      <c r="O44" s="96">
        <v>0.3452052896662193</v>
      </c>
      <c r="P44" s="97">
        <v>3.4088073075062026</v>
      </c>
      <c r="Q44" s="97">
        <v>6.055183864902948</v>
      </c>
      <c r="R44" s="97">
        <v>4.021352206295303</v>
      </c>
      <c r="S44" s="98" t="s">
        <v>340</v>
      </c>
      <c r="T44" s="78"/>
      <c r="U44" s="78"/>
      <c r="V44" s="78"/>
      <c r="W44" s="78"/>
      <c r="X44" s="78"/>
      <c r="Y44" s="78"/>
      <c r="Z44" s="78"/>
    </row>
    <row r="45" ht="21.0" customHeight="1">
      <c r="A45" s="93">
        <v>7.9650085E7</v>
      </c>
      <c r="B45" s="93" t="s">
        <v>86</v>
      </c>
      <c r="C45" s="94">
        <v>8.9074025E7</v>
      </c>
      <c r="D45" s="94">
        <v>8.1083559E7</v>
      </c>
      <c r="E45" s="94">
        <v>1.84428862E9</v>
      </c>
      <c r="F45" s="94">
        <v>2.020759923E9</v>
      </c>
      <c r="G45" s="105">
        <f>(207490+61771+12478)*100</f>
        <v>28173900</v>
      </c>
      <c r="H45" s="95">
        <f>(516840+423366+177710)*200</f>
        <v>223583200</v>
      </c>
      <c r="I45" s="95">
        <v>1399655.0</v>
      </c>
      <c r="J45" s="95">
        <v>-1.346623E7</v>
      </c>
      <c r="K45" s="95">
        <v>1.76471303E8</v>
      </c>
      <c r="L45" s="96">
        <v>0.5277694157345325</v>
      </c>
      <c r="M45" s="106">
        <v>1.5</v>
      </c>
      <c r="N45" s="96">
        <v>-0.15118021218868238</v>
      </c>
      <c r="O45" s="96">
        <v>0.3493092130739542</v>
      </c>
      <c r="P45" s="97">
        <v>3.380102323644081</v>
      </c>
      <c r="Q45" s="101">
        <v>12.0</v>
      </c>
      <c r="R45" s="97">
        <v>4.057271117197323</v>
      </c>
      <c r="S45" s="102" t="s">
        <v>340</v>
      </c>
      <c r="T45" s="78"/>
      <c r="U45" s="78"/>
      <c r="V45" s="78"/>
      <c r="W45" s="78"/>
      <c r="X45" s="78"/>
      <c r="Y45" s="78"/>
      <c r="Z45" s="78"/>
    </row>
    <row r="46" ht="21.0" customHeight="1">
      <c r="A46" s="93">
        <v>1.66110884E8</v>
      </c>
      <c r="B46" s="93" t="s">
        <v>135</v>
      </c>
      <c r="C46" s="94">
        <v>6.8179771E7</v>
      </c>
      <c r="D46" s="94">
        <v>6.9798039E7</v>
      </c>
      <c r="E46" s="94">
        <v>7.88597711E8</v>
      </c>
      <c r="F46" s="94">
        <v>8.8858807E8</v>
      </c>
      <c r="G46" s="95">
        <f>(57970+49653)*100</f>
        <v>10762300</v>
      </c>
      <c r="H46" s="95">
        <f>284*200</f>
        <v>56800</v>
      </c>
      <c r="I46" s="95">
        <v>107907.0</v>
      </c>
      <c r="J46" s="95">
        <v>664829.0</v>
      </c>
      <c r="K46" s="95">
        <v>9.3029117E7</v>
      </c>
      <c r="L46" s="96">
        <v>0.5247540391274351</v>
      </c>
      <c r="M46" s="100">
        <v>0.11</v>
      </c>
      <c r="N46" s="96">
        <v>0.009751118113905076</v>
      </c>
      <c r="O46" s="96">
        <v>0.33040825502875526</v>
      </c>
      <c r="P46" s="97">
        <v>3.366503762122235</v>
      </c>
      <c r="Q46" s="97">
        <v>1.1616812830659473</v>
      </c>
      <c r="R46" s="97">
        <v>3.891843607826962</v>
      </c>
      <c r="S46" s="98" t="s">
        <v>342</v>
      </c>
      <c r="T46" s="78"/>
      <c r="U46" s="78"/>
      <c r="V46" s="78"/>
      <c r="W46" s="78"/>
      <c r="X46" s="78"/>
      <c r="Y46" s="78"/>
      <c r="Z46" s="78"/>
    </row>
    <row r="47" ht="21.0" customHeight="1">
      <c r="A47" s="93">
        <v>1.5633938E8</v>
      </c>
      <c r="B47" s="93" t="s">
        <v>125</v>
      </c>
      <c r="C47" s="94">
        <v>7.0491038E7</v>
      </c>
      <c r="D47" s="94">
        <v>6.3221994E7</v>
      </c>
      <c r="E47" s="94">
        <v>5.27985962E8</v>
      </c>
      <c r="F47" s="94">
        <v>6.65398768E8</v>
      </c>
      <c r="G47" s="95">
        <v>0.0</v>
      </c>
      <c r="H47" s="95">
        <f>(361723+484329+308845+20886)*200</f>
        <v>235156600</v>
      </c>
      <c r="I47" s="95">
        <v>1142314.0</v>
      </c>
      <c r="J47" s="95">
        <v>-8185260.0</v>
      </c>
      <c r="K47" s="95">
        <v>9.8886071E7</v>
      </c>
      <c r="L47" s="96">
        <v>0.5231248685995258</v>
      </c>
      <c r="M47" s="96">
        <v>2.314829821462922</v>
      </c>
      <c r="N47" s="96">
        <v>-0.11611773967635432</v>
      </c>
      <c r="O47" s="96">
        <v>0.33085379216802735</v>
      </c>
      <c r="P47" s="97">
        <v>3.3591566282348104</v>
      </c>
      <c r="Q47" s="97">
        <v>17.99057772302471</v>
      </c>
      <c r="R47" s="97">
        <v>3.895743097953628</v>
      </c>
      <c r="S47" s="98" t="s">
        <v>340</v>
      </c>
      <c r="T47" s="78"/>
      <c r="U47" s="78"/>
      <c r="V47" s="78"/>
      <c r="W47" s="78"/>
      <c r="X47" s="78"/>
      <c r="Y47" s="78"/>
      <c r="Z47" s="78"/>
    </row>
    <row r="48" ht="21.0" customHeight="1">
      <c r="A48" s="93">
        <v>1.03336195E8</v>
      </c>
      <c r="B48" s="93" t="s">
        <v>84</v>
      </c>
      <c r="C48" s="94">
        <v>8.9284696E7</v>
      </c>
      <c r="D48" s="94">
        <v>9.1418782E7</v>
      </c>
      <c r="E48" s="94">
        <v>3.88620875E9</v>
      </c>
      <c r="F48" s="94">
        <v>4.059957776E9</v>
      </c>
      <c r="G48" s="95">
        <v>0.0</v>
      </c>
      <c r="H48" s="95">
        <f>(200857+68173+211109)*200</f>
        <v>96027800</v>
      </c>
      <c r="I48" s="95">
        <v>480139.0</v>
      </c>
      <c r="J48" s="95">
        <v>-2135154.0</v>
      </c>
      <c r="K48" s="95">
        <v>1.72732016E8</v>
      </c>
      <c r="L48" s="96">
        <v>0.5214379227054563</v>
      </c>
      <c r="M48" s="96">
        <v>0.5764625393429264</v>
      </c>
      <c r="N48" s="96">
        <v>-0.02391399753435908</v>
      </c>
      <c r="O48" s="96">
        <v>0.3448470767724197</v>
      </c>
      <c r="P48" s="97">
        <v>3.351548942524663</v>
      </c>
      <c r="Q48" s="97">
        <v>5.346418723315849</v>
      </c>
      <c r="R48" s="97">
        <v>4.018217007185084</v>
      </c>
      <c r="S48" s="98" t="s">
        <v>340</v>
      </c>
      <c r="T48" s="78"/>
      <c r="U48" s="78"/>
      <c r="V48" s="78"/>
      <c r="W48" s="78"/>
      <c r="X48" s="78"/>
      <c r="Y48" s="78"/>
      <c r="Z48" s="78"/>
    </row>
    <row r="49" ht="21.0" customHeight="1">
      <c r="A49" s="93">
        <v>1.69953509E8</v>
      </c>
      <c r="B49" s="93" t="s">
        <v>188</v>
      </c>
      <c r="C49" s="94">
        <v>4.4829642E7</v>
      </c>
      <c r="D49" s="94">
        <v>4.7084625E7</v>
      </c>
      <c r="E49" s="94">
        <v>2.19002745E8</v>
      </c>
      <c r="F49" s="94">
        <v>2.64139451E8</v>
      </c>
      <c r="G49" s="95" t="s">
        <v>341</v>
      </c>
      <c r="H49" s="95" t="s">
        <v>341</v>
      </c>
      <c r="I49" s="95">
        <v>1273793.0</v>
      </c>
      <c r="J49" s="95">
        <v>-2317804.0</v>
      </c>
      <c r="K49" s="95">
        <v>4.1040087E7</v>
      </c>
      <c r="L49" s="96">
        <v>0.512706438731252</v>
      </c>
      <c r="M49" s="107">
        <v>0.033780683882073365</v>
      </c>
      <c r="N49" s="96">
        <v>-0.05170248738546696</v>
      </c>
      <c r="O49" s="96">
        <v>0.31615139916950014</v>
      </c>
      <c r="P49" s="97">
        <v>3.312172228610801</v>
      </c>
      <c r="Q49" s="97">
        <v>1.3991771148935406</v>
      </c>
      <c r="R49" s="97">
        <v>3.7670628347778465</v>
      </c>
      <c r="S49" s="98" t="s">
        <v>342</v>
      </c>
      <c r="T49" s="78"/>
      <c r="U49" s="78"/>
      <c r="V49" s="78"/>
      <c r="W49" s="78"/>
      <c r="X49" s="78"/>
      <c r="Y49" s="78"/>
      <c r="Z49" s="78"/>
    </row>
    <row r="50" ht="21.0" customHeight="1">
      <c r="A50" s="93">
        <v>7.7394861E7</v>
      </c>
      <c r="B50" s="93" t="s">
        <v>95</v>
      </c>
      <c r="C50" s="94">
        <v>8.3320219E7</v>
      </c>
      <c r="D50" s="94">
        <v>7.4833707E7</v>
      </c>
      <c r="E50" s="94">
        <v>2.605801785E9</v>
      </c>
      <c r="F50" s="94">
        <v>2.738681138E9</v>
      </c>
      <c r="G50" s="95">
        <f>(418+4323+24)*100</f>
        <v>476500</v>
      </c>
      <c r="H50" s="95">
        <f>(292692+264166+190746)*200</f>
        <v>149520800</v>
      </c>
      <c r="I50" s="95">
        <v>752662.0</v>
      </c>
      <c r="J50" s="95">
        <v>-1.0503124E7</v>
      </c>
      <c r="K50" s="95">
        <v>1.32879353E8</v>
      </c>
      <c r="L50" s="96">
        <v>0.5002157130703331</v>
      </c>
      <c r="M50" s="96">
        <v>1.0869312626014558</v>
      </c>
      <c r="N50" s="96">
        <v>-0.1260573258934905</v>
      </c>
      <c r="O50" s="96">
        <v>0.32479148556017845</v>
      </c>
      <c r="P50" s="97">
        <v>3.255842315805646</v>
      </c>
      <c r="Q50" s="97">
        <v>9.05935543562432</v>
      </c>
      <c r="R50" s="97">
        <v>3.842683761978292</v>
      </c>
      <c r="S50" s="98" t="s">
        <v>340</v>
      </c>
      <c r="T50" s="78"/>
      <c r="U50" s="78"/>
      <c r="V50" s="78"/>
      <c r="W50" s="78"/>
      <c r="X50" s="78"/>
      <c r="Y50" s="78"/>
      <c r="Z50" s="78"/>
    </row>
    <row r="51" ht="21.0" customHeight="1">
      <c r="A51" s="93">
        <v>1.69247313E8</v>
      </c>
      <c r="B51" s="93" t="s">
        <v>111</v>
      </c>
      <c r="C51" s="94">
        <v>7.5191551E7</v>
      </c>
      <c r="D51" s="94">
        <v>6.3827343E7</v>
      </c>
      <c r="E51" s="94">
        <v>3.79627022E8</v>
      </c>
      <c r="F51" s="94">
        <v>4.96883885E8</v>
      </c>
      <c r="G51" s="95">
        <v>0.0</v>
      </c>
      <c r="H51" s="95">
        <f>(521806+570211+913838+13695)*200</f>
        <v>403910000</v>
      </c>
      <c r="I51" s="95">
        <v>2340123.0</v>
      </c>
      <c r="J51" s="95">
        <v>-1.3479918E7</v>
      </c>
      <c r="K51" s="95">
        <v>1.12060989E8</v>
      </c>
      <c r="L51" s="96">
        <v>0.49646099001118094</v>
      </c>
      <c r="M51" s="96">
        <v>3.3789912058948843</v>
      </c>
      <c r="N51" s="96">
        <v>-0.17927437086648207</v>
      </c>
      <c r="O51" s="96">
        <v>0.31818107565816045</v>
      </c>
      <c r="P51" s="97">
        <v>3.238909494745353</v>
      </c>
      <c r="Q51" s="97">
        <v>25.730844054831593</v>
      </c>
      <c r="R51" s="97">
        <v>3.784827242568379</v>
      </c>
      <c r="S51" s="98" t="s">
        <v>340</v>
      </c>
      <c r="T51" s="78"/>
      <c r="U51" s="78"/>
      <c r="V51" s="78"/>
      <c r="W51" s="78"/>
      <c r="X51" s="78"/>
      <c r="Y51" s="78"/>
      <c r="Z51" s="78"/>
    </row>
    <row r="52" ht="21.0" customHeight="1">
      <c r="A52" s="93">
        <v>1.66497805E8</v>
      </c>
      <c r="B52" s="93" t="s">
        <v>116</v>
      </c>
      <c r="C52" s="94">
        <v>7.3774287E7</v>
      </c>
      <c r="D52" s="94">
        <v>7.2730516E7</v>
      </c>
      <c r="E52" s="94">
        <v>5.09530917E8</v>
      </c>
      <c r="F52" s="94">
        <v>6.22436986E8</v>
      </c>
      <c r="G52" s="95">
        <v>0.0</v>
      </c>
      <c r="H52" s="95">
        <f>(257492+121526+126734)*200</f>
        <v>101150400</v>
      </c>
      <c r="I52" s="95">
        <v>505752.0</v>
      </c>
      <c r="J52" s="95">
        <v>-8712333.0</v>
      </c>
      <c r="K52" s="95">
        <v>1.1072063E8</v>
      </c>
      <c r="L52" s="96">
        <v>0.4785632853310537</v>
      </c>
      <c r="M52" s="96">
        <v>0.8277107457314519</v>
      </c>
      <c r="N52" s="96">
        <v>-0.11809443851351624</v>
      </c>
      <c r="O52" s="96">
        <v>0.30730354901655715</v>
      </c>
      <c r="P52" s="97">
        <v>3.158195517718512</v>
      </c>
      <c r="Q52" s="97">
        <v>7.173893447813623</v>
      </c>
      <c r="R52" s="97">
        <v>3.6896234896090276</v>
      </c>
      <c r="S52" s="98" t="s">
        <v>340</v>
      </c>
      <c r="T52" s="78"/>
      <c r="U52" s="78"/>
      <c r="V52" s="78"/>
      <c r="W52" s="78"/>
      <c r="X52" s="78"/>
      <c r="Y52" s="78"/>
      <c r="Z52" s="78"/>
    </row>
    <row r="53" ht="21.0" customHeight="1">
      <c r="A53" s="93">
        <v>1.4461836E8</v>
      </c>
      <c r="B53" s="93" t="s">
        <v>174</v>
      </c>
      <c r="C53" s="94">
        <v>5.088467E7</v>
      </c>
      <c r="D53" s="94">
        <v>6.5788946E7</v>
      </c>
      <c r="E53" s="94">
        <v>2.57544033E8</v>
      </c>
      <c r="F53" s="94">
        <v>3.00036548E8</v>
      </c>
      <c r="G53" s="95">
        <f>(240523+484332+192253)*100</f>
        <v>91710800</v>
      </c>
      <c r="H53" s="95">
        <f>(1763+62415)*200</f>
        <v>12835600</v>
      </c>
      <c r="I53" s="95">
        <v>981286.0</v>
      </c>
      <c r="J53" s="95">
        <v>1.4550624E7</v>
      </c>
      <c r="K53" s="95">
        <v>4.2492515E7</v>
      </c>
      <c r="L53" s="96">
        <v>0.46855137243966355</v>
      </c>
      <c r="M53" s="96">
        <v>2.313761991569234</v>
      </c>
      <c r="N53" s="96">
        <v>0.28595299920388595</v>
      </c>
      <c r="O53" s="96">
        <v>0.28793101766268864</v>
      </c>
      <c r="P53" s="97">
        <v>3.1130444035643228</v>
      </c>
      <c r="Q53" s="97">
        <v>17.98281077348573</v>
      </c>
      <c r="R53" s="97">
        <v>3.5200686128453205</v>
      </c>
      <c r="S53" s="102" t="s">
        <v>342</v>
      </c>
      <c r="T53" s="78"/>
      <c r="U53" s="78"/>
      <c r="V53" s="78"/>
      <c r="W53" s="78"/>
      <c r="X53" s="78"/>
      <c r="Y53" s="78"/>
      <c r="Z53" s="78"/>
    </row>
    <row r="54" ht="21.0" customHeight="1">
      <c r="A54" s="93">
        <v>1.69420296E8</v>
      </c>
      <c r="B54" s="93" t="s">
        <v>180</v>
      </c>
      <c r="C54" s="94">
        <v>4.845527E7</v>
      </c>
      <c r="D54" s="94">
        <v>4.9346694E7</v>
      </c>
      <c r="E54" s="94">
        <v>1.5617538E8</v>
      </c>
      <c r="F54" s="94">
        <v>1.93082585E8</v>
      </c>
      <c r="G54" s="95">
        <f>(69995+150703+46439)*100</f>
        <v>26713700</v>
      </c>
      <c r="H54" s="95">
        <v>0.0</v>
      </c>
      <c r="I54" s="95">
        <v>267137.0</v>
      </c>
      <c r="J54" s="95">
        <v>-1335620.0</v>
      </c>
      <c r="K54" s="95">
        <v>3.6907205E7</v>
      </c>
      <c r="L54" s="96">
        <v>0.4480020947394423</v>
      </c>
      <c r="M54" s="96">
        <v>0.6781932676683979</v>
      </c>
      <c r="N54" s="96">
        <v>-0.027563978077100797</v>
      </c>
      <c r="O54" s="96">
        <v>0.27593708724975446</v>
      </c>
      <c r="P54" s="97">
        <v>3.020372524244765</v>
      </c>
      <c r="Q54" s="97">
        <v>6.08636563633803</v>
      </c>
      <c r="R54" s="97">
        <v>3.415093720512965</v>
      </c>
      <c r="S54" s="98" t="s">
        <v>340</v>
      </c>
      <c r="T54" s="78"/>
      <c r="U54" s="78"/>
      <c r="V54" s="78"/>
      <c r="W54" s="78"/>
      <c r="X54" s="78"/>
      <c r="Y54" s="78"/>
      <c r="Z54" s="78"/>
    </row>
    <row r="55" ht="21.0" customHeight="1">
      <c r="A55" s="93">
        <v>1.45408006E8</v>
      </c>
      <c r="B55" s="93" t="s">
        <v>81</v>
      </c>
      <c r="C55" s="94">
        <v>1.02596686E8</v>
      </c>
      <c r="D55" s="94">
        <v>9.1681627E7</v>
      </c>
      <c r="E55" s="94">
        <v>1.20013122E9</v>
      </c>
      <c r="F55" s="94">
        <v>1.402880486E9</v>
      </c>
      <c r="G55" s="95" t="s">
        <v>341</v>
      </c>
      <c r="H55" s="95" t="s">
        <v>341</v>
      </c>
      <c r="I55" s="95">
        <v>1380043.0</v>
      </c>
      <c r="J55" s="95">
        <v>-1.1778421E7</v>
      </c>
      <c r="K55" s="95">
        <v>1.93611888E8</v>
      </c>
      <c r="L55" s="96">
        <v>0.44589851988770424</v>
      </c>
      <c r="M55" s="96">
        <v>0.006624382062532329</v>
      </c>
      <c r="N55" s="96">
        <v>-0.11480313311484544</v>
      </c>
      <c r="O55" s="96">
        <v>0.301699260423949</v>
      </c>
      <c r="P55" s="97">
        <v>3.0108859506705596</v>
      </c>
      <c r="Q55" s="97">
        <v>1.2016534951256796</v>
      </c>
      <c r="R55" s="97">
        <v>3.6405728805631337</v>
      </c>
      <c r="S55" s="98" t="s">
        <v>342</v>
      </c>
      <c r="T55" s="78"/>
      <c r="U55" s="78"/>
      <c r="V55" s="78"/>
      <c r="W55" s="78"/>
      <c r="X55" s="78"/>
      <c r="Y55" s="78"/>
      <c r="Z55" s="78"/>
    </row>
    <row r="56" ht="21.0" customHeight="1">
      <c r="A56" s="93">
        <v>7.1613822E7</v>
      </c>
      <c r="B56" s="93" t="s">
        <v>102</v>
      </c>
      <c r="C56" s="94">
        <v>7.8899732E7</v>
      </c>
      <c r="D56" s="94">
        <v>7.2192572E7</v>
      </c>
      <c r="E56" s="94">
        <v>2.059122718E9</v>
      </c>
      <c r="F56" s="94">
        <v>2.174919522E9</v>
      </c>
      <c r="G56" s="95">
        <v>0.0</v>
      </c>
      <c r="H56" s="95">
        <f>(295774+468787+455074)*200</f>
        <v>243927000</v>
      </c>
      <c r="I56" s="95">
        <v>1219635.0</v>
      </c>
      <c r="J56" s="95">
        <v>-1.095587E7</v>
      </c>
      <c r="K56" s="95">
        <v>1.15606864E8</v>
      </c>
      <c r="L56" s="96">
        <v>0.4448472842089913</v>
      </c>
      <c r="M56" s="96">
        <v>1.8016287308768328</v>
      </c>
      <c r="N56" s="96">
        <v>-0.13885813959418772</v>
      </c>
      <c r="O56" s="96">
        <v>0.2883243120224736</v>
      </c>
      <c r="P56" s="97">
        <v>3.0061451521191316</v>
      </c>
      <c r="Q56" s="97">
        <v>14.257766909718931</v>
      </c>
      <c r="R56" s="97">
        <v>3.523510856684657</v>
      </c>
      <c r="S56" s="98" t="s">
        <v>340</v>
      </c>
      <c r="T56" s="78"/>
      <c r="U56" s="78"/>
      <c r="V56" s="78"/>
      <c r="W56" s="78"/>
      <c r="X56" s="78"/>
      <c r="Y56" s="78"/>
      <c r="Z56" s="78"/>
    </row>
    <row r="57" ht="21.0" customHeight="1">
      <c r="A57" s="93">
        <v>1.70708608E8</v>
      </c>
      <c r="B57" s="93" t="s">
        <v>142</v>
      </c>
      <c r="C57" s="94">
        <v>6.4595943E7</v>
      </c>
      <c r="D57" s="94">
        <v>6.8178255E7</v>
      </c>
      <c r="E57" s="94">
        <v>2.49446472E8</v>
      </c>
      <c r="F57" s="94">
        <v>3.21574218E8</v>
      </c>
      <c r="G57" s="95" t="s">
        <v>341</v>
      </c>
      <c r="H57" s="95" t="s">
        <v>341</v>
      </c>
      <c r="I57" s="95">
        <v>333224.0</v>
      </c>
      <c r="J57" s="95">
        <v>-1048593.0</v>
      </c>
      <c r="K57" s="95">
        <v>7.2127746E7</v>
      </c>
      <c r="L57" s="96">
        <v>0.43749806486713483</v>
      </c>
      <c r="M57" s="96">
        <v>0.003740132043382158</v>
      </c>
      <c r="N57" s="96">
        <v>-0.016233109252697185</v>
      </c>
      <c r="O57" s="96">
        <v>0.2741581103061409</v>
      </c>
      <c r="P57" s="97">
        <v>2.9730020909431105</v>
      </c>
      <c r="Q57" s="97">
        <v>1.1806746627395954</v>
      </c>
      <c r="R57" s="97">
        <v>3.399523519028705</v>
      </c>
      <c r="S57" s="98" t="s">
        <v>342</v>
      </c>
      <c r="T57" s="78"/>
      <c r="U57" s="78"/>
      <c r="V57" s="78"/>
      <c r="W57" s="78"/>
      <c r="X57" s="78"/>
      <c r="Y57" s="78"/>
      <c r="Z57" s="78"/>
    </row>
    <row r="58" ht="21.0" customHeight="1">
      <c r="A58" s="93">
        <v>1.68923934E8</v>
      </c>
      <c r="B58" s="93" t="s">
        <v>126</v>
      </c>
      <c r="C58" s="94">
        <v>6.9945702E7</v>
      </c>
      <c r="D58" s="94">
        <v>6.0504191E7</v>
      </c>
      <c r="E58" s="94">
        <v>5.56350605E8</v>
      </c>
      <c r="F58" s="94">
        <v>6.42698403E8</v>
      </c>
      <c r="G58" s="95">
        <f>(33782+147532+30691)*100</f>
        <v>21200500</v>
      </c>
      <c r="H58" s="95">
        <f>(250964+111269)*200</f>
        <v>72446600</v>
      </c>
      <c r="I58" s="95">
        <v>574239.0</v>
      </c>
      <c r="J58" s="95">
        <v>-1.1073541E7</v>
      </c>
      <c r="K58" s="95">
        <v>7.9192996E7</v>
      </c>
      <c r="L58" s="96">
        <v>0.42738934234208464</v>
      </c>
      <c r="M58" s="96">
        <v>0.9393331050084615</v>
      </c>
      <c r="N58" s="96">
        <v>-0.15831624650789836</v>
      </c>
      <c r="O58" s="96">
        <v>0.26992472736235923</v>
      </c>
      <c r="P58" s="97">
        <v>2.927414390607236</v>
      </c>
      <c r="Q58" s="97">
        <v>7.985787961210081</v>
      </c>
      <c r="R58" s="97">
        <v>3.362471534948001</v>
      </c>
      <c r="S58" s="98" t="s">
        <v>340</v>
      </c>
      <c r="T58" s="78"/>
      <c r="U58" s="78"/>
      <c r="V58" s="78"/>
      <c r="W58" s="78"/>
      <c r="X58" s="78"/>
      <c r="Y58" s="78"/>
      <c r="Z58" s="78"/>
    </row>
    <row r="59" ht="21.0" customHeight="1">
      <c r="A59" s="93">
        <v>1.71972257E8</v>
      </c>
      <c r="B59" s="93" t="s">
        <v>122</v>
      </c>
      <c r="C59" s="94">
        <v>7.1091874E7</v>
      </c>
      <c r="D59" s="94">
        <v>6.8044866E7</v>
      </c>
      <c r="E59" s="94">
        <v>5.65349717E8</v>
      </c>
      <c r="F59" s="94">
        <v>6.43791116E8</v>
      </c>
      <c r="G59" s="95">
        <f>(93205+236638+13681)*100</f>
        <v>34352400</v>
      </c>
      <c r="H59" s="95">
        <f>(100310+81481+20904)*200</f>
        <v>40539000</v>
      </c>
      <c r="I59" s="95">
        <v>546219.0</v>
      </c>
      <c r="J59" s="95">
        <v>-7323102.0</v>
      </c>
      <c r="K59" s="95">
        <v>7.6873089E7</v>
      </c>
      <c r="L59" s="96">
        <v>0.3893044882582479</v>
      </c>
      <c r="M59" s="96">
        <v>0.7077856120012317</v>
      </c>
      <c r="N59" s="96">
        <v>-0.10300898805959173</v>
      </c>
      <c r="O59" s="96">
        <v>0.24699400414818481</v>
      </c>
      <c r="P59" s="97">
        <v>2.755661638367079</v>
      </c>
      <c r="Q59" s="97">
        <v>6.301608013922454</v>
      </c>
      <c r="R59" s="97">
        <v>3.1617741723957593</v>
      </c>
      <c r="S59" s="98" t="s">
        <v>342</v>
      </c>
      <c r="T59" s="78"/>
      <c r="U59" s="78"/>
      <c r="V59" s="78"/>
      <c r="W59" s="78"/>
      <c r="X59" s="78"/>
      <c r="Y59" s="78"/>
      <c r="Z59" s="78"/>
    </row>
    <row r="60" ht="21.0" customHeight="1">
      <c r="A60" s="93">
        <v>1.61646318E8</v>
      </c>
      <c r="B60" s="93" t="s">
        <v>166</v>
      </c>
      <c r="C60" s="94">
        <v>5.6396844E7</v>
      </c>
      <c r="D60" s="94">
        <v>5.4122445E7</v>
      </c>
      <c r="E60" s="94">
        <v>2.11386066E8</v>
      </c>
      <c r="F60" s="94">
        <v>2.58781694E8</v>
      </c>
      <c r="G60" s="95">
        <f>(350178+819123+68542)*100</f>
        <v>123784300</v>
      </c>
      <c r="H60" s="95">
        <f>(137724+464)*200</f>
        <v>27637600</v>
      </c>
      <c r="I60" s="95">
        <v>1376054.0</v>
      </c>
      <c r="J60" s="95">
        <v>-3946047.0</v>
      </c>
      <c r="K60" s="95">
        <v>4.5649084E7</v>
      </c>
      <c r="L60" s="96">
        <v>0.38912123976828844</v>
      </c>
      <c r="M60" s="96">
        <v>2.432479423571862</v>
      </c>
      <c r="N60" s="96">
        <v>-0.06996928764311705</v>
      </c>
      <c r="O60" s="96">
        <v>0.23980063230842957</v>
      </c>
      <c r="P60" s="97">
        <v>2.7548352355029615</v>
      </c>
      <c r="Q60" s="97">
        <v>18.846311888421432</v>
      </c>
      <c r="R60" s="97">
        <v>3.0988153750385075</v>
      </c>
      <c r="S60" s="98" t="s">
        <v>342</v>
      </c>
      <c r="T60" s="78"/>
      <c r="U60" s="78"/>
      <c r="V60" s="78"/>
      <c r="W60" s="78"/>
      <c r="X60" s="78"/>
      <c r="Y60" s="78"/>
      <c r="Z60" s="78"/>
    </row>
    <row r="61" ht="21.0" customHeight="1">
      <c r="A61" s="93">
        <v>1.71679053E8</v>
      </c>
      <c r="B61" s="93" t="s">
        <v>162</v>
      </c>
      <c r="C61" s="94">
        <v>5.9568004E7</v>
      </c>
      <c r="D61" s="94">
        <v>5.9848399E7</v>
      </c>
      <c r="E61" s="94">
        <v>1.70482117E8</v>
      </c>
      <c r="F61" s="94">
        <v>2.18255292E8</v>
      </c>
      <c r="G61" s="95">
        <f>(303847+283431+254465)*100</f>
        <v>84174300</v>
      </c>
      <c r="H61" s="95">
        <f>(111268+18560+637)*200</f>
        <v>26093000</v>
      </c>
      <c r="I61" s="95">
        <v>1003721.0</v>
      </c>
      <c r="J61" s="95">
        <v>-2521452.0</v>
      </c>
      <c r="K61" s="95">
        <v>4.7773175E7</v>
      </c>
      <c r="L61" s="96">
        <v>0.34697710198954107</v>
      </c>
      <c r="M61" s="96">
        <v>1.4861677973721914</v>
      </c>
      <c r="N61" s="96">
        <v>-0.04232896573133456</v>
      </c>
      <c r="O61" s="96">
        <v>0.21522340674109336</v>
      </c>
      <c r="P61" s="97">
        <v>2.5647761732218166</v>
      </c>
      <c r="Q61" s="97">
        <v>11.963235574220672</v>
      </c>
      <c r="R61" s="97">
        <v>2.8837072729457276</v>
      </c>
      <c r="S61" s="98" t="s">
        <v>342</v>
      </c>
      <c r="T61" s="78"/>
      <c r="U61" s="78"/>
      <c r="V61" s="78"/>
      <c r="W61" s="78"/>
      <c r="X61" s="78"/>
      <c r="Y61" s="78"/>
      <c r="Z61" s="78"/>
    </row>
    <row r="62" ht="21.0" customHeight="1">
      <c r="A62" s="93">
        <v>7.1152824E7</v>
      </c>
      <c r="B62" s="93" t="s">
        <v>97</v>
      </c>
      <c r="C62" s="94">
        <v>8.2221946E7</v>
      </c>
      <c r="D62" s="94">
        <v>7.9054956E7</v>
      </c>
      <c r="E62" s="94">
        <v>1.78772348E9</v>
      </c>
      <c r="F62" s="94">
        <v>1.870976143E9</v>
      </c>
      <c r="G62" s="99">
        <v>0.0</v>
      </c>
      <c r="H62" s="95">
        <f>(84545+72429+16312)*200</f>
        <v>34657200</v>
      </c>
      <c r="I62" s="95">
        <v>173286.0</v>
      </c>
      <c r="J62" s="95">
        <v>-3375930.0</v>
      </c>
      <c r="K62" s="95">
        <v>8.29486E7</v>
      </c>
      <c r="L62" s="96">
        <v>0.3264339330059504</v>
      </c>
      <c r="M62" s="100">
        <v>0.26</v>
      </c>
      <c r="N62" s="96">
        <v>-0.0410587460433009</v>
      </c>
      <c r="O62" s="96">
        <v>0.2111902784999975</v>
      </c>
      <c r="P62" s="97">
        <v>2.472131842619963</v>
      </c>
      <c r="Q62" s="97">
        <v>1.1629643115703163</v>
      </c>
      <c r="R62" s="97">
        <v>2.848407985031313</v>
      </c>
      <c r="S62" s="98" t="s">
        <v>343</v>
      </c>
      <c r="T62" s="78"/>
      <c r="U62" s="78"/>
      <c r="V62" s="78"/>
      <c r="W62" s="78"/>
      <c r="X62" s="78"/>
      <c r="Y62" s="78"/>
      <c r="Z62" s="78"/>
    </row>
    <row r="63" ht="21.0" customHeight="1">
      <c r="A63" s="93">
        <v>6.4010776E7</v>
      </c>
      <c r="B63" s="93" t="s">
        <v>87</v>
      </c>
      <c r="C63" s="94">
        <v>8.8294827E7</v>
      </c>
      <c r="D63" s="94">
        <v>7.9357941E7</v>
      </c>
      <c r="E63" s="94">
        <v>2.358208628E9</v>
      </c>
      <c r="F63" s="94">
        <v>2.453038112E9</v>
      </c>
      <c r="G63" s="95">
        <f>(1754+6610+1758)*100</f>
        <v>1012200</v>
      </c>
      <c r="H63" s="95">
        <f>(39030+520414+140028)*200</f>
        <v>139894400</v>
      </c>
      <c r="I63" s="95">
        <v>720510.0</v>
      </c>
      <c r="J63" s="95">
        <v>-6830656.0</v>
      </c>
      <c r="K63" s="95">
        <v>9.4829484E7</v>
      </c>
      <c r="L63" s="96">
        <v>0.3242410715582574</v>
      </c>
      <c r="M63" s="96">
        <v>0.9399101533687909</v>
      </c>
      <c r="N63" s="96">
        <v>-0.07736190479199874</v>
      </c>
      <c r="O63" s="96">
        <v>0.21220806779217077</v>
      </c>
      <c r="P63" s="97">
        <v>2.462242609800703</v>
      </c>
      <c r="Q63" s="97">
        <v>7.989985170449794</v>
      </c>
      <c r="R63" s="97">
        <v>2.857316017484769</v>
      </c>
      <c r="S63" s="98" t="s">
        <v>340</v>
      </c>
      <c r="T63" s="78"/>
      <c r="U63" s="78"/>
      <c r="V63" s="78"/>
      <c r="W63" s="78"/>
      <c r="X63" s="78"/>
      <c r="Y63" s="78"/>
      <c r="Z63" s="78"/>
    </row>
    <row r="64" ht="21.0" customHeight="1">
      <c r="A64" s="93">
        <v>6.3222201E7</v>
      </c>
      <c r="B64" s="93" t="s">
        <v>94</v>
      </c>
      <c r="C64" s="94">
        <v>8.3747446E7</v>
      </c>
      <c r="D64" s="94">
        <v>7.9638186E7</v>
      </c>
      <c r="E64" s="94">
        <v>1.8917797E9</v>
      </c>
      <c r="F64" s="94">
        <v>1.983198202E9</v>
      </c>
      <c r="G64" s="95">
        <f>35290*100</f>
        <v>3529000</v>
      </c>
      <c r="H64" s="95">
        <f>(120152+370167+97307)*200</f>
        <v>117525200</v>
      </c>
      <c r="I64" s="95">
        <v>622916.0</v>
      </c>
      <c r="J64" s="95">
        <v>-7653575.0</v>
      </c>
      <c r="K64" s="95">
        <v>9.1418502E7</v>
      </c>
      <c r="L64" s="96">
        <v>0.3199087764682789</v>
      </c>
      <c r="M64" s="96">
        <v>0.8236623876552578</v>
      </c>
      <c r="N64" s="96">
        <v>-0.09138875709714181</v>
      </c>
      <c r="O64" s="96">
        <v>0.20897015005047165</v>
      </c>
      <c r="P64" s="97">
        <v>2.4427050896205715</v>
      </c>
      <c r="Q64" s="97">
        <v>7.144447378660315</v>
      </c>
      <c r="R64" s="97">
        <v>2.8289766779510543</v>
      </c>
      <c r="S64" s="98" t="s">
        <v>342</v>
      </c>
      <c r="T64" s="78"/>
      <c r="U64" s="78"/>
      <c r="V64" s="78"/>
      <c r="W64" s="78"/>
      <c r="X64" s="78"/>
      <c r="Y64" s="78"/>
      <c r="Z64" s="78"/>
    </row>
    <row r="65" ht="21.0" customHeight="1">
      <c r="A65" s="93">
        <v>1.45008495E8</v>
      </c>
      <c r="B65" s="93" t="s">
        <v>168</v>
      </c>
      <c r="C65" s="94">
        <v>5.5101646E7</v>
      </c>
      <c r="D65" s="94">
        <v>5.3951737E7</v>
      </c>
      <c r="E65" s="94">
        <v>4.07463049E8</v>
      </c>
      <c r="F65" s="94">
        <v>4.46860821E8</v>
      </c>
      <c r="G65" s="95" t="s">
        <v>341</v>
      </c>
      <c r="H65" s="95" t="s">
        <v>341</v>
      </c>
      <c r="I65" s="95">
        <v>1216719.0</v>
      </c>
      <c r="J65" s="95">
        <v>-4308756.0</v>
      </c>
      <c r="K65" s="95">
        <v>3.7021082E7</v>
      </c>
      <c r="L65" s="96">
        <v>0.3179298873298192</v>
      </c>
      <c r="M65" s="96">
        <v>0.0197129069921864</v>
      </c>
      <c r="N65" s="96">
        <v>-0.07819650251464358</v>
      </c>
      <c r="O65" s="96">
        <v>0.1958834484452976</v>
      </c>
      <c r="P65" s="97">
        <v>2.433780816071816</v>
      </c>
      <c r="Q65" s="97">
        <v>1.296853969722955</v>
      </c>
      <c r="R65" s="97">
        <v>2.714437486485733</v>
      </c>
      <c r="S65" s="98" t="s">
        <v>342</v>
      </c>
      <c r="T65" s="78"/>
      <c r="U65" s="78"/>
      <c r="V65" s="78"/>
      <c r="W65" s="78"/>
      <c r="X65" s="78"/>
      <c r="Y65" s="78"/>
      <c r="Z65" s="78"/>
    </row>
    <row r="66" ht="21.0" customHeight="1">
      <c r="A66" s="93">
        <v>1.71910225E8</v>
      </c>
      <c r="B66" s="93" t="s">
        <v>155</v>
      </c>
      <c r="C66" s="94">
        <v>6.2420659E7</v>
      </c>
      <c r="D66" s="94">
        <v>6.487621E7</v>
      </c>
      <c r="E66" s="94">
        <v>1.74431846E8</v>
      </c>
      <c r="F66" s="94">
        <v>2.24651888E8</v>
      </c>
      <c r="G66" s="95">
        <f>(15674+296396)*100</f>
        <v>31207000</v>
      </c>
      <c r="H66" s="95">
        <f>222310*200</f>
        <v>44462000</v>
      </c>
      <c r="I66" s="95">
        <v>534466.0</v>
      </c>
      <c r="J66" s="95">
        <v>-1846322.0</v>
      </c>
      <c r="K66" s="95">
        <v>4.7593228E7</v>
      </c>
      <c r="L66" s="96">
        <v>0.3099323695277395</v>
      </c>
      <c r="M66" s="96">
        <v>0.911439599961153</v>
      </c>
      <c r="N66" s="96">
        <v>-0.029578700859278016</v>
      </c>
      <c r="O66" s="96">
        <v>0.1933799174765182</v>
      </c>
      <c r="P66" s="97">
        <v>2.3977140980381026</v>
      </c>
      <c r="Q66" s="97">
        <v>7.782902232454745</v>
      </c>
      <c r="R66" s="97">
        <v>2.6925257457260123</v>
      </c>
      <c r="S66" s="98" t="s">
        <v>342</v>
      </c>
      <c r="T66" s="78"/>
      <c r="U66" s="78"/>
      <c r="V66" s="78"/>
      <c r="W66" s="78"/>
      <c r="X66" s="78"/>
      <c r="Y66" s="78"/>
      <c r="Z66" s="78"/>
    </row>
    <row r="67" ht="21.0" customHeight="1">
      <c r="A67" s="93">
        <v>1.71927851E8</v>
      </c>
      <c r="B67" s="93" t="s">
        <v>130</v>
      </c>
      <c r="C67" s="94">
        <v>6.8553684E7</v>
      </c>
      <c r="D67" s="94">
        <v>7.1400952E7</v>
      </c>
      <c r="E67" s="94">
        <v>2.81217383E8</v>
      </c>
      <c r="F67" s="94">
        <v>3.37185583E8</v>
      </c>
      <c r="G67" s="95">
        <f>(128056+28662)*100</f>
        <v>15671800</v>
      </c>
      <c r="H67" s="95">
        <f>62*200</f>
        <v>12400</v>
      </c>
      <c r="I67" s="95">
        <v>156780.0</v>
      </c>
      <c r="J67" s="95">
        <v>153189.0</v>
      </c>
      <c r="K67" s="95">
        <v>5.59682E7</v>
      </c>
      <c r="L67" s="96">
        <v>0.3094347071585349</v>
      </c>
      <c r="M67" s="96">
        <v>0.1609661881269861</v>
      </c>
      <c r="N67" s="96">
        <v>0.0022345845046051792</v>
      </c>
      <c r="O67" s="96">
        <v>0.1951008196308588</v>
      </c>
      <c r="P67" s="97">
        <v>2.3954697706367405</v>
      </c>
      <c r="Q67" s="97">
        <v>2.3242714575399503</v>
      </c>
      <c r="R67" s="97">
        <v>2.7075876572218145</v>
      </c>
      <c r="S67" s="98" t="s">
        <v>342</v>
      </c>
      <c r="T67" s="78"/>
      <c r="U67" s="78"/>
      <c r="V67" s="78"/>
      <c r="W67" s="78"/>
      <c r="X67" s="78"/>
      <c r="Y67" s="78"/>
      <c r="Z67" s="78"/>
    </row>
    <row r="68" ht="21.0" customHeight="1">
      <c r="A68" s="93">
        <v>1.71879011E8</v>
      </c>
      <c r="B68" s="93" t="s">
        <v>100</v>
      </c>
      <c r="C68" s="94">
        <v>8.1480933E7</v>
      </c>
      <c r="D68" s="94">
        <v>7.8300342E7</v>
      </c>
      <c r="E68" s="94">
        <v>3.12884879E8</v>
      </c>
      <c r="F68" s="94">
        <v>4.05524065E8</v>
      </c>
      <c r="G68" s="95">
        <v>0.0</v>
      </c>
      <c r="H68" s="95">
        <f>(415255+37624)*200</f>
        <v>90575800</v>
      </c>
      <c r="I68" s="95">
        <v>452879.0</v>
      </c>
      <c r="J68" s="95">
        <v>-4719070.0</v>
      </c>
      <c r="K68" s="95">
        <v>7.9953608E7</v>
      </c>
      <c r="L68" s="96">
        <v>0.2969452268676842</v>
      </c>
      <c r="M68" s="96">
        <v>0.6487075108381752</v>
      </c>
      <c r="N68" s="96">
        <v>-0.0579162489462412</v>
      </c>
      <c r="O68" s="96">
        <v>0.19302054225495155</v>
      </c>
      <c r="P68" s="97">
        <v>2.3391454741255666</v>
      </c>
      <c r="Q68" s="97">
        <v>5.871898531818311</v>
      </c>
      <c r="R68" s="97">
        <v>2.6893803735342416</v>
      </c>
      <c r="S68" s="98" t="s">
        <v>342</v>
      </c>
      <c r="T68" s="78"/>
      <c r="U68" s="78"/>
      <c r="V68" s="78"/>
      <c r="W68" s="78"/>
      <c r="X68" s="78"/>
      <c r="Y68" s="78"/>
      <c r="Z68" s="78"/>
    </row>
    <row r="69" ht="21.0" customHeight="1">
      <c r="A69" s="93">
        <v>1.66871338E8</v>
      </c>
      <c r="B69" s="93" t="s">
        <v>121</v>
      </c>
      <c r="C69" s="94">
        <v>7.1693434E7</v>
      </c>
      <c r="D69" s="94">
        <v>6.8622587E7</v>
      </c>
      <c r="E69" s="94">
        <v>9.04915019E8</v>
      </c>
      <c r="F69" s="94">
        <v>9.74526717E8</v>
      </c>
      <c r="G69" s="95">
        <f>(195444+296607+142688+70839)*100</f>
        <v>70557800</v>
      </c>
      <c r="H69" s="95">
        <f>(139464+248379)*200</f>
        <v>77568600</v>
      </c>
      <c r="I69" s="95">
        <v>1196107.0</v>
      </c>
      <c r="J69" s="95">
        <v>-7247771.0</v>
      </c>
      <c r="K69" s="95">
        <v>5.5509412E7</v>
      </c>
      <c r="L69" s="96">
        <v>0.2817341409045353</v>
      </c>
      <c r="M69" s="96">
        <v>1.4027847543803194</v>
      </c>
      <c r="N69" s="96">
        <v>-0.1010939300243311</v>
      </c>
      <c r="O69" s="96">
        <v>0.17871728567139444</v>
      </c>
      <c r="P69" s="97">
        <v>2.270547446337895</v>
      </c>
      <c r="Q69" s="97">
        <v>11.35674207637767</v>
      </c>
      <c r="R69" s="97">
        <v>2.5641934858196214</v>
      </c>
      <c r="S69" s="98" t="s">
        <v>342</v>
      </c>
      <c r="T69" s="78"/>
      <c r="U69" s="78"/>
      <c r="V69" s="78"/>
      <c r="W69" s="78"/>
      <c r="X69" s="78"/>
      <c r="Y69" s="78"/>
      <c r="Z69" s="78"/>
    </row>
    <row r="70" ht="21.0" customHeight="1">
      <c r="A70" s="93">
        <v>1.66807426E8</v>
      </c>
      <c r="B70" s="93" t="s">
        <v>158</v>
      </c>
      <c r="C70" s="94">
        <v>6.1275513E7</v>
      </c>
      <c r="D70" s="94">
        <v>6.547968E7</v>
      </c>
      <c r="E70" s="94">
        <v>3.33665172E8</v>
      </c>
      <c r="F70" s="94">
        <v>3.75707852E8</v>
      </c>
      <c r="G70" s="99">
        <v>0.0</v>
      </c>
      <c r="H70" s="95">
        <f>(68159+46471)*200</f>
        <v>22926000</v>
      </c>
      <c r="I70" s="95">
        <v>114630.0</v>
      </c>
      <c r="J70" s="95">
        <v>-2708429.0</v>
      </c>
      <c r="K70" s="95">
        <v>4.204268E7</v>
      </c>
      <c r="L70" s="96">
        <v>0.27291075233699214</v>
      </c>
      <c r="M70" s="106">
        <v>0.28</v>
      </c>
      <c r="N70" s="96">
        <v>-0.044200837616814405</v>
      </c>
      <c r="O70" s="96">
        <v>0.17031249474765958</v>
      </c>
      <c r="P70" s="97">
        <v>2.2307562666940424</v>
      </c>
      <c r="Q70" s="101">
        <v>3.0</v>
      </c>
      <c r="R70" s="97">
        <v>2.4906319432794404</v>
      </c>
      <c r="S70" s="98" t="s">
        <v>343</v>
      </c>
      <c r="T70" s="78"/>
      <c r="U70" s="78"/>
      <c r="V70" s="78"/>
      <c r="W70" s="78"/>
      <c r="X70" s="78"/>
      <c r="Y70" s="78"/>
      <c r="Z70" s="78"/>
    </row>
    <row r="71" ht="21.0" customHeight="1">
      <c r="A71" s="93">
        <v>1.3871553E8</v>
      </c>
      <c r="B71" s="93" t="s">
        <v>92</v>
      </c>
      <c r="C71" s="94">
        <v>8.4663242E7</v>
      </c>
      <c r="D71" s="94">
        <v>8.3917922E7</v>
      </c>
      <c r="E71" s="94">
        <v>8.27729628E8</v>
      </c>
      <c r="F71" s="94">
        <v>9.06547968E8</v>
      </c>
      <c r="G71" s="95">
        <v>0.0</v>
      </c>
      <c r="H71" s="95">
        <f>(74863+303812+76488)*200</f>
        <v>91032600</v>
      </c>
      <c r="I71" s="95">
        <v>455163.0</v>
      </c>
      <c r="J71" s="95">
        <v>-6323070.0</v>
      </c>
      <c r="K71" s="95">
        <v>7.8328427E7</v>
      </c>
      <c r="L71" s="96">
        <v>0.26728449060704634</v>
      </c>
      <c r="M71" s="96">
        <v>0.6061899908153375</v>
      </c>
      <c r="N71" s="96">
        <v>-0.0746849500518773</v>
      </c>
      <c r="O71" s="96">
        <v>0.1749604975972928</v>
      </c>
      <c r="P71" s="97">
        <v>2.2053832946770178</v>
      </c>
      <c r="Q71" s="97">
        <v>5.562643813916323</v>
      </c>
      <c r="R71" s="97">
        <v>2.5313128195145196</v>
      </c>
      <c r="S71" s="98" t="s">
        <v>343</v>
      </c>
      <c r="T71" s="78"/>
      <c r="U71" s="78"/>
      <c r="V71" s="78"/>
      <c r="W71" s="78"/>
      <c r="X71" s="78"/>
      <c r="Y71" s="78"/>
      <c r="Z71" s="78"/>
    </row>
    <row r="72" ht="21.0" customHeight="1">
      <c r="A72" s="93">
        <v>1.90550149E8</v>
      </c>
      <c r="B72" s="93" t="s">
        <v>253</v>
      </c>
      <c r="C72" s="94">
        <v>1.8215958E7</v>
      </c>
      <c r="D72" s="94">
        <v>2.2930329E7</v>
      </c>
      <c r="E72" s="94">
        <v>2.9420114E7</v>
      </c>
      <c r="F72" s="94">
        <v>3.7364211E7</v>
      </c>
      <c r="G72" s="95" t="s">
        <v>341</v>
      </c>
      <c r="H72" s="95" t="s">
        <v>341</v>
      </c>
      <c r="I72" s="95">
        <v>108346.0</v>
      </c>
      <c r="J72" s="95">
        <v>1132386.0</v>
      </c>
      <c r="K72" s="95">
        <v>6101114.0</v>
      </c>
      <c r="L72" s="96">
        <v>0.24948100332732562</v>
      </c>
      <c r="M72" s="104">
        <v>-0.004306029642706535</v>
      </c>
      <c r="N72" s="96">
        <v>0.06216450433186111</v>
      </c>
      <c r="O72" s="96">
        <v>0.47466448552109963</v>
      </c>
      <c r="P72" s="97">
        <v>2.1250942135364284</v>
      </c>
      <c r="Q72" s="97">
        <v>1.1221502365480258</v>
      </c>
      <c r="R72" s="97">
        <v>5.1544224075067495</v>
      </c>
      <c r="S72" s="102" t="s">
        <v>343</v>
      </c>
      <c r="T72" s="78"/>
      <c r="U72" s="78"/>
      <c r="V72" s="78"/>
      <c r="W72" s="78"/>
      <c r="X72" s="78"/>
      <c r="Y72" s="78"/>
      <c r="Z72" s="78"/>
    </row>
    <row r="73" ht="21.0" customHeight="1">
      <c r="A73" s="93">
        <v>1.70972148E8</v>
      </c>
      <c r="B73" s="93" t="s">
        <v>148</v>
      </c>
      <c r="C73" s="94">
        <v>6.3927272E7</v>
      </c>
      <c r="D73" s="94">
        <v>6.2626921E7</v>
      </c>
      <c r="E73" s="94">
        <v>2.07129941E8</v>
      </c>
      <c r="F73" s="94">
        <v>2.51407613E8</v>
      </c>
      <c r="G73" s="95">
        <f>(6482+211799+45750)*100</f>
        <v>26403100</v>
      </c>
      <c r="H73" s="95">
        <f>(28772+427849)*200</f>
        <v>91324200</v>
      </c>
      <c r="I73" s="95">
        <v>675215.0</v>
      </c>
      <c r="J73" s="95">
        <v>-1.0671533E7</v>
      </c>
      <c r="K73" s="95">
        <v>4.2089889E7</v>
      </c>
      <c r="L73" s="96">
        <v>0.24510777461766053</v>
      </c>
      <c r="M73" s="96">
        <v>1.2699545981215217</v>
      </c>
      <c r="N73" s="96">
        <v>-0.16693240093210923</v>
      </c>
      <c r="O73" s="96">
        <v>0.15400209801727946</v>
      </c>
      <c r="P73" s="97">
        <v>2.1053720934146813</v>
      </c>
      <c r="Q73" s="97">
        <v>10.390590887864633</v>
      </c>
      <c r="R73" s="97">
        <v>2.347877893379063</v>
      </c>
      <c r="S73" s="98" t="s">
        <v>343</v>
      </c>
      <c r="T73" s="78"/>
      <c r="U73" s="78"/>
      <c r="V73" s="78"/>
      <c r="W73" s="78"/>
      <c r="X73" s="78"/>
      <c r="Y73" s="78"/>
      <c r="Z73" s="78"/>
    </row>
    <row r="74" ht="21.0" customHeight="1">
      <c r="A74" s="93">
        <v>1915332.0</v>
      </c>
      <c r="B74" s="93" t="s">
        <v>144</v>
      </c>
      <c r="C74" s="94">
        <v>6.4516518E7</v>
      </c>
      <c r="D74" s="94">
        <v>6.0116409E7</v>
      </c>
      <c r="E74" s="94">
        <v>3.69362864E8</v>
      </c>
      <c r="F74" s="94">
        <v>4.14277666E8</v>
      </c>
      <c r="G74" s="95">
        <f>(73559+186811+191525)*100</f>
        <v>45189500</v>
      </c>
      <c r="H74" s="95">
        <f>(220806+543716+92050)*200</f>
        <v>171314400</v>
      </c>
      <c r="I74" s="95">
        <v>1814773.0</v>
      </c>
      <c r="J74" s="95">
        <v>-9025917.0</v>
      </c>
      <c r="K74" s="95">
        <v>4.2118162E7</v>
      </c>
      <c r="L74" s="96">
        <v>0.24449658778769412</v>
      </c>
      <c r="M74" s="100">
        <v>2.33</v>
      </c>
      <c r="N74" s="96">
        <v>-0.13990087003765456</v>
      </c>
      <c r="O74" s="96">
        <v>0.15365022675569046</v>
      </c>
      <c r="P74" s="97">
        <v>2.102615800323769</v>
      </c>
      <c r="Q74" s="101">
        <v>21.0</v>
      </c>
      <c r="R74" s="97">
        <v>2.34479819835596</v>
      </c>
      <c r="S74" s="98" t="s">
        <v>343</v>
      </c>
      <c r="T74" s="78"/>
      <c r="U74" s="78"/>
      <c r="V74" s="78"/>
      <c r="W74" s="78"/>
      <c r="X74" s="78"/>
      <c r="Y74" s="78"/>
      <c r="Z74" s="78"/>
    </row>
    <row r="75" ht="21.0" customHeight="1">
      <c r="A75" s="93">
        <v>1.77187021E8</v>
      </c>
      <c r="B75" s="93" t="s">
        <v>184</v>
      </c>
      <c r="C75" s="94">
        <v>4.600568E7</v>
      </c>
      <c r="D75" s="94">
        <v>4.4788617E7</v>
      </c>
      <c r="E75" s="94">
        <v>9.5562426E7</v>
      </c>
      <c r="F75" s="94">
        <v>1.12836446E8</v>
      </c>
      <c r="G75" s="95">
        <f>(185420+164655+166901+1518)*100</f>
        <v>51849400</v>
      </c>
      <c r="H75" s="95">
        <v>0.0</v>
      </c>
      <c r="I75" s="95">
        <v>1434771.0</v>
      </c>
      <c r="J75" s="95">
        <v>-3136332.0</v>
      </c>
      <c r="K75" s="95">
        <v>1.727402E7</v>
      </c>
      <c r="L75" s="96">
        <v>0.23099365482545217</v>
      </c>
      <c r="M75" s="96">
        <v>1.5330675793301842</v>
      </c>
      <c r="N75" s="96">
        <v>-0.06817271258679362</v>
      </c>
      <c r="O75" s="96">
        <v>0.14295944301875452</v>
      </c>
      <c r="P75" s="97">
        <v>2.041721096763289</v>
      </c>
      <c r="Q75" s="97">
        <v>12.3043650387636</v>
      </c>
      <c r="R75" s="97">
        <v>2.2512288817853796</v>
      </c>
      <c r="S75" s="98" t="s">
        <v>343</v>
      </c>
      <c r="T75" s="78"/>
      <c r="U75" s="78"/>
      <c r="V75" s="78"/>
      <c r="W75" s="78"/>
      <c r="X75" s="78"/>
      <c r="Y75" s="78"/>
      <c r="Z75" s="78"/>
    </row>
    <row r="76" ht="21.0" customHeight="1">
      <c r="A76" s="93">
        <v>1.44010731E8</v>
      </c>
      <c r="B76" s="93" t="s">
        <v>163</v>
      </c>
      <c r="C76" s="94">
        <v>5.8880981E7</v>
      </c>
      <c r="D76" s="94">
        <v>6.1304514E7</v>
      </c>
      <c r="E76" s="94">
        <v>1.08379551E8</v>
      </c>
      <c r="F76" s="94">
        <v>1.38689525E8</v>
      </c>
      <c r="G76" s="95">
        <f>(50243+34094+56943)*100</f>
        <v>14128000</v>
      </c>
      <c r="H76" s="95">
        <f>(15060+520561)*200</f>
        <v>107124200</v>
      </c>
      <c r="I76" s="95">
        <v>676901.0</v>
      </c>
      <c r="J76" s="95">
        <v>112748.0</v>
      </c>
      <c r="K76" s="95">
        <v>3.0260534E7</v>
      </c>
      <c r="L76" s="96">
        <v>0.23014873493856833</v>
      </c>
      <c r="M76" s="96">
        <v>1.716468104666</v>
      </c>
      <c r="N76" s="96">
        <v>0.0019148458141347883</v>
      </c>
      <c r="O76" s="96">
        <v>0.14244910784300088</v>
      </c>
      <c r="P76" s="97">
        <v>2.0379107285871294</v>
      </c>
      <c r="Q76" s="97">
        <v>13.63834401249817</v>
      </c>
      <c r="R76" s="97">
        <v>2.2467622575609822</v>
      </c>
      <c r="S76" s="98" t="s">
        <v>343</v>
      </c>
      <c r="T76" s="78"/>
      <c r="U76" s="78"/>
      <c r="V76" s="78"/>
      <c r="W76" s="78"/>
      <c r="X76" s="78"/>
      <c r="Y76" s="78"/>
      <c r="Z76" s="78"/>
    </row>
    <row r="77" ht="21.0" customHeight="1">
      <c r="A77" s="93">
        <v>1.71983336E8</v>
      </c>
      <c r="B77" s="93" t="s">
        <v>133</v>
      </c>
      <c r="C77" s="94">
        <v>6.835282E7</v>
      </c>
      <c r="D77" s="94">
        <v>6.168875E7</v>
      </c>
      <c r="E77" s="94">
        <v>2.89650571E8</v>
      </c>
      <c r="F77" s="94">
        <v>3.3054712E8</v>
      </c>
      <c r="G77" s="95">
        <v>0.0</v>
      </c>
      <c r="H77" s="95">
        <f>(292482+953771+146390)*200</f>
        <v>278528600</v>
      </c>
      <c r="I77" s="95">
        <v>1392643.0</v>
      </c>
      <c r="J77" s="95">
        <v>-9681190.0</v>
      </c>
      <c r="K77" s="95">
        <v>4.0736049E7</v>
      </c>
      <c r="L77" s="96">
        <v>0.22634722446291622</v>
      </c>
      <c r="M77" s="96">
        <v>2.8721521802095573</v>
      </c>
      <c r="N77" s="96">
        <v>-0.14163556090297372</v>
      </c>
      <c r="O77" s="96">
        <v>0.1426645974308881</v>
      </c>
      <c r="P77" s="97">
        <v>2.020766908489361</v>
      </c>
      <c r="Q77" s="97">
        <v>22.044308249689564</v>
      </c>
      <c r="R77" s="97">
        <v>2.248648294540387</v>
      </c>
      <c r="S77" s="98" t="s">
        <v>343</v>
      </c>
      <c r="T77" s="78"/>
      <c r="U77" s="78"/>
      <c r="V77" s="78"/>
      <c r="W77" s="78"/>
      <c r="X77" s="78"/>
      <c r="Y77" s="78"/>
      <c r="Z77" s="78"/>
    </row>
    <row r="78" ht="21.0" customHeight="1">
      <c r="A78" s="93">
        <v>1.44684719E8</v>
      </c>
      <c r="B78" s="93" t="s">
        <v>160</v>
      </c>
      <c r="C78" s="94">
        <v>6.0979307E7</v>
      </c>
      <c r="D78" s="94">
        <v>5.6969261E7</v>
      </c>
      <c r="E78" s="94">
        <v>2.36862877E8</v>
      </c>
      <c r="F78" s="94">
        <v>2.70297276E8</v>
      </c>
      <c r="G78" s="95">
        <f>(312628+310222+254125+14385)*100</f>
        <v>89136000</v>
      </c>
      <c r="H78" s="95">
        <f>(45162+468993+117362)*200</f>
        <v>126303400</v>
      </c>
      <c r="I78" s="95">
        <v>1818681.0</v>
      </c>
      <c r="J78" s="95">
        <v>-6910595.0</v>
      </c>
      <c r="K78" s="95">
        <v>3.2024762E7</v>
      </c>
      <c r="L78" s="96">
        <v>0.22526458815509323</v>
      </c>
      <c r="M78" s="96">
        <v>2.81</v>
      </c>
      <c r="N78" s="96">
        <v>-0.11332688644690567</v>
      </c>
      <c r="O78" s="96">
        <v>0.13995400674614963</v>
      </c>
      <c r="P78" s="97">
        <v>2.015884501295824</v>
      </c>
      <c r="Q78" s="97">
        <v>21.592239197981563</v>
      </c>
      <c r="R78" s="97">
        <v>2.2249242978611457</v>
      </c>
      <c r="S78" s="98" t="s">
        <v>343</v>
      </c>
      <c r="T78" s="78"/>
      <c r="U78" s="78"/>
      <c r="V78" s="78"/>
      <c r="W78" s="78"/>
      <c r="X78" s="78"/>
      <c r="Y78" s="78"/>
      <c r="Z78" s="78"/>
    </row>
    <row r="79" ht="21.0" customHeight="1">
      <c r="A79" s="93">
        <v>2.989016E7</v>
      </c>
      <c r="B79" s="93" t="s">
        <v>101</v>
      </c>
      <c r="C79" s="94">
        <v>8.1134494E7</v>
      </c>
      <c r="D79" s="94">
        <v>7.6403694E7</v>
      </c>
      <c r="E79" s="94">
        <v>7.99068661E8</v>
      </c>
      <c r="F79" s="94">
        <v>8.60336713E8</v>
      </c>
      <c r="G79" s="95">
        <f>(52894+40031)*100</f>
        <v>9292500</v>
      </c>
      <c r="H79" s="95">
        <f>(247526+549416+42484)*200</f>
        <v>167885200</v>
      </c>
      <c r="I79" s="95">
        <v>932351.0</v>
      </c>
      <c r="J79" s="95">
        <v>-1.21806E7</v>
      </c>
      <c r="K79" s="95">
        <v>6.1268052E7</v>
      </c>
      <c r="L79" s="96">
        <v>0.2073729217964855</v>
      </c>
      <c r="M79" s="100">
        <v>1.17</v>
      </c>
      <c r="N79" s="96">
        <v>-0.15012850144847148</v>
      </c>
      <c r="O79" s="96">
        <v>0.13583529072479392</v>
      </c>
      <c r="P79" s="97">
        <v>1.935197755523109</v>
      </c>
      <c r="Q79" s="97">
        <v>1.1983163358234923</v>
      </c>
      <c r="R79" s="97">
        <v>2.1888759170548746</v>
      </c>
      <c r="S79" s="98" t="s">
        <v>343</v>
      </c>
      <c r="T79" s="78"/>
      <c r="U79" s="78"/>
      <c r="V79" s="78"/>
      <c r="W79" s="78"/>
      <c r="X79" s="78"/>
      <c r="Y79" s="78"/>
      <c r="Z79" s="78"/>
    </row>
    <row r="80" ht="21.0" customHeight="1">
      <c r="A80" s="93">
        <v>1.58817223E8</v>
      </c>
      <c r="B80" s="93" t="s">
        <v>175</v>
      </c>
      <c r="C80" s="94">
        <v>4.9806356E7</v>
      </c>
      <c r="D80" s="94">
        <v>5.3903561E7</v>
      </c>
      <c r="E80" s="94">
        <v>2.20098928E8</v>
      </c>
      <c r="F80" s="94">
        <v>2.41431504E8</v>
      </c>
      <c r="G80" s="95">
        <f>(95031+164605+84393)*100</f>
        <v>34402900</v>
      </c>
      <c r="H80" s="95">
        <f>124806*200</f>
        <v>24961200</v>
      </c>
      <c r="I80" s="95">
        <v>468835.0</v>
      </c>
      <c r="J80" s="95">
        <v>-1606492.0</v>
      </c>
      <c r="K80" s="95">
        <v>2.1332576E7</v>
      </c>
      <c r="L80" s="96">
        <v>0.20718346792460068</v>
      </c>
      <c r="M80" s="106">
        <v>1.11</v>
      </c>
      <c r="N80" s="96">
        <v>-0.03225475881030124</v>
      </c>
      <c r="O80" s="96">
        <v>0.12731632072726978</v>
      </c>
      <c r="P80" s="97">
        <v>1.934343368006036</v>
      </c>
      <c r="Q80" s="101">
        <v>15.0</v>
      </c>
      <c r="R80" s="97">
        <v>2.1143150410547706</v>
      </c>
      <c r="S80" s="98" t="s">
        <v>343</v>
      </c>
      <c r="T80" s="78"/>
      <c r="U80" s="78"/>
      <c r="V80" s="78"/>
      <c r="W80" s="78"/>
      <c r="X80" s="78"/>
      <c r="Y80" s="78"/>
      <c r="Z80" s="78"/>
    </row>
    <row r="81" ht="21.0" customHeight="1">
      <c r="A81" s="93">
        <v>1.69446634E8</v>
      </c>
      <c r="B81" s="93" t="s">
        <v>131</v>
      </c>
      <c r="C81" s="94">
        <v>6.8507004E7</v>
      </c>
      <c r="D81" s="94">
        <v>6.5829828E7</v>
      </c>
      <c r="E81" s="94">
        <v>2.52154598E8</v>
      </c>
      <c r="F81" s="94">
        <v>2.89858559E8</v>
      </c>
      <c r="G81" s="95">
        <v>0.0</v>
      </c>
      <c r="H81" s="95">
        <f>(173455+626448+80156)*200</f>
        <v>176011800</v>
      </c>
      <c r="I81" s="95">
        <v>880059.0</v>
      </c>
      <c r="J81" s="95">
        <v>-5065828.0</v>
      </c>
      <c r="K81" s="95">
        <v>3.7353381E7</v>
      </c>
      <c r="L81" s="96">
        <v>0.20670821605287173</v>
      </c>
      <c r="M81" s="104">
        <v>1.807985417309719</v>
      </c>
      <c r="N81" s="96">
        <v>-0.07394613257353949</v>
      </c>
      <c r="O81" s="96">
        <v>0.13032275959395287</v>
      </c>
      <c r="P81" s="97">
        <v>1.932200106099425</v>
      </c>
      <c r="Q81" s="97">
        <v>14.30400279714928</v>
      </c>
      <c r="R81" s="97">
        <v>2.140628400017861</v>
      </c>
      <c r="S81" s="98" t="s">
        <v>343</v>
      </c>
      <c r="T81" s="78"/>
      <c r="U81" s="78"/>
      <c r="V81" s="78"/>
      <c r="W81" s="78"/>
      <c r="X81" s="78"/>
      <c r="Y81" s="78"/>
      <c r="Z81" s="78"/>
    </row>
    <row r="82" ht="21.0" customHeight="1">
      <c r="A82" s="93">
        <v>1.44049878E8</v>
      </c>
      <c r="B82" s="93" t="s">
        <v>137</v>
      </c>
      <c r="C82" s="94">
        <v>6.7702966E7</v>
      </c>
      <c r="D82" s="94">
        <v>6.2994393E7</v>
      </c>
      <c r="E82" s="94">
        <v>2.86142216E8</v>
      </c>
      <c r="F82" s="94">
        <v>3.19955522E8</v>
      </c>
      <c r="G82" s="95">
        <v>0.0</v>
      </c>
      <c r="H82" s="95">
        <f>(429148+198125+16924)*200</f>
        <v>128839400</v>
      </c>
      <c r="I82" s="95">
        <v>646757.0</v>
      </c>
      <c r="J82" s="95">
        <v>-1.0275744E7</v>
      </c>
      <c r="K82" s="95">
        <v>3.3813306E7</v>
      </c>
      <c r="L82" s="96">
        <v>0.18770538004144685</v>
      </c>
      <c r="M82" s="96">
        <v>1.3273892589056706</v>
      </c>
      <c r="N82" s="96">
        <v>-0.15177686602386076</v>
      </c>
      <c r="O82" s="96">
        <v>0.11831660532713902</v>
      </c>
      <c r="P82" s="97">
        <v>1.8465022751941005</v>
      </c>
      <c r="Q82" s="97">
        <v>10.808346669694282</v>
      </c>
      <c r="R82" s="97">
        <v>2.035546520426056</v>
      </c>
      <c r="S82" s="98" t="s">
        <v>343</v>
      </c>
      <c r="T82" s="78"/>
      <c r="U82" s="78"/>
      <c r="V82" s="78"/>
      <c r="W82" s="78"/>
      <c r="X82" s="78"/>
      <c r="Y82" s="78"/>
      <c r="Z82" s="78"/>
    </row>
    <row r="83" ht="21.0" customHeight="1">
      <c r="A83" s="93">
        <v>1.71345916E8</v>
      </c>
      <c r="B83" s="93" t="s">
        <v>169</v>
      </c>
      <c r="C83" s="94">
        <v>5.4642672E7</v>
      </c>
      <c r="D83" s="94">
        <v>5.731467E7</v>
      </c>
      <c r="E83" s="94">
        <v>2.08421344E8</v>
      </c>
      <c r="F83" s="94">
        <v>2.30764382E8</v>
      </c>
      <c r="G83" s="95">
        <f>127058*100</f>
        <v>12705800</v>
      </c>
      <c r="H83" s="95">
        <f>(105155+25025+29379)*200</f>
        <v>31911800</v>
      </c>
      <c r="I83" s="95">
        <v>268211.0</v>
      </c>
      <c r="J83" s="95">
        <v>478874.0</v>
      </c>
      <c r="K83" s="95">
        <v>1.9416679E7</v>
      </c>
      <c r="L83" s="96">
        <v>0.1767575563487408</v>
      </c>
      <c r="M83" s="106">
        <v>0.77</v>
      </c>
      <c r="N83" s="96">
        <v>0.0087637368831451</v>
      </c>
      <c r="O83" s="96">
        <v>0.1087382983710206</v>
      </c>
      <c r="P83" s="97">
        <v>1.7971304475871708</v>
      </c>
      <c r="Q83" s="101">
        <v>5.0</v>
      </c>
      <c r="R83" s="97">
        <v>1.951713972893474</v>
      </c>
      <c r="S83" s="98" t="s">
        <v>343</v>
      </c>
      <c r="T83" s="78"/>
      <c r="U83" s="78"/>
      <c r="V83" s="78"/>
      <c r="W83" s="78"/>
      <c r="X83" s="78"/>
      <c r="Y83" s="78"/>
      <c r="Z83" s="78"/>
    </row>
    <row r="84" ht="21.0" customHeight="1">
      <c r="A84" s="93">
        <v>1.67614515E8</v>
      </c>
      <c r="B84" s="93" t="s">
        <v>161</v>
      </c>
      <c r="C84" s="94">
        <v>6.0208167E7</v>
      </c>
      <c r="D84" s="94">
        <v>6.3529757E7</v>
      </c>
      <c r="E84" s="94">
        <v>2.13967858E8</v>
      </c>
      <c r="F84" s="94">
        <v>2.39401476E8</v>
      </c>
      <c r="G84" s="95">
        <f>(113167+26357)*100</f>
        <v>13952400</v>
      </c>
      <c r="H84" s="95">
        <f>(43554+4348)*200</f>
        <v>9580400</v>
      </c>
      <c r="I84" s="95">
        <v>187426.0</v>
      </c>
      <c r="J84" s="95">
        <v>-554864.0</v>
      </c>
      <c r="K84" s="95">
        <v>2.3767988E7</v>
      </c>
      <c r="L84" s="96">
        <v>0.17647348940400556</v>
      </c>
      <c r="M84" s="104">
        <v>0.32466405127727016</v>
      </c>
      <c r="N84" s="96">
        <v>-0.009215759715787395</v>
      </c>
      <c r="O84" s="96">
        <v>0.10934738735661105</v>
      </c>
      <c r="P84" s="97">
        <v>1.7958493798043893</v>
      </c>
      <c r="Q84" s="97">
        <v>3.514941479274689</v>
      </c>
      <c r="R84" s="97">
        <v>1.9570449235061464</v>
      </c>
      <c r="S84" s="98" t="s">
        <v>342</v>
      </c>
      <c r="T84" s="78"/>
      <c r="U84" s="78"/>
      <c r="V84" s="78"/>
      <c r="W84" s="78"/>
      <c r="X84" s="78"/>
      <c r="Y84" s="78"/>
      <c r="Z84" s="78"/>
    </row>
    <row r="85" ht="21.0" customHeight="1">
      <c r="A85" s="93">
        <v>1.56007436E8</v>
      </c>
      <c r="B85" s="93" t="s">
        <v>177</v>
      </c>
      <c r="C85" s="94">
        <v>4.9302425E7</v>
      </c>
      <c r="D85" s="94">
        <v>4.8848699E7</v>
      </c>
      <c r="E85" s="94">
        <v>1.48580212E8</v>
      </c>
      <c r="F85" s="94">
        <v>1.64639347E8</v>
      </c>
      <c r="G85" s="95">
        <f>(572018+552287+584735)*100</f>
        <v>170904000</v>
      </c>
      <c r="H85" s="95">
        <f>95699*200</f>
        <v>19139800</v>
      </c>
      <c r="I85" s="95">
        <v>2308036.0</v>
      </c>
      <c r="J85" s="95">
        <v>-5360361.0</v>
      </c>
      <c r="K85" s="95">
        <v>1.5296106E7</v>
      </c>
      <c r="L85" s="96">
        <v>0.15379334004976436</v>
      </c>
      <c r="M85" s="100">
        <v>3.72</v>
      </c>
      <c r="N85" s="96">
        <v>-0.10872408405874559</v>
      </c>
      <c r="O85" s="96">
        <v>0.09447919094335677</v>
      </c>
      <c r="P85" s="97">
        <v>1.6935678254564643</v>
      </c>
      <c r="Q85" s="101">
        <v>32.0</v>
      </c>
      <c r="R85" s="97">
        <v>1.8269134933642355</v>
      </c>
      <c r="S85" s="98" t="s">
        <v>343</v>
      </c>
      <c r="T85" s="78"/>
      <c r="U85" s="78"/>
      <c r="V85" s="78"/>
      <c r="W85" s="78"/>
      <c r="X85" s="78"/>
      <c r="Y85" s="78"/>
      <c r="Z85" s="78"/>
    </row>
    <row r="86" ht="21.0" customHeight="1">
      <c r="A86" s="93">
        <v>1.68206434E8</v>
      </c>
      <c r="B86" s="93" t="s">
        <v>193</v>
      </c>
      <c r="C86" s="94">
        <v>4.1028088E7</v>
      </c>
      <c r="D86" s="94">
        <v>3.9567014E7</v>
      </c>
      <c r="E86" s="94">
        <v>1.06376405E8</v>
      </c>
      <c r="F86" s="94">
        <v>1.15439342E8</v>
      </c>
      <c r="G86" s="95" t="s">
        <v>341</v>
      </c>
      <c r="H86" s="95" t="s">
        <v>341</v>
      </c>
      <c r="I86" s="95">
        <v>739242.0</v>
      </c>
      <c r="J86" s="95">
        <v>-2842638.0</v>
      </c>
      <c r="K86" s="95">
        <v>9062937.0</v>
      </c>
      <c r="L86" s="96">
        <v>0.1511126114684652</v>
      </c>
      <c r="M86" s="96">
        <v>0.033623150544983764</v>
      </c>
      <c r="N86" s="96">
        <v>-0.06928516873611074</v>
      </c>
      <c r="O86" s="96">
        <v>0.09574138351337969</v>
      </c>
      <c r="P86" s="97">
        <v>1.681478439191955</v>
      </c>
      <c r="Q86" s="97">
        <v>1.3980312830647876</v>
      </c>
      <c r="R86" s="97">
        <v>1.837960625086625</v>
      </c>
      <c r="S86" s="98" t="s">
        <v>343</v>
      </c>
      <c r="T86" s="78"/>
      <c r="U86" s="78"/>
      <c r="V86" s="78"/>
      <c r="W86" s="78"/>
      <c r="X86" s="78"/>
      <c r="Y86" s="78"/>
      <c r="Z86" s="78"/>
    </row>
    <row r="87" ht="21.0" customHeight="1">
      <c r="A87" s="93">
        <v>1.44060837E8</v>
      </c>
      <c r="B87" s="93" t="s">
        <v>103</v>
      </c>
      <c r="C87" s="94">
        <v>7.8594856E7</v>
      </c>
      <c r="D87" s="94">
        <v>7.3585564E7</v>
      </c>
      <c r="E87" s="94">
        <v>3.75605866E8</v>
      </c>
      <c r="F87" s="94">
        <v>4.13324675E8</v>
      </c>
      <c r="G87" s="95">
        <f>(219592+342446+40789)*100</f>
        <v>60282700</v>
      </c>
      <c r="H87" s="95">
        <f>(318679+237931+96947)*200</f>
        <v>130711400</v>
      </c>
      <c r="I87" s="95">
        <v>1256384.0</v>
      </c>
      <c r="J87" s="95">
        <v>-7921110.0</v>
      </c>
      <c r="K87" s="95">
        <v>3.7718809E7</v>
      </c>
      <c r="L87" s="96">
        <v>0.1494651893000878</v>
      </c>
      <c r="M87" s="100">
        <v>1.45</v>
      </c>
      <c r="N87" s="96">
        <v>-0.10078407675942558</v>
      </c>
      <c r="O87" s="96">
        <v>0.09664436573156997</v>
      </c>
      <c r="P87" s="97">
        <v>1.6740489951694726</v>
      </c>
      <c r="Q87" s="101">
        <v>12.0</v>
      </c>
      <c r="R87" s="97">
        <v>1.8458638276123236</v>
      </c>
      <c r="S87" s="98" t="s">
        <v>343</v>
      </c>
      <c r="T87" s="78"/>
      <c r="U87" s="78"/>
      <c r="V87" s="78"/>
      <c r="W87" s="78"/>
      <c r="X87" s="78"/>
      <c r="Y87" s="78"/>
      <c r="Z87" s="78"/>
    </row>
    <row r="88" ht="21.0" customHeight="1">
      <c r="A88" s="93">
        <v>1.66234202E8</v>
      </c>
      <c r="B88" s="93" t="s">
        <v>178</v>
      </c>
      <c r="C88" s="94">
        <v>4.8505899E7</v>
      </c>
      <c r="D88" s="94">
        <v>4.7817288E7</v>
      </c>
      <c r="E88" s="94">
        <v>2.81505217E8</v>
      </c>
      <c r="F88" s="94">
        <v>2.93244994E8</v>
      </c>
      <c r="G88" s="95" t="s">
        <v>341</v>
      </c>
      <c r="H88" s="95" t="s">
        <v>341</v>
      </c>
      <c r="I88" s="95">
        <v>255945.0</v>
      </c>
      <c r="J88" s="95">
        <v>-3021064.0</v>
      </c>
      <c r="K88" s="95">
        <v>1.1739777E7</v>
      </c>
      <c r="L88" s="96">
        <v>0.1419252246114779</v>
      </c>
      <c r="M88" s="96">
        <v>0.006458428494375183</v>
      </c>
      <c r="N88" s="96">
        <v>-0.06228240404326905</v>
      </c>
      <c r="O88" s="96">
        <v>0.08740316176001565</v>
      </c>
      <c r="P88" s="97">
        <v>1.6400457222617804</v>
      </c>
      <c r="Q88" s="97">
        <v>1.2004464180459793</v>
      </c>
      <c r="R88" s="97">
        <v>1.7649817182006242</v>
      </c>
      <c r="S88" s="98" t="s">
        <v>343</v>
      </c>
      <c r="T88" s="78"/>
      <c r="U88" s="78"/>
      <c r="V88" s="78"/>
      <c r="W88" s="78"/>
      <c r="X88" s="78"/>
      <c r="Y88" s="78"/>
      <c r="Z88" s="78"/>
    </row>
    <row r="89" ht="21.0" customHeight="1">
      <c r="A89" s="93">
        <v>1.72008118E8</v>
      </c>
      <c r="B89" s="93" t="s">
        <v>187</v>
      </c>
      <c r="C89" s="94">
        <v>4.5014509E7</v>
      </c>
      <c r="D89" s="94">
        <v>4.4636427E7</v>
      </c>
      <c r="E89" s="94">
        <v>3.7403711E7</v>
      </c>
      <c r="F89" s="94">
        <v>4.7591113E7</v>
      </c>
      <c r="G89" s="95">
        <f>(289904+347711+121374)*100</f>
        <v>75898900</v>
      </c>
      <c r="H89" s="95">
        <v>0.0</v>
      </c>
      <c r="I89" s="95">
        <v>760824.0</v>
      </c>
      <c r="J89" s="95">
        <v>-1933392.0</v>
      </c>
      <c r="K89" s="95">
        <v>1.0187402E7</v>
      </c>
      <c r="L89" s="96">
        <v>0.13911651991524288</v>
      </c>
      <c r="M89" s="96">
        <v>2.32483810335705</v>
      </c>
      <c r="N89" s="96">
        <v>-0.042950418497289394</v>
      </c>
      <c r="O89" s="96">
        <v>0.08621989706050036</v>
      </c>
      <c r="P89" s="97">
        <v>1.6273791971191</v>
      </c>
      <c r="Q89" s="97">
        <v>18.06337379373132</v>
      </c>
      <c r="R89" s="97">
        <v>1.7546253896114283</v>
      </c>
      <c r="S89" s="98" t="s">
        <v>343</v>
      </c>
      <c r="T89" s="78"/>
      <c r="U89" s="78"/>
      <c r="V89" s="78"/>
      <c r="W89" s="78"/>
      <c r="X89" s="78"/>
      <c r="Y89" s="78"/>
      <c r="Z89" s="78"/>
    </row>
    <row r="90" ht="21.0" customHeight="1">
      <c r="A90" s="93">
        <v>1.4504414E8</v>
      </c>
      <c r="B90" s="93" t="s">
        <v>159</v>
      </c>
      <c r="C90" s="94">
        <v>6.0986534E7</v>
      </c>
      <c r="D90" s="94">
        <v>5.3431476E7</v>
      </c>
      <c r="E90" s="94">
        <v>8.9281895E7</v>
      </c>
      <c r="F90" s="94">
        <v>1.08164672E8</v>
      </c>
      <c r="G90" s="95">
        <f>1327*100</f>
        <v>132700</v>
      </c>
      <c r="H90" s="95">
        <f>(450579+283881+46735)*200</f>
        <v>156239000</v>
      </c>
      <c r="I90" s="95">
        <v>784685.0</v>
      </c>
      <c r="J90" s="95">
        <v>-8873786.0</v>
      </c>
      <c r="K90" s="95">
        <v>1.8743188E7</v>
      </c>
      <c r="L90" s="96">
        <v>0.13501539173037694</v>
      </c>
      <c r="M90" s="96">
        <v>2.0893712317679554</v>
      </c>
      <c r="N90" s="96">
        <v>-0.1455040222485836</v>
      </c>
      <c r="O90" s="96">
        <v>0.08378166622678777</v>
      </c>
      <c r="P90" s="97">
        <v>1.6088841793493107</v>
      </c>
      <c r="Q90" s="97">
        <v>16.35068592036911</v>
      </c>
      <c r="R90" s="97">
        <v>1.7332851774842686</v>
      </c>
      <c r="S90" s="98" t="s">
        <v>343</v>
      </c>
      <c r="T90" s="78"/>
      <c r="U90" s="78"/>
      <c r="V90" s="78"/>
      <c r="W90" s="78"/>
      <c r="X90" s="78"/>
      <c r="Y90" s="78"/>
      <c r="Z90" s="78"/>
    </row>
    <row r="91" ht="21.0" customHeight="1">
      <c r="A91" s="93">
        <v>1.71934536E8</v>
      </c>
      <c r="B91" s="93" t="s">
        <v>88</v>
      </c>
      <c r="C91" s="94">
        <v>8.744662E7</v>
      </c>
      <c r="D91" s="94">
        <v>8.4923872E7</v>
      </c>
      <c r="E91" s="94">
        <v>6.86911268E8</v>
      </c>
      <c r="F91" s="94">
        <v>7.28045793E8</v>
      </c>
      <c r="G91" s="95" t="s">
        <v>341</v>
      </c>
      <c r="H91" s="95" t="s">
        <v>341</v>
      </c>
      <c r="I91" s="95">
        <v>304431.0</v>
      </c>
      <c r="J91" s="95">
        <v>-2820148.0</v>
      </c>
      <c r="K91" s="95">
        <v>4.1134525E7</v>
      </c>
      <c r="L91" s="96">
        <v>0.1343360889002162</v>
      </c>
      <c r="M91" s="96">
        <v>0.0019528741388089167</v>
      </c>
      <c r="N91" s="96">
        <v>-0.03224993716166503</v>
      </c>
      <c r="O91" s="96">
        <v>0.08825707924982576</v>
      </c>
      <c r="P91" s="97">
        <v>1.6058207008749594</v>
      </c>
      <c r="Q91" s="97">
        <v>1.167674893731431</v>
      </c>
      <c r="R91" s="97">
        <v>1.7724554898057074</v>
      </c>
      <c r="S91" s="98" t="s">
        <v>343</v>
      </c>
      <c r="T91" s="78"/>
      <c r="U91" s="78"/>
      <c r="V91" s="78"/>
      <c r="W91" s="78"/>
      <c r="X91" s="78"/>
      <c r="Y91" s="78"/>
      <c r="Z91" s="78"/>
    </row>
    <row r="92" ht="21.0" customHeight="1">
      <c r="A92" s="93">
        <v>1.68839111E8</v>
      </c>
      <c r="B92" s="93" t="s">
        <v>136</v>
      </c>
      <c r="C92" s="94">
        <v>6.8111242E7</v>
      </c>
      <c r="D92" s="94">
        <v>6.8037975E7</v>
      </c>
      <c r="E92" s="94">
        <v>3.31437409E8</v>
      </c>
      <c r="F92" s="94">
        <v>3.79881606E8</v>
      </c>
      <c r="G92" s="95">
        <f>(35110+14289+63751)*100</f>
        <v>11315000</v>
      </c>
      <c r="H92" s="95">
        <f>(7124+34725)*200</f>
        <v>8369800</v>
      </c>
      <c r="I92" s="95">
        <v>154999.0</v>
      </c>
      <c r="J92" s="95">
        <v>1362869.0</v>
      </c>
      <c r="K92" s="95">
        <v>2.0103632E7</v>
      </c>
      <c r="L92" s="96">
        <v>0.1251521031788103</v>
      </c>
      <c r="M92" s="96">
        <v>0.22667826329223595</v>
      </c>
      <c r="N92" s="96">
        <v>0.020009457469590704</v>
      </c>
      <c r="O92" s="96">
        <v>0.07829916014661192</v>
      </c>
      <c r="P92" s="97">
        <v>1.5644033221786025</v>
      </c>
      <c r="Q92" s="97">
        <v>2.8022337012707235</v>
      </c>
      <c r="R92" s="97">
        <v>1.6853004497375323</v>
      </c>
      <c r="S92" s="98" t="s">
        <v>343</v>
      </c>
      <c r="T92" s="78"/>
      <c r="U92" s="78"/>
      <c r="V92" s="78"/>
      <c r="W92" s="78"/>
      <c r="X92" s="78"/>
      <c r="Y92" s="78"/>
      <c r="Z92" s="78"/>
    </row>
    <row r="93" ht="21.0" customHeight="1">
      <c r="A93" s="93">
        <v>1.71982346E8</v>
      </c>
      <c r="B93" s="93" t="s">
        <v>147</v>
      </c>
      <c r="C93" s="94">
        <v>6.4238134E7</v>
      </c>
      <c r="D93" s="94">
        <v>6.0460232E7</v>
      </c>
      <c r="E93" s="94">
        <v>9.4657889E7</v>
      </c>
      <c r="F93" s="94">
        <v>1.14241869E8</v>
      </c>
      <c r="G93" s="95" t="s">
        <v>341</v>
      </c>
      <c r="H93" s="95" t="s">
        <v>341</v>
      </c>
      <c r="I93" s="95">
        <v>833413.0</v>
      </c>
      <c r="J93" s="95">
        <v>-7263450.0</v>
      </c>
      <c r="K93" s="95">
        <v>1.958398E7</v>
      </c>
      <c r="L93" s="96">
        <v>0.12450824205573867</v>
      </c>
      <c r="M93" s="96">
        <v>0.009799839839864075</v>
      </c>
      <c r="N93" s="96">
        <v>-0.11307068788766499</v>
      </c>
      <c r="O93" s="96">
        <v>0.07779660409473095</v>
      </c>
      <c r="P93" s="97">
        <v>1.5614996765533742</v>
      </c>
      <c r="Q93" s="97">
        <v>1.224750451359508</v>
      </c>
      <c r="R93" s="97">
        <v>1.680901911008286</v>
      </c>
      <c r="S93" s="98" t="s">
        <v>343</v>
      </c>
      <c r="T93" s="78"/>
      <c r="U93" s="78"/>
      <c r="V93" s="78"/>
      <c r="W93" s="78"/>
      <c r="X93" s="78"/>
      <c r="Y93" s="78"/>
      <c r="Z93" s="78"/>
    </row>
    <row r="94" ht="21.0" customHeight="1">
      <c r="A94" s="93">
        <v>6.2691192E7</v>
      </c>
      <c r="B94" s="93" t="s">
        <v>91</v>
      </c>
      <c r="C94" s="94">
        <v>8.53094E7</v>
      </c>
      <c r="D94" s="94">
        <v>8.411E7</v>
      </c>
      <c r="E94" s="94">
        <v>4.61652502E8</v>
      </c>
      <c r="F94" s="94">
        <v>4.93890655E8</v>
      </c>
      <c r="G94" s="95">
        <v>0.0</v>
      </c>
      <c r="H94" s="95">
        <f>(44430+190795+28346)*200</f>
        <v>52714200</v>
      </c>
      <c r="I94" s="95">
        <v>263571.0</v>
      </c>
      <c r="J94" s="95">
        <v>-2093310.0</v>
      </c>
      <c r="K94" s="95">
        <v>3.2238153E7</v>
      </c>
      <c r="L94" s="96">
        <v>0.11018248910163665</v>
      </c>
      <c r="M94" s="96">
        <v>0.3515013554628439</v>
      </c>
      <c r="N94" s="96">
        <v>-0.024537858665047464</v>
      </c>
      <c r="O94" s="96">
        <v>0.07211433398403282</v>
      </c>
      <c r="P94" s="97">
        <v>1.4968942695754905</v>
      </c>
      <c r="Q94" s="97">
        <v>3.7101448432221034</v>
      </c>
      <c r="R94" s="97">
        <v>1.6311687816222222</v>
      </c>
      <c r="S94" s="98" t="s">
        <v>343</v>
      </c>
      <c r="T94" s="78"/>
      <c r="U94" s="78"/>
      <c r="V94" s="78"/>
      <c r="W94" s="78"/>
      <c r="X94" s="78"/>
      <c r="Y94" s="78"/>
      <c r="Z94" s="78"/>
    </row>
    <row r="95" ht="21.0" customHeight="1">
      <c r="A95" s="93">
        <v>1.45023737E8</v>
      </c>
      <c r="B95" s="93" t="s">
        <v>185</v>
      </c>
      <c r="C95" s="94">
        <v>4.5675846E7</v>
      </c>
      <c r="D95" s="94">
        <v>3.6105379E7</v>
      </c>
      <c r="E95" s="94">
        <v>1.51987441E8</v>
      </c>
      <c r="F95" s="94">
        <v>1.59332503E8</v>
      </c>
      <c r="G95" s="95" t="s">
        <v>341</v>
      </c>
      <c r="H95" s="95" t="s">
        <v>341</v>
      </c>
      <c r="I95" s="95">
        <v>2266069.0</v>
      </c>
      <c r="J95" s="95">
        <v>-1.1080728E7</v>
      </c>
      <c r="K95" s="95">
        <v>7345062.0</v>
      </c>
      <c r="L95" s="96">
        <v>0.09927505038555182</v>
      </c>
      <c r="M95" s="96">
        <v>0.06821063851899407</v>
      </c>
      <c r="N95" s="96">
        <v>-0.24259491548333884</v>
      </c>
      <c r="O95" s="96">
        <v>0.06148351386097144</v>
      </c>
      <c r="P95" s="97">
        <v>1.4477045676731408</v>
      </c>
      <c r="Q95" s="97">
        <v>1.6496062533498743</v>
      </c>
      <c r="R95" s="97">
        <v>1.5381242866650435</v>
      </c>
      <c r="S95" s="98" t="s">
        <v>343</v>
      </c>
      <c r="T95" s="78"/>
      <c r="U95" s="78"/>
      <c r="V95" s="78"/>
      <c r="W95" s="78"/>
      <c r="X95" s="78"/>
      <c r="Y95" s="78"/>
      <c r="Z95" s="78"/>
    </row>
    <row r="96" ht="21.0" customHeight="1">
      <c r="A96" s="93">
        <v>1.71806191E8</v>
      </c>
      <c r="B96" s="93" t="s">
        <v>141</v>
      </c>
      <c r="C96" s="94">
        <v>6.5703697E7</v>
      </c>
      <c r="D96" s="94">
        <v>6.6780889E7</v>
      </c>
      <c r="E96" s="94">
        <v>2.01096519E8</v>
      </c>
      <c r="F96" s="94">
        <v>2.15988969E8</v>
      </c>
      <c r="G96" s="95" t="s">
        <v>341</v>
      </c>
      <c r="H96" s="95" t="s">
        <v>341</v>
      </c>
      <c r="I96" s="95">
        <v>45864.0</v>
      </c>
      <c r="J96" s="95">
        <v>-1651376.0</v>
      </c>
      <c r="K96" s="95">
        <v>1.489245E7</v>
      </c>
      <c r="L96" s="96">
        <v>0.09062074522218222</v>
      </c>
      <c r="M96" s="96">
        <v>5.163984016971502E-4</v>
      </c>
      <c r="N96" s="96">
        <v>-0.025133684638780678</v>
      </c>
      <c r="O96" s="96">
        <v>0.05677599555514595</v>
      </c>
      <c r="P96" s="97">
        <v>1.4086759100534243</v>
      </c>
      <c r="Q96" s="97">
        <v>1.1572265679914788</v>
      </c>
      <c r="R96" s="97">
        <v>1.4969225112425586</v>
      </c>
      <c r="S96" s="98" t="s">
        <v>343</v>
      </c>
      <c r="T96" s="78"/>
      <c r="U96" s="78"/>
      <c r="V96" s="78"/>
      <c r="W96" s="78"/>
      <c r="X96" s="78"/>
      <c r="Y96" s="78"/>
      <c r="Z96" s="78"/>
    </row>
    <row r="97" ht="21.0" customHeight="1">
      <c r="A97" s="93">
        <v>1.4406546E8</v>
      </c>
      <c r="B97" s="93" t="s">
        <v>149</v>
      </c>
      <c r="C97" s="94">
        <v>6.3571057E7</v>
      </c>
      <c r="D97" s="94">
        <v>5.1213911E7</v>
      </c>
      <c r="E97" s="94">
        <v>1.02470409E8</v>
      </c>
      <c r="F97" s="94">
        <v>1.16386789E8</v>
      </c>
      <c r="G97" s="95">
        <f>(559086+484208)*100</f>
        <v>104329400</v>
      </c>
      <c r="H97" s="95">
        <f>(104554+423325)*200</f>
        <v>105575800</v>
      </c>
      <c r="I97" s="95">
        <v>1833097.0</v>
      </c>
      <c r="J97" s="95">
        <v>-1.4091379E7</v>
      </c>
      <c r="K97" s="95">
        <v>1.391638E7</v>
      </c>
      <c r="L97" s="96">
        <v>0.08944964763817473</v>
      </c>
      <c r="M97" s="96">
        <v>2.495384073638529</v>
      </c>
      <c r="N97" s="96">
        <v>-0.22166343718337103</v>
      </c>
      <c r="O97" s="96">
        <v>0.05585434063917196</v>
      </c>
      <c r="P97" s="97">
        <v>1.4033945655915994</v>
      </c>
      <c r="Q97" s="97">
        <v>19.303854092215094</v>
      </c>
      <c r="R97" s="97">
        <v>1.4888558790176776</v>
      </c>
      <c r="S97" s="98" t="s">
        <v>343</v>
      </c>
      <c r="T97" s="78"/>
      <c r="U97" s="78"/>
      <c r="V97" s="78"/>
      <c r="W97" s="78"/>
      <c r="X97" s="78"/>
      <c r="Y97" s="78"/>
      <c r="Z97" s="78"/>
    </row>
    <row r="98" ht="21.0" customHeight="1">
      <c r="A98" s="93">
        <v>1.71922856E8</v>
      </c>
      <c r="B98" s="93" t="s">
        <v>195</v>
      </c>
      <c r="C98" s="94">
        <v>4.0860442E7</v>
      </c>
      <c r="D98" s="94">
        <v>4.1906506E7</v>
      </c>
      <c r="E98" s="94">
        <v>6.8587648E7</v>
      </c>
      <c r="F98" s="94">
        <v>7.3341659E7</v>
      </c>
      <c r="G98" s="95" t="s">
        <v>341</v>
      </c>
      <c r="H98" s="95" t="s">
        <v>341</v>
      </c>
      <c r="I98" s="95">
        <v>326111.0</v>
      </c>
      <c r="J98" s="95">
        <v>-37565.0</v>
      </c>
      <c r="K98" s="95">
        <v>4754011.0</v>
      </c>
      <c r="L98" s="96">
        <v>0.08142917218505796</v>
      </c>
      <c r="M98" s="96">
        <v>0.015821324167896764</v>
      </c>
      <c r="N98" s="96">
        <v>-9.193488411114104E-4</v>
      </c>
      <c r="O98" s="96">
        <v>0.05181868175727575</v>
      </c>
      <c r="P98" s="97">
        <v>1.3672243145433733</v>
      </c>
      <c r="Q98" s="97">
        <v>1.2685482184027586</v>
      </c>
      <c r="R98" s="97">
        <v>1.4535344420881857</v>
      </c>
      <c r="S98" s="98" t="s">
        <v>343</v>
      </c>
      <c r="T98" s="78"/>
      <c r="U98" s="78"/>
      <c r="V98" s="78"/>
      <c r="W98" s="78"/>
      <c r="X98" s="78"/>
      <c r="Y98" s="78"/>
      <c r="Z98" s="78"/>
    </row>
    <row r="99" ht="21.0" customHeight="1">
      <c r="A99" s="93">
        <v>7887352.0</v>
      </c>
      <c r="B99" s="93" t="s">
        <v>120</v>
      </c>
      <c r="C99" s="94">
        <v>7.2139866E7</v>
      </c>
      <c r="D99" s="94">
        <v>7.4056146E7</v>
      </c>
      <c r="E99" s="94">
        <v>2.1794922E9</v>
      </c>
      <c r="F99" s="94">
        <v>2.194116467E9</v>
      </c>
      <c r="G99" s="95" t="s">
        <v>341</v>
      </c>
      <c r="H99" s="95" t="s">
        <v>341</v>
      </c>
      <c r="I99" s="95">
        <v>32272.0</v>
      </c>
      <c r="J99" s="95">
        <v>1432960.0</v>
      </c>
      <c r="K99" s="95">
        <v>1.4624267E7</v>
      </c>
      <c r="L99" s="96">
        <v>0.07377553705809789</v>
      </c>
      <c r="M99" s="96">
        <v>3.03907151283807E-4</v>
      </c>
      <c r="N99" s="96">
        <v>0.019863635455047837</v>
      </c>
      <c r="O99" s="96">
        <v>0.046820064411173</v>
      </c>
      <c r="P99" s="97">
        <v>1.3327084176253063</v>
      </c>
      <c r="Q99" s="97">
        <v>1.155680995209531</v>
      </c>
      <c r="R99" s="97">
        <v>1.4097848704588625</v>
      </c>
      <c r="S99" s="98" t="s">
        <v>343</v>
      </c>
      <c r="T99" s="78"/>
      <c r="U99" s="78"/>
      <c r="V99" s="78"/>
      <c r="W99" s="78"/>
      <c r="X99" s="78"/>
      <c r="Y99" s="78"/>
      <c r="Z99" s="78"/>
    </row>
    <row r="100" ht="21.0" customHeight="1">
      <c r="A100" s="93">
        <v>1.63138873E8</v>
      </c>
      <c r="B100" s="93" t="s">
        <v>171</v>
      </c>
      <c r="C100" s="94">
        <v>5.3038395E7</v>
      </c>
      <c r="D100" s="94">
        <v>5.8442316E7</v>
      </c>
      <c r="E100" s="94">
        <v>1.12624767E8</v>
      </c>
      <c r="F100" s="94">
        <v>1.20508187E8</v>
      </c>
      <c r="G100" s="95" t="s">
        <v>341</v>
      </c>
      <c r="H100" s="95" t="s">
        <v>341</v>
      </c>
      <c r="I100" s="95">
        <v>26737.0</v>
      </c>
      <c r="J100" s="95">
        <v>2993629.0</v>
      </c>
      <c r="K100" s="95">
        <v>7779420.0</v>
      </c>
      <c r="L100" s="96">
        <v>0.07270360757743294</v>
      </c>
      <c r="M100" s="96">
        <v>4.7855023946097764E-4</v>
      </c>
      <c r="N100" s="96">
        <v>0.05644267704556294</v>
      </c>
      <c r="O100" s="96">
        <v>0.04470260344975706</v>
      </c>
      <c r="P100" s="97">
        <v>1.3278742954279024</v>
      </c>
      <c r="Q100" s="97">
        <v>1.1569512762357703</v>
      </c>
      <c r="R100" s="97">
        <v>1.3912521435887033</v>
      </c>
      <c r="S100" s="98" t="s">
        <v>343</v>
      </c>
      <c r="T100" s="78"/>
      <c r="U100" s="78"/>
      <c r="V100" s="78"/>
      <c r="W100" s="78"/>
      <c r="X100" s="78"/>
      <c r="Y100" s="78"/>
      <c r="Z100" s="78"/>
    </row>
    <row r="101" ht="21.0" customHeight="1">
      <c r="A101" s="93">
        <v>1.59857111E8</v>
      </c>
      <c r="B101" s="93" t="s">
        <v>181</v>
      </c>
      <c r="C101" s="94">
        <v>4.8430885E7</v>
      </c>
      <c r="D101" s="94">
        <v>4.9106496E7</v>
      </c>
      <c r="E101" s="94">
        <v>4.61488335E8</v>
      </c>
      <c r="F101" s="94">
        <v>4.6722209E8</v>
      </c>
      <c r="G101" s="95" t="s">
        <v>341</v>
      </c>
      <c r="H101" s="95" t="s">
        <v>341</v>
      </c>
      <c r="I101" s="95">
        <v>0.0</v>
      </c>
      <c r="J101" s="95">
        <v>-852006.0</v>
      </c>
      <c r="K101" s="95">
        <v>5733755.0</v>
      </c>
      <c r="L101" s="96">
        <v>0.0687980263601306</v>
      </c>
      <c r="M101" s="96">
        <v>0.0</v>
      </c>
      <c r="N101" s="96">
        <v>-0.017592203817873655</v>
      </c>
      <c r="O101" s="96">
        <v>0.042357785622722</v>
      </c>
      <c r="P101" s="97">
        <v>1.310261143446474</v>
      </c>
      <c r="Q101" s="97">
        <v>1.153470501269899</v>
      </c>
      <c r="R101" s="97">
        <v>1.3707295133534512</v>
      </c>
      <c r="S101" s="98" t="s">
        <v>343</v>
      </c>
      <c r="T101" s="78"/>
      <c r="U101" s="78"/>
      <c r="V101" s="78"/>
      <c r="W101" s="78"/>
      <c r="X101" s="78"/>
      <c r="Y101" s="78"/>
      <c r="Z101" s="78"/>
    </row>
    <row r="102" ht="21.0" customHeight="1">
      <c r="A102" s="93">
        <v>1.6757738E8</v>
      </c>
      <c r="B102" s="93" t="s">
        <v>150</v>
      </c>
      <c r="C102" s="94">
        <v>6.2974808E7</v>
      </c>
      <c r="D102" s="94">
        <v>6.2641577E7</v>
      </c>
      <c r="E102" s="94">
        <v>3.89650755E8</v>
      </c>
      <c r="F102" s="94">
        <v>3.99007427E8</v>
      </c>
      <c r="G102" s="95" t="s">
        <v>341</v>
      </c>
      <c r="H102" s="95" t="s">
        <v>341</v>
      </c>
      <c r="I102" s="95">
        <v>250181.0</v>
      </c>
      <c r="J102" s="95">
        <v>-1927494.0</v>
      </c>
      <c r="K102" s="95">
        <v>9356672.0</v>
      </c>
      <c r="L102" s="96">
        <v>0.06228807780622447</v>
      </c>
      <c r="M102" s="96">
        <v>0.0030813141553324686</v>
      </c>
      <c r="N102" s="96">
        <v>-0.03060738192326049</v>
      </c>
      <c r="O102" s="96">
        <v>0.03881495545153147</v>
      </c>
      <c r="P102" s="97">
        <v>1.2809029744847678</v>
      </c>
      <c r="Q102" s="97">
        <v>1.1758826960395585</v>
      </c>
      <c r="R102" s="97">
        <v>1.3397214782083178</v>
      </c>
      <c r="S102" s="98" t="s">
        <v>343</v>
      </c>
      <c r="T102" s="78"/>
      <c r="U102" s="78"/>
      <c r="V102" s="78"/>
      <c r="W102" s="78"/>
      <c r="X102" s="78"/>
      <c r="Y102" s="78"/>
      <c r="Z102" s="78"/>
    </row>
    <row r="103" ht="21.0" customHeight="1">
      <c r="A103" s="93">
        <v>1.70028719E8</v>
      </c>
      <c r="B103" s="93" t="s">
        <v>182</v>
      </c>
      <c r="C103" s="94">
        <v>4.7304085E7</v>
      </c>
      <c r="D103" s="94">
        <v>4.6698411E7</v>
      </c>
      <c r="E103" s="94">
        <v>1.12951945E8</v>
      </c>
      <c r="F103" s="94">
        <v>1.17473707E8</v>
      </c>
      <c r="G103" s="95" t="s">
        <v>341</v>
      </c>
      <c r="H103" s="95" t="s">
        <v>341</v>
      </c>
      <c r="I103" s="95">
        <v>275771.0</v>
      </c>
      <c r="J103" s="95">
        <v>-2896010.0</v>
      </c>
      <c r="K103" s="95">
        <v>4521762.0</v>
      </c>
      <c r="L103" s="96">
        <v>0.05811058457333438</v>
      </c>
      <c r="M103" s="96">
        <v>0.0076441470899332705</v>
      </c>
      <c r="N103" s="96">
        <v>-0.06122113978105696</v>
      </c>
      <c r="O103" s="96">
        <v>0.03588129317019112</v>
      </c>
      <c r="P103" s="97">
        <v>1.2620635702787264</v>
      </c>
      <c r="Q103" s="97">
        <v>1.20907084086235</v>
      </c>
      <c r="R103" s="97">
        <v>1.3140450842723406</v>
      </c>
      <c r="S103" s="98" t="s">
        <v>343</v>
      </c>
      <c r="T103" s="78"/>
      <c r="U103" s="78"/>
      <c r="V103" s="78"/>
      <c r="W103" s="78"/>
      <c r="X103" s="78"/>
      <c r="Y103" s="78"/>
      <c r="Z103" s="78"/>
    </row>
    <row r="104" ht="21.0" customHeight="1">
      <c r="A104" s="93">
        <v>1.1409556E7</v>
      </c>
      <c r="B104" s="93" t="s">
        <v>89</v>
      </c>
      <c r="C104" s="94">
        <v>8.7014821E7</v>
      </c>
      <c r="D104" s="94">
        <v>7.3629101E7</v>
      </c>
      <c r="E104" s="94">
        <v>5.66770165E8</v>
      </c>
      <c r="F104" s="94">
        <v>5.82419822E8</v>
      </c>
      <c r="G104" s="95" t="s">
        <v>341</v>
      </c>
      <c r="H104" s="95" t="s">
        <v>341</v>
      </c>
      <c r="I104" s="95">
        <v>783782.0</v>
      </c>
      <c r="J104" s="95">
        <v>-1.486742E7</v>
      </c>
      <c r="K104" s="95">
        <v>1.5649657E7</v>
      </c>
      <c r="L104" s="96">
        <v>0.05024388963200238</v>
      </c>
      <c r="M104" s="96">
        <v>0.0049557032203277765</v>
      </c>
      <c r="N104" s="96">
        <v>-0.17086077784381123</v>
      </c>
      <c r="O104" s="96">
        <v>0.03305675435082025</v>
      </c>
      <c r="P104" s="97">
        <v>1.2265868292038298</v>
      </c>
      <c r="Q104" s="97">
        <v>1.1895162207894108</v>
      </c>
      <c r="R104" s="97">
        <v>1.2893237753899522</v>
      </c>
      <c r="S104" s="98" t="s">
        <v>343</v>
      </c>
      <c r="T104" s="78"/>
      <c r="U104" s="78"/>
      <c r="V104" s="78"/>
      <c r="W104" s="78"/>
      <c r="X104" s="78"/>
      <c r="Y104" s="78"/>
      <c r="Z104" s="78"/>
    </row>
    <row r="105" ht="21.0" customHeight="1">
      <c r="A105" s="93">
        <v>1.15125159E8</v>
      </c>
      <c r="B105" s="93" t="s">
        <v>106</v>
      </c>
      <c r="C105" s="94">
        <v>7.721355E7</v>
      </c>
      <c r="D105" s="94">
        <v>7.763318E7</v>
      </c>
      <c r="E105" s="94">
        <v>5.94789591E8</v>
      </c>
      <c r="F105" s="94">
        <v>6.03176421E8</v>
      </c>
      <c r="G105" s="95" t="s">
        <v>341</v>
      </c>
      <c r="H105" s="95" t="s">
        <v>341</v>
      </c>
      <c r="I105" s="95">
        <v>17879.0</v>
      </c>
      <c r="J105" s="95">
        <v>211740.0</v>
      </c>
      <c r="K105" s="95">
        <v>8386830.0</v>
      </c>
      <c r="L105" s="96">
        <v>0.036520962311193256</v>
      </c>
      <c r="M105" s="96">
        <v>1.472793422137081E-4</v>
      </c>
      <c r="N105" s="96">
        <v>0.0027422647967876106</v>
      </c>
      <c r="O105" s="96">
        <v>0.023437783286053848</v>
      </c>
      <c r="P105" s="97">
        <v>1.16470000850203</v>
      </c>
      <c r="Q105" s="97">
        <v>1.154541749814137</v>
      </c>
      <c r="R105" s="97">
        <v>1.2051353219716308</v>
      </c>
      <c r="S105" s="98" t="s">
        <v>343</v>
      </c>
      <c r="T105" s="78"/>
      <c r="U105" s="78"/>
      <c r="V105" s="78"/>
      <c r="W105" s="78"/>
      <c r="X105" s="78"/>
      <c r="Y105" s="78"/>
      <c r="Z105" s="78"/>
    </row>
    <row r="106" ht="21.0" customHeight="1">
      <c r="A106" s="93">
        <v>1.75314255E8</v>
      </c>
      <c r="B106" s="93" t="s">
        <v>242</v>
      </c>
      <c r="C106" s="94">
        <v>2.8306619E7</v>
      </c>
      <c r="D106" s="94">
        <v>2.7294972E7</v>
      </c>
      <c r="E106" s="94">
        <v>2.2022689E7</v>
      </c>
      <c r="F106" s="94">
        <v>2.2789289E7</v>
      </c>
      <c r="G106" s="95" t="s">
        <v>341</v>
      </c>
      <c r="H106" s="95" t="s">
        <v>341</v>
      </c>
      <c r="I106" s="95">
        <v>181630.0</v>
      </c>
      <c r="J106" s="95">
        <v>-1432765.0</v>
      </c>
      <c r="K106" s="95">
        <v>766600.0</v>
      </c>
      <c r="L106" s="96">
        <v>0.024069140950118716</v>
      </c>
      <c r="M106" s="96">
        <v>-0.021099710798028578</v>
      </c>
      <c r="N106" s="96">
        <v>-0.05061590011862597</v>
      </c>
      <c r="O106" s="96">
        <v>0.02087762721291317</v>
      </c>
      <c r="P106" s="97">
        <v>1.10854554393563</v>
      </c>
      <c r="Q106" s="97">
        <v>1.0</v>
      </c>
      <c r="R106" s="97">
        <v>1.1827279793508876</v>
      </c>
      <c r="S106" s="98" t="s">
        <v>343</v>
      </c>
      <c r="T106" s="78"/>
      <c r="U106" s="78"/>
      <c r="V106" s="78"/>
      <c r="W106" s="78"/>
      <c r="X106" s="78"/>
      <c r="Y106" s="78"/>
      <c r="Z106" s="78"/>
    </row>
    <row r="107" ht="21.0" customHeight="1">
      <c r="A107" s="93">
        <v>6.5948574E7</v>
      </c>
      <c r="B107" s="93" t="s">
        <v>239</v>
      </c>
      <c r="C107" s="94">
        <v>3.7158348E7</v>
      </c>
      <c r="D107" s="94">
        <v>3.7414872E7</v>
      </c>
      <c r="E107" s="94">
        <v>1.23143884E8</v>
      </c>
      <c r="F107" s="94">
        <v>1.24170104E8</v>
      </c>
      <c r="G107" s="95" t="s">
        <v>341</v>
      </c>
      <c r="H107" s="95" t="s">
        <v>341</v>
      </c>
      <c r="I107" s="95">
        <v>70419.0</v>
      </c>
      <c r="J107" s="95">
        <v>-335488.0</v>
      </c>
      <c r="K107" s="95">
        <v>1026220.0</v>
      </c>
      <c r="L107" s="96">
        <v>0.02141650426973675</v>
      </c>
      <c r="M107" s="96">
        <v>0.006474279405762005</v>
      </c>
      <c r="N107" s="96">
        <v>-0.009028603747400181</v>
      </c>
      <c r="O107" s="96">
        <v>0.014281691176971006</v>
      </c>
      <c r="P107" s="97">
        <v>1.096582844812617</v>
      </c>
      <c r="Q107" s="97">
        <v>1.2005617109682096</v>
      </c>
      <c r="R107" s="97">
        <v>1.1249981400600537</v>
      </c>
      <c r="S107" s="98" t="s">
        <v>343</v>
      </c>
      <c r="T107" s="78"/>
      <c r="U107" s="78"/>
      <c r="V107" s="78"/>
      <c r="W107" s="78"/>
      <c r="X107" s="78"/>
      <c r="Y107" s="78"/>
      <c r="Z107" s="78"/>
    </row>
    <row r="108" ht="21.0" customHeight="1">
      <c r="A108" s="93">
        <v>1.4572491E7</v>
      </c>
      <c r="B108" s="93" t="s">
        <v>107</v>
      </c>
      <c r="C108" s="94">
        <v>7.5955768E7</v>
      </c>
      <c r="D108" s="94">
        <v>7.6524775E7</v>
      </c>
      <c r="E108" s="94">
        <v>7.037053918E9</v>
      </c>
      <c r="F108" s="94">
        <v>7.041934438E9</v>
      </c>
      <c r="G108" s="95" t="s">
        <v>341</v>
      </c>
      <c r="H108" s="95" t="s">
        <v>341</v>
      </c>
      <c r="I108" s="95">
        <v>0.0</v>
      </c>
      <c r="J108" s="95">
        <v>-1204480.0</v>
      </c>
      <c r="K108" s="95">
        <v>4880520.0</v>
      </c>
      <c r="L108" s="96">
        <v>0.020973262057891604</v>
      </c>
      <c r="M108" s="96">
        <v>0.0</v>
      </c>
      <c r="N108" s="96">
        <v>-0.015857650205050918</v>
      </c>
      <c r="O108" s="96">
        <v>0.013473852571856609</v>
      </c>
      <c r="P108" s="97">
        <v>1.0945839381179545</v>
      </c>
      <c r="Q108" s="97">
        <v>1.153470501269899</v>
      </c>
      <c r="R108" s="97">
        <v>1.1179276662725492</v>
      </c>
      <c r="S108" s="98" t="s">
        <v>343</v>
      </c>
      <c r="T108" s="78"/>
      <c r="U108" s="78"/>
      <c r="V108" s="78"/>
      <c r="W108" s="78"/>
      <c r="X108" s="78"/>
      <c r="Y108" s="78"/>
      <c r="Z108" s="78"/>
    </row>
    <row r="109" ht="21.0" customHeight="1">
      <c r="A109" s="93">
        <v>6.9795161E7</v>
      </c>
      <c r="B109" s="93" t="s">
        <v>236</v>
      </c>
      <c r="C109" s="94">
        <v>2.3007451E7</v>
      </c>
      <c r="D109" s="94">
        <v>2.1233697E7</v>
      </c>
      <c r="E109" s="94">
        <v>488794.0</v>
      </c>
      <c r="F109" s="94">
        <v>1005744.0</v>
      </c>
      <c r="G109" s="95" t="s">
        <v>341</v>
      </c>
      <c r="H109" s="95" t="s">
        <v>341</v>
      </c>
      <c r="I109" s="95">
        <v>342004.0</v>
      </c>
      <c r="J109" s="95">
        <v>-1427614.0</v>
      </c>
      <c r="K109" s="95">
        <v>516950.0</v>
      </c>
      <c r="L109" s="96">
        <v>0.0202380032887139</v>
      </c>
      <c r="M109" s="96">
        <v>-0.015969848543717927</v>
      </c>
      <c r="N109" s="96">
        <v>-0.06205007238741919</v>
      </c>
      <c r="O109" s="96">
        <v>0.029215759241706666</v>
      </c>
      <c r="P109" s="97">
        <v>1.091268112962448</v>
      </c>
      <c r="Q109" s="97">
        <v>1.037312479737312</v>
      </c>
      <c r="R109" s="97">
        <v>1.2557061009374237</v>
      </c>
      <c r="S109" s="98" t="s">
        <v>343</v>
      </c>
      <c r="T109" s="78"/>
      <c r="U109" s="78"/>
      <c r="V109" s="78"/>
      <c r="W109" s="78"/>
      <c r="X109" s="78"/>
      <c r="Y109" s="78"/>
      <c r="Z109" s="78"/>
    </row>
    <row r="110" ht="21.0" customHeight="1">
      <c r="A110" s="93">
        <v>1.71858863E8</v>
      </c>
      <c r="B110" s="93" t="s">
        <v>165</v>
      </c>
      <c r="C110" s="94">
        <v>5.7015225E7</v>
      </c>
      <c r="D110" s="94">
        <v>5.6476443E7</v>
      </c>
      <c r="E110" s="94">
        <v>4.3889116E7</v>
      </c>
      <c r="F110" s="94">
        <v>4.5445846E7</v>
      </c>
      <c r="G110" s="95" t="s">
        <v>341</v>
      </c>
      <c r="H110" s="95" t="s">
        <v>341</v>
      </c>
      <c r="I110" s="95">
        <v>0.0</v>
      </c>
      <c r="J110" s="95">
        <v>-1804404.0</v>
      </c>
      <c r="K110" s="95">
        <v>1556730.0</v>
      </c>
      <c r="L110" s="96">
        <v>0.01294810727552715</v>
      </c>
      <c r="M110" s="96">
        <v>0.0</v>
      </c>
      <c r="N110" s="96">
        <v>-0.03164775724378883</v>
      </c>
      <c r="O110" s="96">
        <v>0.007985838923548878</v>
      </c>
      <c r="P110" s="97">
        <v>1.0583925845160689</v>
      </c>
      <c r="Q110" s="97">
        <v>1.153470501269899</v>
      </c>
      <c r="R110" s="97">
        <v>1.0698947344466037</v>
      </c>
      <c r="S110" s="98" t="s">
        <v>343</v>
      </c>
      <c r="T110" s="78"/>
      <c r="U110" s="78"/>
      <c r="V110" s="78"/>
      <c r="W110" s="78"/>
      <c r="X110" s="78"/>
      <c r="Y110" s="78"/>
      <c r="Z110" s="78"/>
    </row>
    <row r="111" ht="21.0" customHeight="1">
      <c r="A111" s="93">
        <v>1.72015122E8</v>
      </c>
      <c r="B111" s="93" t="s">
        <v>280</v>
      </c>
      <c r="C111" s="94">
        <v>5.0716609E7</v>
      </c>
      <c r="D111" s="94">
        <v>4.4999609E7</v>
      </c>
      <c r="E111" s="94">
        <v>6.7322888E7</v>
      </c>
      <c r="F111" s="94">
        <v>7.0578736E7</v>
      </c>
      <c r="G111" s="95" t="s">
        <v>341</v>
      </c>
      <c r="H111" s="95" t="s">
        <v>341</v>
      </c>
      <c r="I111" s="95">
        <v>24329.0</v>
      </c>
      <c r="J111" s="95">
        <v>-2062569.0</v>
      </c>
      <c r="K111" s="95">
        <v>937020.0</v>
      </c>
      <c r="L111" s="96">
        <v>0.012383290466559928</v>
      </c>
      <c r="M111" s="96">
        <v>7.054880882679962E-4</v>
      </c>
      <c r="N111" s="96">
        <v>-0.04066851157182058</v>
      </c>
      <c r="O111" s="96">
        <v>0.0076582569319369</v>
      </c>
      <c r="P111" s="97">
        <v>1.0558454081178588</v>
      </c>
      <c r="Q111" s="97">
        <v>1.1586019275526016</v>
      </c>
      <c r="R111" s="97">
        <v>1.0670276272419128</v>
      </c>
      <c r="S111" s="98" t="s">
        <v>343</v>
      </c>
      <c r="T111" s="78"/>
      <c r="U111" s="78"/>
      <c r="V111" s="78"/>
      <c r="W111" s="78"/>
      <c r="X111" s="78"/>
      <c r="Y111" s="78"/>
      <c r="Z111" s="78"/>
    </row>
    <row r="112" ht="21.0" customHeight="1">
      <c r="A112" s="93">
        <v>1.71753933E8</v>
      </c>
      <c r="B112" s="93" t="s">
        <v>153</v>
      </c>
      <c r="C112" s="94">
        <v>6.2677211E7</v>
      </c>
      <c r="D112" s="94">
        <v>6.5342763E7</v>
      </c>
      <c r="E112" s="94">
        <v>8.0430586E7</v>
      </c>
      <c r="F112" s="94">
        <v>8.2355616E7</v>
      </c>
      <c r="G112" s="95" t="s">
        <v>341</v>
      </c>
      <c r="H112" s="95" t="s">
        <v>341</v>
      </c>
      <c r="I112" s="95">
        <v>38961.0</v>
      </c>
      <c r="J112" s="95">
        <v>877575.0</v>
      </c>
      <c r="K112" s="95">
        <v>1815770.0</v>
      </c>
      <c r="L112" s="96">
        <v>0.012024467171817757</v>
      </c>
      <c r="M112" s="96">
        <v>4.773087530927729E-4</v>
      </c>
      <c r="N112" s="96">
        <v>0.014001500481570566</v>
      </c>
      <c r="O112" s="96">
        <v>0.007495310723652634</v>
      </c>
      <c r="P112" s="97">
        <v>1.054227208707033</v>
      </c>
      <c r="Q112" s="97">
        <v>1.1569422461814216</v>
      </c>
      <c r="R112" s="97">
        <v>1.0656014675026366</v>
      </c>
      <c r="S112" s="98" t="s">
        <v>343</v>
      </c>
      <c r="T112" s="78"/>
      <c r="U112" s="78"/>
      <c r="V112" s="78"/>
      <c r="W112" s="78"/>
      <c r="X112" s="78"/>
      <c r="Y112" s="78"/>
      <c r="Z112" s="78"/>
    </row>
    <row r="113" ht="21.0" customHeight="1">
      <c r="A113" s="93">
        <v>1.46036286E8</v>
      </c>
      <c r="B113" s="93" t="s">
        <v>211</v>
      </c>
      <c r="C113" s="94">
        <v>2.6570013E7</v>
      </c>
      <c r="D113" s="94">
        <v>2.7105345E7</v>
      </c>
      <c r="E113" s="94">
        <v>4.1952764E7</v>
      </c>
      <c r="F113" s="94">
        <v>4.2109155E7</v>
      </c>
      <c r="G113" s="95" t="s">
        <v>341</v>
      </c>
      <c r="H113" s="95" t="s">
        <v>341</v>
      </c>
      <c r="I113" s="95">
        <v>17242.0</v>
      </c>
      <c r="J113" s="95">
        <v>213932.0</v>
      </c>
      <c r="K113" s="95">
        <v>156391.0</v>
      </c>
      <c r="L113" s="96">
        <v>0.005312658068396772</v>
      </c>
      <c r="M113" s="96">
        <v>-0.0013596630013184789</v>
      </c>
      <c r="N113" s="96">
        <v>0.008051633245343161</v>
      </c>
      <c r="O113" s="96">
        <v>0.005164945429299208</v>
      </c>
      <c r="P113" s="97">
        <v>1.0239587013501326</v>
      </c>
      <c r="Q113" s="97">
        <v>1.143580879351954</v>
      </c>
      <c r="R113" s="97">
        <v>1.0452053306694595</v>
      </c>
      <c r="S113" s="98" t="s">
        <v>343</v>
      </c>
      <c r="T113" s="78"/>
      <c r="U113" s="78"/>
      <c r="V113" s="78"/>
      <c r="W113" s="78"/>
      <c r="X113" s="78"/>
      <c r="Y113" s="78"/>
      <c r="Z113" s="78"/>
    </row>
    <row r="114" ht="21.0" customHeight="1">
      <c r="A114" s="93">
        <v>1.60258193E8</v>
      </c>
      <c r="B114" s="93" t="s">
        <v>191</v>
      </c>
      <c r="C114" s="94">
        <v>4.1418002E7</v>
      </c>
      <c r="D114" s="94">
        <v>4.3849765E7</v>
      </c>
      <c r="E114" s="94">
        <v>4.3554939E7</v>
      </c>
      <c r="F114" s="94">
        <v>4.3574739E7</v>
      </c>
      <c r="G114" s="95" t="s">
        <v>341</v>
      </c>
      <c r="H114" s="95" t="s">
        <v>341</v>
      </c>
      <c r="I114" s="95">
        <v>0.0</v>
      </c>
      <c r="J114" s="95">
        <v>1014340.0</v>
      </c>
      <c r="K114" s="95">
        <v>19800.0</v>
      </c>
      <c r="L114" s="96">
        <v>3.23431380143244E-4</v>
      </c>
      <c r="M114" s="96">
        <v>0.0</v>
      </c>
      <c r="N114" s="96">
        <v>0.024490317036538846</v>
      </c>
      <c r="O114" s="96">
        <v>2.0428610318938504E-4</v>
      </c>
      <c r="P114" s="97">
        <v>1.0014585911128384</v>
      </c>
      <c r="Q114" s="97">
        <v>1.153470501269899</v>
      </c>
      <c r="R114" s="97">
        <v>1.0017879803324667</v>
      </c>
      <c r="S114" s="98" t="s">
        <v>343</v>
      </c>
      <c r="T114" s="78"/>
      <c r="U114" s="78"/>
      <c r="V114" s="78"/>
      <c r="W114" s="78"/>
      <c r="X114" s="78"/>
      <c r="Y114" s="78"/>
      <c r="Z114" s="78"/>
    </row>
    <row r="115" ht="21.0" customHeight="1">
      <c r="A115" s="93">
        <v>1.44104572E8</v>
      </c>
      <c r="B115" s="93" t="s">
        <v>263</v>
      </c>
      <c r="C115" s="94">
        <v>2.8423454E7</v>
      </c>
      <c r="D115" s="94">
        <v>2.7157529E7</v>
      </c>
      <c r="E115" s="94">
        <v>2.531738E7</v>
      </c>
      <c r="F115" s="94">
        <v>2.5680783E7</v>
      </c>
      <c r="G115" s="95" t="s">
        <v>341</v>
      </c>
      <c r="H115" s="95" t="s">
        <v>341</v>
      </c>
      <c r="I115" s="95">
        <v>2699.0</v>
      </c>
      <c r="J115" s="95">
        <v>0.0</v>
      </c>
      <c r="K115" s="95">
        <v>203.0</v>
      </c>
      <c r="L115" s="96">
        <v>6.784348988967002E-6</v>
      </c>
      <c r="M115" s="96">
        <v>-2.2849539466211622E-4</v>
      </c>
      <c r="N115" s="96">
        <v>0.0</v>
      </c>
      <c r="O115" s="96">
        <v>6.419129724750115E-6</v>
      </c>
      <c r="P115" s="97">
        <v>1.0000305956433087</v>
      </c>
      <c r="Q115" s="97">
        <v>1.1518085210137554</v>
      </c>
      <c r="R115" s="97">
        <v>1.000056182371293</v>
      </c>
      <c r="S115" s="98" t="s">
        <v>343</v>
      </c>
      <c r="T115" s="78"/>
      <c r="U115" s="78"/>
      <c r="V115" s="78"/>
      <c r="W115" s="78"/>
      <c r="X115" s="78"/>
      <c r="Y115" s="78"/>
      <c r="Z115" s="78"/>
    </row>
    <row r="116" ht="21.0" customHeight="1">
      <c r="A116" s="93">
        <v>1.69461237E8</v>
      </c>
      <c r="B116" s="93" t="s">
        <v>110</v>
      </c>
      <c r="C116" s="94">
        <v>7.5210474E7</v>
      </c>
      <c r="D116" s="94">
        <v>7.5210474E7</v>
      </c>
      <c r="E116" s="94">
        <v>3.74816162E8</v>
      </c>
      <c r="F116" s="94">
        <v>3.74816162E8</v>
      </c>
      <c r="G116" s="95" t="s">
        <v>341</v>
      </c>
      <c r="H116" s="95" t="s">
        <v>341</v>
      </c>
      <c r="I116" s="95">
        <v>0.0</v>
      </c>
      <c r="J116" s="95">
        <v>0.0</v>
      </c>
      <c r="K116" s="95">
        <v>0.0</v>
      </c>
      <c r="L116" s="96">
        <v>0.0</v>
      </c>
      <c r="M116" s="96">
        <v>0.0</v>
      </c>
      <c r="N116" s="96">
        <v>0.0</v>
      </c>
      <c r="O116" s="96">
        <v>0.0</v>
      </c>
      <c r="P116" s="97">
        <v>1.0</v>
      </c>
      <c r="Q116" s="97">
        <v>1.153470501269899</v>
      </c>
      <c r="R116" s="97">
        <v>1.0</v>
      </c>
      <c r="S116" s="98" t="s">
        <v>343</v>
      </c>
      <c r="T116" s="78"/>
      <c r="U116" s="78"/>
      <c r="V116" s="78"/>
      <c r="W116" s="78"/>
      <c r="X116" s="78"/>
      <c r="Y116" s="78"/>
      <c r="Z116" s="78"/>
    </row>
    <row r="117" ht="21.0" customHeight="1">
      <c r="A117" s="93">
        <v>1.6683283E8</v>
      </c>
      <c r="B117" s="93" t="s">
        <v>115</v>
      </c>
      <c r="C117" s="94">
        <v>7.38828E7</v>
      </c>
      <c r="D117" s="94">
        <v>0.0</v>
      </c>
      <c r="E117" s="94">
        <v>1.014375033E9</v>
      </c>
      <c r="F117" s="94">
        <v>0.0</v>
      </c>
      <c r="G117" s="95" t="s">
        <v>341</v>
      </c>
      <c r="H117" s="95" t="s">
        <v>341</v>
      </c>
      <c r="I117" s="95">
        <v>0.0</v>
      </c>
      <c r="J117" s="95">
        <v>0.0</v>
      </c>
      <c r="K117" s="95">
        <v>0.0</v>
      </c>
      <c r="L117" s="96">
        <v>0.0</v>
      </c>
      <c r="M117" s="96">
        <v>0.0</v>
      </c>
      <c r="N117" s="96">
        <v>0.0</v>
      </c>
      <c r="O117" s="96">
        <v>0.0</v>
      </c>
      <c r="P117" s="97">
        <v>1.0</v>
      </c>
      <c r="Q117" s="97">
        <v>1.153470501269899</v>
      </c>
      <c r="R117" s="97">
        <v>1.0</v>
      </c>
      <c r="S117" s="98" t="s">
        <v>343</v>
      </c>
      <c r="T117" s="78"/>
      <c r="U117" s="78"/>
      <c r="V117" s="78"/>
      <c r="W117" s="78"/>
      <c r="X117" s="78"/>
      <c r="Y117" s="78"/>
      <c r="Z117" s="78"/>
    </row>
    <row r="118" ht="21.0" customHeight="1">
      <c r="A118" s="93">
        <v>1.36378574E8</v>
      </c>
      <c r="B118" s="93" t="s">
        <v>118</v>
      </c>
      <c r="C118" s="94">
        <v>7.2397332E7</v>
      </c>
      <c r="D118" s="94">
        <v>7.3880403E7</v>
      </c>
      <c r="E118" s="94">
        <v>5.98467976E8</v>
      </c>
      <c r="F118" s="94">
        <v>5.98467976E8</v>
      </c>
      <c r="G118" s="95" t="s">
        <v>341</v>
      </c>
      <c r="H118" s="95" t="s">
        <v>341</v>
      </c>
      <c r="I118" s="95">
        <v>0.0</v>
      </c>
      <c r="J118" s="95">
        <v>701356.0</v>
      </c>
      <c r="K118" s="95">
        <v>0.0</v>
      </c>
      <c r="L118" s="96">
        <v>0.0</v>
      </c>
      <c r="M118" s="96">
        <v>0.0</v>
      </c>
      <c r="N118" s="96">
        <v>0.009687594564948885</v>
      </c>
      <c r="O118" s="96">
        <v>0.0</v>
      </c>
      <c r="P118" s="97">
        <v>1.0</v>
      </c>
      <c r="Q118" s="97">
        <v>1.153470501269899</v>
      </c>
      <c r="R118" s="97">
        <v>1.0</v>
      </c>
      <c r="S118" s="98" t="s">
        <v>343</v>
      </c>
      <c r="T118" s="78"/>
      <c r="U118" s="78"/>
      <c r="V118" s="78"/>
      <c r="W118" s="78"/>
      <c r="X118" s="78"/>
      <c r="Y118" s="78"/>
      <c r="Z118" s="78"/>
    </row>
    <row r="119" ht="21.0" customHeight="1">
      <c r="A119" s="93">
        <v>1.71799293E8</v>
      </c>
      <c r="B119" s="93" t="s">
        <v>275</v>
      </c>
      <c r="C119" s="94">
        <v>6.6662985E7</v>
      </c>
      <c r="D119" s="94">
        <v>0.0</v>
      </c>
      <c r="E119" s="94">
        <v>2.47221732E8</v>
      </c>
      <c r="F119" s="94">
        <v>0.0</v>
      </c>
      <c r="G119" s="95" t="s">
        <v>341</v>
      </c>
      <c r="H119" s="95" t="s">
        <v>341</v>
      </c>
      <c r="I119" s="95">
        <v>0.0</v>
      </c>
      <c r="J119" s="95">
        <v>0.0</v>
      </c>
      <c r="K119" s="95">
        <v>0.0</v>
      </c>
      <c r="L119" s="96">
        <v>0.0</v>
      </c>
      <c r="M119" s="96">
        <v>0.0</v>
      </c>
      <c r="N119" s="96">
        <v>0.0</v>
      </c>
      <c r="O119" s="96">
        <v>0.0</v>
      </c>
      <c r="P119" s="97">
        <v>1.0</v>
      </c>
      <c r="Q119" s="97">
        <v>1.153470501269899</v>
      </c>
      <c r="R119" s="97">
        <v>1.0</v>
      </c>
      <c r="S119" s="98" t="s">
        <v>343</v>
      </c>
      <c r="T119" s="78"/>
      <c r="U119" s="78"/>
      <c r="V119" s="78"/>
      <c r="W119" s="78"/>
      <c r="X119" s="78"/>
      <c r="Y119" s="78"/>
      <c r="Z119" s="78"/>
    </row>
    <row r="120" ht="21.0" customHeight="1">
      <c r="A120" s="93">
        <v>1.43088559E8</v>
      </c>
      <c r="B120" s="93" t="s">
        <v>276</v>
      </c>
      <c r="C120" s="94">
        <v>6.6418827E7</v>
      </c>
      <c r="D120" s="94">
        <v>7.0338733E7</v>
      </c>
      <c r="E120" s="94">
        <v>4.59763219E8</v>
      </c>
      <c r="F120" s="94">
        <v>4.63290559E8</v>
      </c>
      <c r="G120" s="95" t="s">
        <v>341</v>
      </c>
      <c r="H120" s="95" t="s">
        <v>341</v>
      </c>
      <c r="I120" s="95">
        <v>0.0</v>
      </c>
      <c r="J120" s="95">
        <v>359660.0</v>
      </c>
      <c r="K120" s="95">
        <v>0.0</v>
      </c>
      <c r="L120" s="96">
        <v>0.0</v>
      </c>
      <c r="M120" s="96">
        <v>0.0</v>
      </c>
      <c r="N120" s="96">
        <v>0.0054150308917680825</v>
      </c>
      <c r="O120" s="96">
        <v>0.0</v>
      </c>
      <c r="P120" s="97">
        <v>1.0</v>
      </c>
      <c r="Q120" s="97">
        <v>1.153470501269899</v>
      </c>
      <c r="R120" s="97">
        <v>1.0</v>
      </c>
      <c r="S120" s="98" t="s">
        <v>343</v>
      </c>
      <c r="T120" s="78"/>
      <c r="U120" s="78"/>
      <c r="V120" s="78"/>
      <c r="W120" s="78"/>
      <c r="X120" s="78"/>
      <c r="Y120" s="78"/>
      <c r="Z120" s="78"/>
    </row>
    <row r="121" ht="21.0" customHeight="1">
      <c r="A121" s="93">
        <v>1.71209025E8</v>
      </c>
      <c r="B121" s="93" t="s">
        <v>152</v>
      </c>
      <c r="C121" s="94">
        <v>6.2957645E7</v>
      </c>
      <c r="D121" s="94">
        <v>6.354548E7</v>
      </c>
      <c r="E121" s="94">
        <v>3.64963138E8</v>
      </c>
      <c r="F121" s="94">
        <v>3.65338727E8</v>
      </c>
      <c r="G121" s="95" t="s">
        <v>341</v>
      </c>
      <c r="H121" s="95" t="s">
        <v>341</v>
      </c>
      <c r="I121" s="95">
        <v>0.0</v>
      </c>
      <c r="J121" s="95">
        <v>112056.0</v>
      </c>
      <c r="K121" s="95">
        <v>0.0</v>
      </c>
      <c r="L121" s="96">
        <v>0.0</v>
      </c>
      <c r="M121" s="96">
        <v>0.0</v>
      </c>
      <c r="N121" s="96">
        <v>0.0017798632715693226</v>
      </c>
      <c r="O121" s="96">
        <v>0.0</v>
      </c>
      <c r="P121" s="97">
        <v>1.0</v>
      </c>
      <c r="Q121" s="97">
        <v>1.153470501269899</v>
      </c>
      <c r="R121" s="97">
        <v>1.0</v>
      </c>
      <c r="S121" s="98" t="s">
        <v>343</v>
      </c>
      <c r="T121" s="78"/>
      <c r="U121" s="78"/>
      <c r="V121" s="78"/>
      <c r="W121" s="78"/>
      <c r="X121" s="78"/>
      <c r="Y121" s="78"/>
      <c r="Z121" s="78"/>
    </row>
    <row r="122" ht="21.0" customHeight="1">
      <c r="A122" s="93">
        <v>1.55415774E8</v>
      </c>
      <c r="B122" s="93" t="s">
        <v>277</v>
      </c>
      <c r="C122" s="94">
        <v>6.2641334E7</v>
      </c>
      <c r="D122" s="94">
        <v>0.0</v>
      </c>
      <c r="E122" s="94">
        <v>4.40729779E8</v>
      </c>
      <c r="F122" s="94">
        <v>0.0</v>
      </c>
      <c r="G122" s="95" t="s">
        <v>341</v>
      </c>
      <c r="H122" s="95" t="s">
        <v>341</v>
      </c>
      <c r="I122" s="95">
        <v>0.0</v>
      </c>
      <c r="J122" s="95">
        <v>0.0</v>
      </c>
      <c r="K122" s="95">
        <v>0.0</v>
      </c>
      <c r="L122" s="96">
        <v>0.0</v>
      </c>
      <c r="M122" s="96">
        <v>0.0</v>
      </c>
      <c r="N122" s="96">
        <v>0.0</v>
      </c>
      <c r="O122" s="96">
        <v>0.0</v>
      </c>
      <c r="P122" s="97">
        <v>1.0</v>
      </c>
      <c r="Q122" s="97">
        <v>1.153470501269899</v>
      </c>
      <c r="R122" s="97">
        <v>1.0</v>
      </c>
      <c r="S122" s="98" t="s">
        <v>343</v>
      </c>
      <c r="T122" s="78"/>
      <c r="U122" s="78"/>
      <c r="V122" s="78"/>
      <c r="W122" s="78"/>
      <c r="X122" s="78"/>
      <c r="Y122" s="78"/>
      <c r="Z122" s="78"/>
    </row>
    <row r="123" ht="21.0" customHeight="1">
      <c r="A123" s="93">
        <v>2.1489428E7</v>
      </c>
      <c r="B123" s="93" t="s">
        <v>248</v>
      </c>
      <c r="C123" s="94">
        <v>6.2203865E7</v>
      </c>
      <c r="D123" s="94">
        <v>0.0</v>
      </c>
      <c r="E123" s="94">
        <v>5.7711578E8</v>
      </c>
      <c r="F123" s="94">
        <v>0.0</v>
      </c>
      <c r="G123" s="95" t="s">
        <v>341</v>
      </c>
      <c r="H123" s="95" t="s">
        <v>341</v>
      </c>
      <c r="I123" s="95">
        <v>0.0</v>
      </c>
      <c r="J123" s="95">
        <v>0.0</v>
      </c>
      <c r="K123" s="95">
        <v>0.0</v>
      </c>
      <c r="L123" s="96">
        <v>0.0</v>
      </c>
      <c r="M123" s="96">
        <v>0.0</v>
      </c>
      <c r="N123" s="96">
        <v>0.0</v>
      </c>
      <c r="O123" s="96">
        <v>0.0</v>
      </c>
      <c r="P123" s="97">
        <v>1.0</v>
      </c>
      <c r="Q123" s="97">
        <v>1.153470501269899</v>
      </c>
      <c r="R123" s="97">
        <v>1.0</v>
      </c>
      <c r="S123" s="98" t="s">
        <v>343</v>
      </c>
      <c r="T123" s="78"/>
      <c r="U123" s="78"/>
      <c r="V123" s="78"/>
      <c r="W123" s="78"/>
      <c r="X123" s="78"/>
      <c r="Y123" s="78"/>
      <c r="Z123" s="78"/>
    </row>
    <row r="124" ht="21.0" customHeight="1">
      <c r="A124" s="93">
        <v>1.38752108E8</v>
      </c>
      <c r="B124" s="93" t="s">
        <v>157</v>
      </c>
      <c r="C124" s="94">
        <v>6.1536459E7</v>
      </c>
      <c r="D124" s="94">
        <v>6.1689789E7</v>
      </c>
      <c r="E124" s="94">
        <v>4.35412557E8</v>
      </c>
      <c r="F124" s="94">
        <v>4.35412557E8</v>
      </c>
      <c r="G124" s="95" t="s">
        <v>341</v>
      </c>
      <c r="H124" s="95" t="s">
        <v>341</v>
      </c>
      <c r="I124" s="95">
        <v>0.0</v>
      </c>
      <c r="J124" s="95">
        <v>-5130.0</v>
      </c>
      <c r="K124" s="95">
        <v>0.0</v>
      </c>
      <c r="L124" s="96">
        <v>0.0</v>
      </c>
      <c r="M124" s="96">
        <v>0.0</v>
      </c>
      <c r="N124" s="96">
        <v>-8.33652128082313E-5</v>
      </c>
      <c r="O124" s="96">
        <v>0.0</v>
      </c>
      <c r="P124" s="97">
        <v>1.0</v>
      </c>
      <c r="Q124" s="97">
        <v>1.153470501269899</v>
      </c>
      <c r="R124" s="97">
        <v>1.0</v>
      </c>
      <c r="S124" s="98" t="s">
        <v>343</v>
      </c>
      <c r="T124" s="78"/>
      <c r="U124" s="78"/>
      <c r="V124" s="78"/>
      <c r="W124" s="78"/>
      <c r="X124" s="78"/>
      <c r="Y124" s="78"/>
      <c r="Z124" s="78"/>
    </row>
    <row r="125" ht="21.0" customHeight="1">
      <c r="A125" s="93">
        <v>1.15990558E8</v>
      </c>
      <c r="B125" s="93" t="s">
        <v>281</v>
      </c>
      <c r="C125" s="94">
        <v>5.7878231E7</v>
      </c>
      <c r="D125" s="94">
        <v>4.4960369E7</v>
      </c>
      <c r="E125" s="94">
        <v>2.07794485E8</v>
      </c>
      <c r="F125" s="94">
        <v>2.11639595E8</v>
      </c>
      <c r="G125" s="95" t="s">
        <v>341</v>
      </c>
      <c r="H125" s="95" t="s">
        <v>341</v>
      </c>
      <c r="I125" s="95">
        <v>0.0</v>
      </c>
      <c r="J125" s="95">
        <v>0.0</v>
      </c>
      <c r="K125" s="95">
        <v>0.0</v>
      </c>
      <c r="L125" s="96">
        <v>0.0</v>
      </c>
      <c r="M125" s="96">
        <v>0.0</v>
      </c>
      <c r="N125" s="96">
        <v>0.0</v>
      </c>
      <c r="O125" s="96">
        <v>0.0</v>
      </c>
      <c r="P125" s="97">
        <v>1.0</v>
      </c>
      <c r="Q125" s="97">
        <v>1.153470501269899</v>
      </c>
      <c r="R125" s="97">
        <v>1.0</v>
      </c>
      <c r="S125" s="98" t="s">
        <v>343</v>
      </c>
      <c r="T125" s="78"/>
      <c r="U125" s="78"/>
      <c r="V125" s="78"/>
      <c r="W125" s="78"/>
      <c r="X125" s="78"/>
      <c r="Y125" s="78"/>
      <c r="Z125" s="78"/>
    </row>
    <row r="126" ht="21.0" customHeight="1">
      <c r="A126" s="93">
        <v>1.27560055E8</v>
      </c>
      <c r="B126" s="93" t="s">
        <v>278</v>
      </c>
      <c r="C126" s="94">
        <v>5.7101875E7</v>
      </c>
      <c r="D126" s="94">
        <v>5.5443774E7</v>
      </c>
      <c r="E126" s="94">
        <v>5.36241412E8</v>
      </c>
      <c r="F126" s="94">
        <v>5.37189192E8</v>
      </c>
      <c r="G126" s="95" t="s">
        <v>341</v>
      </c>
      <c r="H126" s="95" t="s">
        <v>341</v>
      </c>
      <c r="I126" s="95">
        <v>0.0</v>
      </c>
      <c r="J126" s="95">
        <v>0.0</v>
      </c>
      <c r="K126" s="95">
        <v>0.0</v>
      </c>
      <c r="L126" s="96">
        <v>0.0</v>
      </c>
      <c r="M126" s="96">
        <v>0.0</v>
      </c>
      <c r="N126" s="96">
        <v>0.0</v>
      </c>
      <c r="O126" s="96">
        <v>0.0</v>
      </c>
      <c r="P126" s="97">
        <v>1.0</v>
      </c>
      <c r="Q126" s="97">
        <v>1.153470501269899</v>
      </c>
      <c r="R126" s="97">
        <v>1.0</v>
      </c>
      <c r="S126" s="98" t="s">
        <v>343</v>
      </c>
      <c r="T126" s="78"/>
      <c r="U126" s="78"/>
      <c r="V126" s="78"/>
      <c r="W126" s="78"/>
      <c r="X126" s="78"/>
      <c r="Y126" s="78"/>
      <c r="Z126" s="78"/>
    </row>
    <row r="127" ht="21.0" customHeight="1">
      <c r="A127" s="93">
        <v>1.4405151E8</v>
      </c>
      <c r="B127" s="93" t="s">
        <v>283</v>
      </c>
      <c r="C127" s="94">
        <v>5.1536368E7</v>
      </c>
      <c r="D127" s="94">
        <v>0.0</v>
      </c>
      <c r="E127" s="94">
        <v>1.24109289E8</v>
      </c>
      <c r="F127" s="94">
        <v>0.0</v>
      </c>
      <c r="G127" s="95" t="s">
        <v>341</v>
      </c>
      <c r="H127" s="95" t="s">
        <v>341</v>
      </c>
      <c r="I127" s="95">
        <v>0.0</v>
      </c>
      <c r="J127" s="95">
        <v>0.0</v>
      </c>
      <c r="K127" s="95">
        <v>0.0</v>
      </c>
      <c r="L127" s="96">
        <v>0.0</v>
      </c>
      <c r="M127" s="96">
        <v>0.0</v>
      </c>
      <c r="N127" s="96">
        <v>0.0</v>
      </c>
      <c r="O127" s="96">
        <v>0.0</v>
      </c>
      <c r="P127" s="97">
        <v>1.0</v>
      </c>
      <c r="Q127" s="97">
        <v>1.153470501269899</v>
      </c>
      <c r="R127" s="97">
        <v>1.0</v>
      </c>
      <c r="S127" s="98" t="s">
        <v>343</v>
      </c>
      <c r="T127" s="78"/>
      <c r="U127" s="78"/>
      <c r="V127" s="78"/>
      <c r="W127" s="78"/>
      <c r="X127" s="78"/>
      <c r="Y127" s="78"/>
      <c r="Z127" s="78"/>
    </row>
    <row r="128" ht="21.0" customHeight="1">
      <c r="A128" s="93">
        <v>1.68025153E8</v>
      </c>
      <c r="B128" s="93" t="s">
        <v>179</v>
      </c>
      <c r="C128" s="94">
        <v>4.8471602E7</v>
      </c>
      <c r="D128" s="94">
        <v>4.898919E7</v>
      </c>
      <c r="E128" s="94">
        <v>2.8188141E7</v>
      </c>
      <c r="F128" s="94">
        <v>2.8188141E7</v>
      </c>
      <c r="G128" s="95" t="s">
        <v>341</v>
      </c>
      <c r="H128" s="95" t="s">
        <v>341</v>
      </c>
      <c r="I128" s="95">
        <v>0.0</v>
      </c>
      <c r="J128" s="95">
        <v>176262.0</v>
      </c>
      <c r="K128" s="95">
        <v>0.0</v>
      </c>
      <c r="L128" s="96">
        <v>0.0</v>
      </c>
      <c r="M128" s="96">
        <v>0.0</v>
      </c>
      <c r="N128" s="96">
        <v>0.003636397245545959</v>
      </c>
      <c r="O128" s="96">
        <v>0.0</v>
      </c>
      <c r="P128" s="97">
        <v>1.0</v>
      </c>
      <c r="Q128" s="97">
        <v>1.153470501269899</v>
      </c>
      <c r="R128" s="97">
        <v>1.0</v>
      </c>
      <c r="S128" s="98" t="s">
        <v>343</v>
      </c>
      <c r="T128" s="78"/>
      <c r="U128" s="78"/>
      <c r="V128" s="78"/>
      <c r="W128" s="78"/>
      <c r="X128" s="78"/>
      <c r="Y128" s="78"/>
      <c r="Z128" s="78"/>
    </row>
    <row r="129" ht="21.0" customHeight="1">
      <c r="A129" s="93">
        <v>1.44088316E8</v>
      </c>
      <c r="B129" s="93" t="s">
        <v>205</v>
      </c>
      <c r="C129" s="94">
        <v>4.8464584E7</v>
      </c>
      <c r="D129" s="94">
        <v>4.9238856E7</v>
      </c>
      <c r="E129" s="94">
        <v>4.2555014E7</v>
      </c>
      <c r="F129" s="94">
        <v>4.2555014E7</v>
      </c>
      <c r="G129" s="95" t="s">
        <v>341</v>
      </c>
      <c r="H129" s="95" t="s">
        <v>341</v>
      </c>
      <c r="I129" s="95">
        <v>0.0</v>
      </c>
      <c r="J129" s="95">
        <v>760272.0</v>
      </c>
      <c r="K129" s="95">
        <v>0.0</v>
      </c>
      <c r="L129" s="96">
        <v>0.0</v>
      </c>
      <c r="M129" s="96">
        <v>0.0</v>
      </c>
      <c r="N129" s="96">
        <v>0.015687166529686915</v>
      </c>
      <c r="O129" s="96">
        <v>0.0</v>
      </c>
      <c r="P129" s="97">
        <v>1.0</v>
      </c>
      <c r="Q129" s="97">
        <v>1.153470501269899</v>
      </c>
      <c r="R129" s="97">
        <v>1.0</v>
      </c>
      <c r="S129" s="98" t="s">
        <v>343</v>
      </c>
      <c r="T129" s="78"/>
      <c r="U129" s="78"/>
      <c r="V129" s="78"/>
      <c r="W129" s="78"/>
      <c r="X129" s="78"/>
      <c r="Y129" s="78"/>
      <c r="Z129" s="78"/>
    </row>
    <row r="130" ht="21.0" customHeight="1">
      <c r="A130" s="93">
        <v>1.44049503E8</v>
      </c>
      <c r="B130" s="93" t="s">
        <v>279</v>
      </c>
      <c r="C130" s="94">
        <v>4.7694107E7</v>
      </c>
      <c r="D130" s="94">
        <v>0.0</v>
      </c>
      <c r="E130" s="94">
        <v>1.51533045E8</v>
      </c>
      <c r="F130" s="94">
        <v>0.0</v>
      </c>
      <c r="G130" s="95" t="s">
        <v>341</v>
      </c>
      <c r="H130" s="95" t="s">
        <v>341</v>
      </c>
      <c r="I130" s="95">
        <v>0.0</v>
      </c>
      <c r="J130" s="95">
        <v>0.0</v>
      </c>
      <c r="K130" s="95">
        <v>0.0</v>
      </c>
      <c r="L130" s="96">
        <v>0.0</v>
      </c>
      <c r="M130" s="96">
        <v>0.0</v>
      </c>
      <c r="N130" s="96">
        <v>0.0</v>
      </c>
      <c r="O130" s="96">
        <v>0.0</v>
      </c>
      <c r="P130" s="97">
        <v>1.0</v>
      </c>
      <c r="Q130" s="97">
        <v>1.153470501269899</v>
      </c>
      <c r="R130" s="97">
        <v>1.0</v>
      </c>
      <c r="S130" s="98" t="s">
        <v>343</v>
      </c>
      <c r="T130" s="78"/>
      <c r="U130" s="78"/>
      <c r="V130" s="78"/>
      <c r="W130" s="78"/>
      <c r="X130" s="78"/>
      <c r="Y130" s="78"/>
      <c r="Z130" s="78"/>
    </row>
    <row r="131" ht="21.0" customHeight="1">
      <c r="A131" s="93">
        <v>1.44064126E8</v>
      </c>
      <c r="B131" s="93" t="s">
        <v>282</v>
      </c>
      <c r="C131" s="94">
        <v>4.6415911E7</v>
      </c>
      <c r="D131" s="94">
        <v>4.8374432E7</v>
      </c>
      <c r="E131" s="94">
        <v>3.26872017E8</v>
      </c>
      <c r="F131" s="94">
        <v>3.28313084E8</v>
      </c>
      <c r="G131" s="95" t="s">
        <v>341</v>
      </c>
      <c r="H131" s="95" t="s">
        <v>341</v>
      </c>
      <c r="I131" s="95">
        <v>0.0</v>
      </c>
      <c r="J131" s="95">
        <v>582418.0</v>
      </c>
      <c r="K131" s="95">
        <v>0.0</v>
      </c>
      <c r="L131" s="96">
        <v>0.0</v>
      </c>
      <c r="M131" s="96">
        <v>0.0</v>
      </c>
      <c r="N131" s="96">
        <v>0.012547809306166585</v>
      </c>
      <c r="O131" s="96">
        <v>0.0</v>
      </c>
      <c r="P131" s="97">
        <v>1.0</v>
      </c>
      <c r="Q131" s="97">
        <v>1.153470501269899</v>
      </c>
      <c r="R131" s="97">
        <v>1.0</v>
      </c>
      <c r="S131" s="98" t="s">
        <v>343</v>
      </c>
      <c r="T131" s="78"/>
      <c r="U131" s="78"/>
      <c r="V131" s="78"/>
      <c r="W131" s="78"/>
      <c r="X131" s="78"/>
      <c r="Y131" s="78"/>
      <c r="Z131" s="78"/>
    </row>
    <row r="132" ht="21.0" customHeight="1">
      <c r="A132" s="93">
        <v>1.44043573E8</v>
      </c>
      <c r="B132" s="93" t="s">
        <v>252</v>
      </c>
      <c r="C132" s="94">
        <v>4.4934999E7</v>
      </c>
      <c r="D132" s="94">
        <v>0.0</v>
      </c>
      <c r="E132" s="94">
        <v>3.072454E7</v>
      </c>
      <c r="F132" s="94">
        <v>0.0</v>
      </c>
      <c r="G132" s="95" t="s">
        <v>341</v>
      </c>
      <c r="H132" s="95" t="s">
        <v>341</v>
      </c>
      <c r="I132" s="95">
        <v>0.0</v>
      </c>
      <c r="J132" s="95">
        <v>0.0</v>
      </c>
      <c r="K132" s="95">
        <v>0.0</v>
      </c>
      <c r="L132" s="96">
        <v>0.0</v>
      </c>
      <c r="M132" s="96">
        <v>0.0</v>
      </c>
      <c r="N132" s="96">
        <v>0.0</v>
      </c>
      <c r="O132" s="96">
        <v>0.0</v>
      </c>
      <c r="P132" s="97">
        <v>1.0</v>
      </c>
      <c r="Q132" s="97">
        <v>1.153470501269899</v>
      </c>
      <c r="R132" s="97">
        <v>1.0</v>
      </c>
      <c r="S132" s="98" t="s">
        <v>343</v>
      </c>
      <c r="T132" s="78"/>
      <c r="U132" s="78"/>
      <c r="V132" s="78"/>
      <c r="W132" s="78"/>
      <c r="X132" s="78"/>
      <c r="Y132" s="78"/>
      <c r="Z132" s="78"/>
    </row>
    <row r="133" ht="21.0" customHeight="1">
      <c r="A133" s="93">
        <v>1.71985458E8</v>
      </c>
      <c r="B133" s="93" t="s">
        <v>286</v>
      </c>
      <c r="C133" s="94">
        <v>4.4240286E7</v>
      </c>
      <c r="D133" s="94">
        <v>0.0</v>
      </c>
      <c r="E133" s="94">
        <v>5.7648893E7</v>
      </c>
      <c r="F133" s="94">
        <v>0.0</v>
      </c>
      <c r="G133" s="95" t="s">
        <v>341</v>
      </c>
      <c r="H133" s="95" t="s">
        <v>341</v>
      </c>
      <c r="I133" s="95">
        <v>0.0</v>
      </c>
      <c r="J133" s="95">
        <v>0.0</v>
      </c>
      <c r="K133" s="95">
        <v>0.0</v>
      </c>
      <c r="L133" s="96">
        <v>0.0</v>
      </c>
      <c r="M133" s="96">
        <v>0.0</v>
      </c>
      <c r="N133" s="96">
        <v>0.0</v>
      </c>
      <c r="O133" s="96">
        <v>0.0</v>
      </c>
      <c r="P133" s="97">
        <v>1.0</v>
      </c>
      <c r="Q133" s="97">
        <v>1.153470501269899</v>
      </c>
      <c r="R133" s="97">
        <v>1.0</v>
      </c>
      <c r="S133" s="98" t="s">
        <v>343</v>
      </c>
      <c r="T133" s="78"/>
      <c r="U133" s="78"/>
      <c r="V133" s="78"/>
      <c r="W133" s="78"/>
      <c r="X133" s="78"/>
      <c r="Y133" s="78"/>
      <c r="Z133" s="78"/>
    </row>
    <row r="134" ht="21.0" customHeight="1">
      <c r="A134" s="93">
        <v>1.44100838E8</v>
      </c>
      <c r="B134" s="93" t="s">
        <v>268</v>
      </c>
      <c r="C134" s="94">
        <v>4.381228E7</v>
      </c>
      <c r="D134" s="94">
        <v>0.0</v>
      </c>
      <c r="E134" s="94">
        <v>2.0292522E7</v>
      </c>
      <c r="F134" s="94">
        <v>0.0</v>
      </c>
      <c r="G134" s="95" t="s">
        <v>341</v>
      </c>
      <c r="H134" s="95" t="s">
        <v>341</v>
      </c>
      <c r="I134" s="95">
        <v>0.0</v>
      </c>
      <c r="J134" s="95">
        <v>0.0</v>
      </c>
      <c r="K134" s="95">
        <v>0.0</v>
      </c>
      <c r="L134" s="96">
        <v>0.0</v>
      </c>
      <c r="M134" s="96">
        <v>0.0</v>
      </c>
      <c r="N134" s="96">
        <v>0.0</v>
      </c>
      <c r="O134" s="96">
        <v>0.0</v>
      </c>
      <c r="P134" s="97">
        <v>1.0</v>
      </c>
      <c r="Q134" s="97">
        <v>1.153470501269899</v>
      </c>
      <c r="R134" s="97">
        <v>1.0</v>
      </c>
      <c r="S134" s="98" t="s">
        <v>343</v>
      </c>
      <c r="T134" s="78"/>
      <c r="U134" s="78"/>
      <c r="V134" s="78"/>
      <c r="W134" s="78"/>
      <c r="X134" s="78"/>
      <c r="Y134" s="78"/>
      <c r="Z134" s="78"/>
    </row>
    <row r="135" ht="21.0" customHeight="1">
      <c r="A135" s="93">
        <v>1.43551941E8</v>
      </c>
      <c r="B135" s="93" t="s">
        <v>272</v>
      </c>
      <c r="C135" s="94">
        <v>4.2308578E7</v>
      </c>
      <c r="D135" s="94">
        <v>0.0</v>
      </c>
      <c r="E135" s="94">
        <v>1.45977057E8</v>
      </c>
      <c r="F135" s="94">
        <v>0.0</v>
      </c>
      <c r="G135" s="95" t="s">
        <v>341</v>
      </c>
      <c r="H135" s="95" t="s">
        <v>341</v>
      </c>
      <c r="I135" s="95">
        <v>0.0</v>
      </c>
      <c r="J135" s="95">
        <v>0.0</v>
      </c>
      <c r="K135" s="95">
        <v>0.0</v>
      </c>
      <c r="L135" s="96">
        <v>0.0</v>
      </c>
      <c r="M135" s="96">
        <v>0.0</v>
      </c>
      <c r="N135" s="96">
        <v>0.0</v>
      </c>
      <c r="O135" s="96">
        <v>0.0</v>
      </c>
      <c r="P135" s="97">
        <v>1.0</v>
      </c>
      <c r="Q135" s="97">
        <v>1.153470501269899</v>
      </c>
      <c r="R135" s="97">
        <v>1.0</v>
      </c>
      <c r="S135" s="98" t="s">
        <v>343</v>
      </c>
      <c r="T135" s="78"/>
      <c r="U135" s="78"/>
      <c r="V135" s="78"/>
      <c r="W135" s="78"/>
      <c r="X135" s="78"/>
      <c r="Y135" s="78"/>
      <c r="Z135" s="78"/>
    </row>
    <row r="136" ht="21.0" customHeight="1">
      <c r="A136" s="93">
        <v>8.8110635E7</v>
      </c>
      <c r="B136" s="93" t="s">
        <v>249</v>
      </c>
      <c r="C136" s="94">
        <v>4.1693498E7</v>
      </c>
      <c r="D136" s="94">
        <v>4.2676711E7</v>
      </c>
      <c r="E136" s="94">
        <v>3.6176303E7</v>
      </c>
      <c r="F136" s="94">
        <v>3.6234973E7</v>
      </c>
      <c r="G136" s="95" t="s">
        <v>341</v>
      </c>
      <c r="H136" s="95" t="s">
        <v>341</v>
      </c>
      <c r="I136" s="95">
        <v>0.0</v>
      </c>
      <c r="J136" s="95">
        <v>161719.0</v>
      </c>
      <c r="K136" s="95">
        <v>0.0</v>
      </c>
      <c r="L136" s="96">
        <v>0.0</v>
      </c>
      <c r="M136" s="96">
        <v>0.0</v>
      </c>
      <c r="N136" s="96">
        <v>0.0038787582658571847</v>
      </c>
      <c r="O136" s="96">
        <v>0.0</v>
      </c>
      <c r="P136" s="97">
        <v>1.0</v>
      </c>
      <c r="Q136" s="97">
        <v>1.153470501269899</v>
      </c>
      <c r="R136" s="97">
        <v>1.0</v>
      </c>
      <c r="S136" s="98" t="s">
        <v>343</v>
      </c>
      <c r="T136" s="78"/>
      <c r="U136" s="78"/>
      <c r="V136" s="78"/>
      <c r="W136" s="78"/>
      <c r="X136" s="78"/>
      <c r="Y136" s="78"/>
      <c r="Z136" s="78"/>
    </row>
    <row r="137" ht="21.0" customHeight="1">
      <c r="A137" s="93">
        <v>1.44065871E8</v>
      </c>
      <c r="B137" s="93" t="s">
        <v>251</v>
      </c>
      <c r="C137" s="94">
        <v>4.1317079E7</v>
      </c>
      <c r="D137" s="94">
        <v>0.0</v>
      </c>
      <c r="E137" s="94">
        <v>2.6555915E7</v>
      </c>
      <c r="F137" s="94">
        <v>0.0</v>
      </c>
      <c r="G137" s="95" t="s">
        <v>341</v>
      </c>
      <c r="H137" s="95" t="s">
        <v>341</v>
      </c>
      <c r="I137" s="95">
        <v>0.0</v>
      </c>
      <c r="J137" s="95">
        <v>0.0</v>
      </c>
      <c r="K137" s="95">
        <v>0.0</v>
      </c>
      <c r="L137" s="96">
        <v>0.0</v>
      </c>
      <c r="M137" s="96">
        <v>0.0</v>
      </c>
      <c r="N137" s="96">
        <v>0.0</v>
      </c>
      <c r="O137" s="96">
        <v>0.0</v>
      </c>
      <c r="P137" s="97">
        <v>1.0</v>
      </c>
      <c r="Q137" s="97">
        <v>1.153470501269899</v>
      </c>
      <c r="R137" s="97">
        <v>1.0</v>
      </c>
      <c r="S137" s="98" t="s">
        <v>343</v>
      </c>
      <c r="T137" s="78"/>
      <c r="U137" s="78"/>
      <c r="V137" s="78"/>
      <c r="W137" s="78"/>
      <c r="X137" s="78"/>
      <c r="Y137" s="78"/>
      <c r="Z137" s="78"/>
    </row>
    <row r="138" ht="21.0" customHeight="1">
      <c r="A138" s="93">
        <v>1.75551858E8</v>
      </c>
      <c r="B138" s="93" t="s">
        <v>284</v>
      </c>
      <c r="C138" s="94">
        <v>3.9937057E7</v>
      </c>
      <c r="D138" s="94">
        <v>0.0</v>
      </c>
      <c r="E138" s="94">
        <v>5.478468E7</v>
      </c>
      <c r="F138" s="94">
        <v>0.0</v>
      </c>
      <c r="G138" s="95" t="s">
        <v>341</v>
      </c>
      <c r="H138" s="95" t="s">
        <v>341</v>
      </c>
      <c r="I138" s="95">
        <v>0.0</v>
      </c>
      <c r="J138" s="95">
        <v>0.0</v>
      </c>
      <c r="K138" s="95">
        <v>0.0</v>
      </c>
      <c r="L138" s="96">
        <v>0.0</v>
      </c>
      <c r="M138" s="96">
        <v>0.0</v>
      </c>
      <c r="N138" s="96">
        <v>0.0</v>
      </c>
      <c r="O138" s="96">
        <v>0.0</v>
      </c>
      <c r="P138" s="97">
        <v>1.0</v>
      </c>
      <c r="Q138" s="97">
        <v>1.153470501269899</v>
      </c>
      <c r="R138" s="97">
        <v>1.0</v>
      </c>
      <c r="S138" s="98" t="s">
        <v>343</v>
      </c>
      <c r="T138" s="78"/>
      <c r="U138" s="78"/>
      <c r="V138" s="78"/>
      <c r="W138" s="78"/>
      <c r="X138" s="78"/>
      <c r="Y138" s="78"/>
      <c r="Z138" s="78"/>
    </row>
    <row r="139" ht="21.0" customHeight="1">
      <c r="A139" s="93">
        <v>6.2125268E7</v>
      </c>
      <c r="B139" s="93" t="s">
        <v>206</v>
      </c>
      <c r="C139" s="94">
        <v>3.9010304E7</v>
      </c>
      <c r="D139" s="94">
        <v>0.0</v>
      </c>
      <c r="E139" s="94">
        <v>1.7848178E7</v>
      </c>
      <c r="F139" s="94">
        <v>0.0</v>
      </c>
      <c r="G139" s="95" t="s">
        <v>341</v>
      </c>
      <c r="H139" s="95" t="s">
        <v>341</v>
      </c>
      <c r="I139" s="95">
        <v>0.0</v>
      </c>
      <c r="J139" s="95">
        <v>0.0</v>
      </c>
      <c r="K139" s="95">
        <v>0.0</v>
      </c>
      <c r="L139" s="96">
        <v>0.0</v>
      </c>
      <c r="M139" s="96">
        <v>0.0</v>
      </c>
      <c r="N139" s="96">
        <v>0.0</v>
      </c>
      <c r="O139" s="96">
        <v>0.0</v>
      </c>
      <c r="P139" s="97">
        <v>1.0</v>
      </c>
      <c r="Q139" s="97">
        <v>1.153470501269899</v>
      </c>
      <c r="R139" s="97">
        <v>1.0</v>
      </c>
      <c r="S139" s="98" t="s">
        <v>343</v>
      </c>
      <c r="T139" s="78"/>
      <c r="U139" s="78"/>
      <c r="V139" s="78"/>
      <c r="W139" s="78"/>
      <c r="X139" s="78"/>
      <c r="Y139" s="78"/>
      <c r="Z139" s="78"/>
    </row>
    <row r="140" ht="21.0" customHeight="1">
      <c r="A140" s="93">
        <v>1.44079875E8</v>
      </c>
      <c r="B140" s="93" t="s">
        <v>285</v>
      </c>
      <c r="C140" s="94">
        <v>3.7375097E7</v>
      </c>
      <c r="D140" s="94">
        <v>0.0</v>
      </c>
      <c r="E140" s="94">
        <v>3.4849267E7</v>
      </c>
      <c r="F140" s="94">
        <v>0.0</v>
      </c>
      <c r="G140" s="95" t="s">
        <v>341</v>
      </c>
      <c r="H140" s="95" t="s">
        <v>341</v>
      </c>
      <c r="I140" s="95">
        <v>0.0</v>
      </c>
      <c r="J140" s="95">
        <v>0.0</v>
      </c>
      <c r="K140" s="95">
        <v>0.0</v>
      </c>
      <c r="L140" s="96">
        <v>0.0</v>
      </c>
      <c r="M140" s="96">
        <v>0.0</v>
      </c>
      <c r="N140" s="96">
        <v>0.0</v>
      </c>
      <c r="O140" s="96">
        <v>0.0</v>
      </c>
      <c r="P140" s="97">
        <v>1.0</v>
      </c>
      <c r="Q140" s="97">
        <v>1.153470501269899</v>
      </c>
      <c r="R140" s="97">
        <v>1.0</v>
      </c>
      <c r="S140" s="98" t="s">
        <v>343</v>
      </c>
      <c r="T140" s="78"/>
      <c r="U140" s="78"/>
      <c r="V140" s="78"/>
      <c r="W140" s="78"/>
      <c r="X140" s="78"/>
      <c r="Y140" s="78"/>
      <c r="Z140" s="78"/>
    </row>
    <row r="141" ht="21.0" customHeight="1">
      <c r="A141" s="93">
        <v>1.44052871E8</v>
      </c>
      <c r="B141" s="93" t="s">
        <v>273</v>
      </c>
      <c r="C141" s="94">
        <v>3.5198182E7</v>
      </c>
      <c r="D141" s="94">
        <v>3.6496796E7</v>
      </c>
      <c r="E141" s="94">
        <v>1.0830023E7</v>
      </c>
      <c r="F141" s="94">
        <v>1.0830023E7</v>
      </c>
      <c r="G141" s="95" t="s">
        <v>341</v>
      </c>
      <c r="H141" s="95" t="s">
        <v>341</v>
      </c>
      <c r="I141" s="95">
        <v>0.0</v>
      </c>
      <c r="J141" s="95">
        <v>318400.0</v>
      </c>
      <c r="K141" s="95">
        <v>0.0</v>
      </c>
      <c r="L141" s="96">
        <v>0.0</v>
      </c>
      <c r="M141" s="96">
        <v>0.0</v>
      </c>
      <c r="N141" s="96">
        <v>0.009045921746753852</v>
      </c>
      <c r="O141" s="96">
        <v>0.0</v>
      </c>
      <c r="P141" s="97">
        <v>1.0</v>
      </c>
      <c r="Q141" s="97">
        <v>1.153470501269899</v>
      </c>
      <c r="R141" s="97">
        <v>1.0</v>
      </c>
      <c r="S141" s="98" t="s">
        <v>343</v>
      </c>
      <c r="T141" s="78"/>
      <c r="U141" s="78"/>
      <c r="V141" s="78"/>
      <c r="W141" s="78"/>
      <c r="X141" s="78"/>
      <c r="Y141" s="78"/>
      <c r="Z141" s="78"/>
    </row>
    <row r="142" ht="21.0" customHeight="1">
      <c r="A142" s="93">
        <v>6.4767252E7</v>
      </c>
      <c r="B142" s="93" t="s">
        <v>287</v>
      </c>
      <c r="C142" s="94">
        <v>3.4831963E7</v>
      </c>
      <c r="D142" s="94">
        <v>0.0</v>
      </c>
      <c r="E142" s="94">
        <v>5.6853969E7</v>
      </c>
      <c r="F142" s="94">
        <v>0.0</v>
      </c>
      <c r="G142" s="95" t="s">
        <v>341</v>
      </c>
      <c r="H142" s="95" t="s">
        <v>341</v>
      </c>
      <c r="I142" s="95">
        <v>0.0</v>
      </c>
      <c r="J142" s="95">
        <v>0.0</v>
      </c>
      <c r="K142" s="95">
        <v>0.0</v>
      </c>
      <c r="L142" s="96">
        <v>0.0</v>
      </c>
      <c r="M142" s="96">
        <v>0.0</v>
      </c>
      <c r="N142" s="96">
        <v>0.0</v>
      </c>
      <c r="O142" s="96">
        <v>0.0</v>
      </c>
      <c r="P142" s="97">
        <v>1.0</v>
      </c>
      <c r="Q142" s="97">
        <v>1.153470501269899</v>
      </c>
      <c r="R142" s="97">
        <v>1.0</v>
      </c>
      <c r="S142" s="98" t="s">
        <v>343</v>
      </c>
      <c r="T142" s="78"/>
      <c r="U142" s="78"/>
      <c r="V142" s="78"/>
      <c r="W142" s="78"/>
      <c r="X142" s="78"/>
      <c r="Y142" s="78"/>
      <c r="Z142" s="78"/>
    </row>
    <row r="143" ht="21.0" customHeight="1">
      <c r="A143" s="93">
        <v>1.44059309E8</v>
      </c>
      <c r="B143" s="93" t="s">
        <v>256</v>
      </c>
      <c r="C143" s="94">
        <v>3.2308389E7</v>
      </c>
      <c r="D143" s="94">
        <v>3.4424759E7</v>
      </c>
      <c r="E143" s="94">
        <v>1.7598036E7</v>
      </c>
      <c r="F143" s="94">
        <v>1.7598036E7</v>
      </c>
      <c r="G143" s="95" t="s">
        <v>341</v>
      </c>
      <c r="H143" s="95" t="s">
        <v>341</v>
      </c>
      <c r="I143" s="95">
        <v>0.0</v>
      </c>
      <c r="J143" s="95">
        <v>752455.0</v>
      </c>
      <c r="K143" s="95">
        <v>0.0</v>
      </c>
      <c r="L143" s="96">
        <v>0.0</v>
      </c>
      <c r="M143" s="96">
        <v>0.0</v>
      </c>
      <c r="N143" s="96">
        <v>0.02328977158223519</v>
      </c>
      <c r="O143" s="96">
        <v>0.0</v>
      </c>
      <c r="P143" s="97">
        <v>1.0</v>
      </c>
      <c r="Q143" s="97">
        <v>1.153470501269899</v>
      </c>
      <c r="R143" s="97">
        <v>1.0</v>
      </c>
      <c r="S143" s="98" t="s">
        <v>343</v>
      </c>
      <c r="T143" s="78"/>
      <c r="U143" s="78"/>
      <c r="V143" s="78"/>
      <c r="W143" s="78"/>
      <c r="X143" s="78"/>
      <c r="Y143" s="78"/>
      <c r="Z143" s="78"/>
    </row>
    <row r="144" ht="21.0" customHeight="1">
      <c r="A144" s="93">
        <v>1.39139149E8</v>
      </c>
      <c r="B144" s="93" t="s">
        <v>288</v>
      </c>
      <c r="C144" s="94">
        <v>3.2226385E7</v>
      </c>
      <c r="D144" s="94">
        <v>3.2343163E7</v>
      </c>
      <c r="E144" s="94">
        <v>3.1879431E8</v>
      </c>
      <c r="F144" s="94">
        <v>3.2066717E8</v>
      </c>
      <c r="G144" s="95" t="s">
        <v>341</v>
      </c>
      <c r="H144" s="95" t="s">
        <v>341</v>
      </c>
      <c r="I144" s="95">
        <v>0.0</v>
      </c>
      <c r="J144" s="95">
        <v>581769.0</v>
      </c>
      <c r="K144" s="95">
        <v>0.0</v>
      </c>
      <c r="L144" s="96">
        <v>0.0</v>
      </c>
      <c r="M144" s="96">
        <v>0.0</v>
      </c>
      <c r="N144" s="96">
        <v>0.01805256779499159</v>
      </c>
      <c r="O144" s="96">
        <v>0.0</v>
      </c>
      <c r="P144" s="97">
        <v>1.0</v>
      </c>
      <c r="Q144" s="97">
        <v>1.153470501269899</v>
      </c>
      <c r="R144" s="97">
        <v>1.0</v>
      </c>
      <c r="S144" s="98" t="s">
        <v>343</v>
      </c>
      <c r="T144" s="78"/>
      <c r="U144" s="78"/>
      <c r="V144" s="78"/>
      <c r="W144" s="78"/>
      <c r="X144" s="78"/>
      <c r="Y144" s="78"/>
      <c r="Z144" s="78"/>
    </row>
    <row r="145" ht="21.0" customHeight="1">
      <c r="A145" s="93">
        <v>1.44083306E8</v>
      </c>
      <c r="B145" s="93" t="s">
        <v>257</v>
      </c>
      <c r="C145" s="94">
        <v>3.158091E7</v>
      </c>
      <c r="D145" s="94">
        <v>0.0</v>
      </c>
      <c r="E145" s="94">
        <v>1.05406418E8</v>
      </c>
      <c r="F145" s="94">
        <v>0.0</v>
      </c>
      <c r="G145" s="95" t="s">
        <v>341</v>
      </c>
      <c r="H145" s="95" t="s">
        <v>341</v>
      </c>
      <c r="I145" s="95">
        <v>0.0</v>
      </c>
      <c r="J145" s="95">
        <v>0.0</v>
      </c>
      <c r="K145" s="95">
        <v>0.0</v>
      </c>
      <c r="L145" s="96">
        <v>0.0</v>
      </c>
      <c r="M145" s="96">
        <v>0.0</v>
      </c>
      <c r="N145" s="96">
        <v>0.0</v>
      </c>
      <c r="O145" s="96">
        <v>0.0</v>
      </c>
      <c r="P145" s="97">
        <v>1.0</v>
      </c>
      <c r="Q145" s="97">
        <v>1.153470501269899</v>
      </c>
      <c r="R145" s="97">
        <v>1.0</v>
      </c>
      <c r="S145" s="98" t="s">
        <v>343</v>
      </c>
      <c r="T145" s="78"/>
      <c r="U145" s="78"/>
      <c r="V145" s="78"/>
      <c r="W145" s="78"/>
      <c r="X145" s="78"/>
      <c r="Y145" s="78"/>
      <c r="Z145" s="78"/>
    </row>
    <row r="146" ht="21.0" customHeight="1">
      <c r="A146" s="93">
        <v>1.44094596E8</v>
      </c>
      <c r="B146" s="93" t="s">
        <v>293</v>
      </c>
      <c r="C146" s="94">
        <v>3.0718488E7</v>
      </c>
      <c r="D146" s="94">
        <v>2.9989921E7</v>
      </c>
      <c r="E146" s="94">
        <v>8.5179416E7</v>
      </c>
      <c r="F146" s="94">
        <v>8.5944516E7</v>
      </c>
      <c r="G146" s="95" t="s">
        <v>341</v>
      </c>
      <c r="H146" s="95" t="s">
        <v>341</v>
      </c>
      <c r="I146" s="95">
        <v>0.0</v>
      </c>
      <c r="J146" s="95">
        <v>0.0</v>
      </c>
      <c r="K146" s="95">
        <v>0.0</v>
      </c>
      <c r="L146" s="96">
        <v>0.0</v>
      </c>
      <c r="M146" s="96">
        <v>0.0</v>
      </c>
      <c r="N146" s="96">
        <v>0.0</v>
      </c>
      <c r="O146" s="96">
        <v>0.0</v>
      </c>
      <c r="P146" s="97">
        <v>1.0</v>
      </c>
      <c r="Q146" s="97">
        <v>1.153470501269899</v>
      </c>
      <c r="R146" s="97">
        <v>1.0</v>
      </c>
      <c r="S146" s="98" t="s">
        <v>343</v>
      </c>
      <c r="T146" s="78"/>
      <c r="U146" s="78"/>
      <c r="V146" s="78"/>
      <c r="W146" s="78"/>
      <c r="X146" s="78"/>
      <c r="Y146" s="78"/>
      <c r="Z146" s="78"/>
    </row>
    <row r="147" ht="21.0" customHeight="1">
      <c r="A147" s="93">
        <v>1.44046322E8</v>
      </c>
      <c r="B147" s="93" t="s">
        <v>266</v>
      </c>
      <c r="C147" s="94">
        <v>3.0685993E7</v>
      </c>
      <c r="D147" s="94">
        <v>3.0816983E7</v>
      </c>
      <c r="E147" s="94">
        <v>8195736.0</v>
      </c>
      <c r="F147" s="94">
        <v>8494096.0</v>
      </c>
      <c r="G147" s="95" t="s">
        <v>341</v>
      </c>
      <c r="H147" s="95" t="s">
        <v>341</v>
      </c>
      <c r="I147" s="95">
        <v>0.0</v>
      </c>
      <c r="J147" s="95">
        <v>1282600.0</v>
      </c>
      <c r="K147" s="95">
        <v>0.0</v>
      </c>
      <c r="L147" s="96">
        <v>0.0</v>
      </c>
      <c r="M147" s="96">
        <v>0.0</v>
      </c>
      <c r="N147" s="96">
        <v>0.041797571941048155</v>
      </c>
      <c r="O147" s="96">
        <v>0.0</v>
      </c>
      <c r="P147" s="97">
        <v>1.0</v>
      </c>
      <c r="Q147" s="97">
        <v>1.153470501269899</v>
      </c>
      <c r="R147" s="97">
        <v>1.0</v>
      </c>
      <c r="S147" s="98" t="s">
        <v>343</v>
      </c>
      <c r="T147" s="78"/>
      <c r="U147" s="78"/>
      <c r="V147" s="78"/>
      <c r="W147" s="78"/>
      <c r="X147" s="78"/>
      <c r="Y147" s="78"/>
      <c r="Z147" s="78"/>
    </row>
    <row r="148" ht="21.0" customHeight="1">
      <c r="A148" s="93">
        <v>1.48890128E8</v>
      </c>
      <c r="B148" s="93" t="s">
        <v>289</v>
      </c>
      <c r="C148" s="94">
        <v>3.0283247E7</v>
      </c>
      <c r="D148" s="94">
        <v>3.181716E7</v>
      </c>
      <c r="E148" s="94">
        <v>2.6171082E7</v>
      </c>
      <c r="F148" s="94">
        <v>2.6185762E7</v>
      </c>
      <c r="G148" s="95" t="s">
        <v>341</v>
      </c>
      <c r="H148" s="95" t="s">
        <v>341</v>
      </c>
      <c r="I148" s="95">
        <v>0.0</v>
      </c>
      <c r="J148" s="95">
        <v>858040.0</v>
      </c>
      <c r="K148" s="95">
        <v>0.0</v>
      </c>
      <c r="L148" s="96">
        <v>0.0</v>
      </c>
      <c r="M148" s="96">
        <v>0.0</v>
      </c>
      <c r="N148" s="96">
        <v>0.0283338177045546</v>
      </c>
      <c r="O148" s="96">
        <v>0.0</v>
      </c>
      <c r="P148" s="97">
        <v>1.0</v>
      </c>
      <c r="Q148" s="97">
        <v>1.153470501269899</v>
      </c>
      <c r="R148" s="97">
        <v>1.0</v>
      </c>
      <c r="S148" s="98" t="s">
        <v>343</v>
      </c>
      <c r="T148" s="78"/>
      <c r="U148" s="78"/>
      <c r="V148" s="78"/>
      <c r="W148" s="78"/>
      <c r="X148" s="78"/>
      <c r="Y148" s="78"/>
      <c r="Z148" s="78"/>
    </row>
    <row r="149" ht="21.0" customHeight="1">
      <c r="A149" s="93">
        <v>1.81527216E8</v>
      </c>
      <c r="B149" s="93" t="s">
        <v>262</v>
      </c>
      <c r="C149" s="94">
        <v>2.9645031E7</v>
      </c>
      <c r="D149" s="94">
        <v>3.2991688E7</v>
      </c>
      <c r="E149" s="94">
        <v>8648548.0</v>
      </c>
      <c r="F149" s="94">
        <v>8713098.0</v>
      </c>
      <c r="G149" s="95" t="s">
        <v>341</v>
      </c>
      <c r="H149" s="95" t="s">
        <v>341</v>
      </c>
      <c r="I149" s="95">
        <v>0.0</v>
      </c>
      <c r="J149" s="95">
        <v>775059.0</v>
      </c>
      <c r="K149" s="95">
        <v>0.0</v>
      </c>
      <c r="L149" s="96">
        <v>0.0</v>
      </c>
      <c r="M149" s="96">
        <v>0.0</v>
      </c>
      <c r="N149" s="96">
        <v>0.026144651358266414</v>
      </c>
      <c r="O149" s="96">
        <v>0.0</v>
      </c>
      <c r="P149" s="97">
        <v>1.0</v>
      </c>
      <c r="Q149" s="97">
        <v>1.153470501269899</v>
      </c>
      <c r="R149" s="97">
        <v>1.0</v>
      </c>
      <c r="S149" s="98" t="s">
        <v>343</v>
      </c>
      <c r="T149" s="78"/>
      <c r="U149" s="78"/>
      <c r="V149" s="78"/>
      <c r="W149" s="78"/>
      <c r="X149" s="78"/>
      <c r="Y149" s="78"/>
      <c r="Z149" s="78"/>
    </row>
    <row r="150" ht="21.0" customHeight="1">
      <c r="A150" s="93">
        <v>1.61551529E8</v>
      </c>
      <c r="B150" s="93" t="s">
        <v>290</v>
      </c>
      <c r="C150" s="94">
        <v>2.8872754E7</v>
      </c>
      <c r="D150" s="94">
        <v>0.0</v>
      </c>
      <c r="E150" s="94">
        <v>1648325.0</v>
      </c>
      <c r="F150" s="94">
        <v>0.0</v>
      </c>
      <c r="G150" s="95" t="s">
        <v>341</v>
      </c>
      <c r="H150" s="95" t="s">
        <v>341</v>
      </c>
      <c r="I150" s="95">
        <v>0.0</v>
      </c>
      <c r="J150" s="95">
        <v>0.0</v>
      </c>
      <c r="K150" s="95">
        <v>0.0</v>
      </c>
      <c r="L150" s="96">
        <v>0.0</v>
      </c>
      <c r="M150" s="96">
        <v>0.0</v>
      </c>
      <c r="N150" s="96">
        <v>0.0</v>
      </c>
      <c r="O150" s="96">
        <v>0.0</v>
      </c>
      <c r="P150" s="97">
        <v>1.0</v>
      </c>
      <c r="Q150" s="97">
        <v>1.153470501269899</v>
      </c>
      <c r="R150" s="97">
        <v>1.0</v>
      </c>
      <c r="S150" s="98" t="s">
        <v>343</v>
      </c>
      <c r="T150" s="78"/>
      <c r="U150" s="78"/>
      <c r="V150" s="78"/>
      <c r="W150" s="78"/>
      <c r="X150" s="78"/>
      <c r="Y150" s="78"/>
      <c r="Z150" s="78"/>
    </row>
    <row r="151" ht="21.0" customHeight="1">
      <c r="A151" s="93">
        <v>1.72219261E8</v>
      </c>
      <c r="B151" s="93" t="s">
        <v>291</v>
      </c>
      <c r="C151" s="94">
        <v>2.8484216E7</v>
      </c>
      <c r="D151" s="94">
        <v>3.2248722E7</v>
      </c>
      <c r="E151" s="94">
        <v>9036567.0</v>
      </c>
      <c r="F151" s="94">
        <v>9107647.0</v>
      </c>
      <c r="G151" s="95" t="s">
        <v>341</v>
      </c>
      <c r="H151" s="95" t="s">
        <v>341</v>
      </c>
      <c r="I151" s="95">
        <v>0.0</v>
      </c>
      <c r="J151" s="95">
        <v>1986578.0</v>
      </c>
      <c r="K151" s="95">
        <v>0.0</v>
      </c>
      <c r="L151" s="96">
        <v>0.0</v>
      </c>
      <c r="M151" s="96">
        <v>0.0</v>
      </c>
      <c r="N151" s="96">
        <v>0.06974311667907587</v>
      </c>
      <c r="O151" s="96">
        <v>0.0</v>
      </c>
      <c r="P151" s="97">
        <v>1.0</v>
      </c>
      <c r="Q151" s="97">
        <v>1.153470501269899</v>
      </c>
      <c r="R151" s="97">
        <v>1.0</v>
      </c>
      <c r="S151" s="98" t="s">
        <v>343</v>
      </c>
      <c r="T151" s="78"/>
      <c r="U151" s="78"/>
      <c r="V151" s="78"/>
      <c r="W151" s="78"/>
      <c r="X151" s="78"/>
      <c r="Y151" s="78"/>
      <c r="Z151" s="78"/>
    </row>
    <row r="152" ht="21.0" customHeight="1">
      <c r="A152" s="93">
        <v>1.83952984E8</v>
      </c>
      <c r="B152" s="93" t="s">
        <v>296</v>
      </c>
      <c r="C152" s="94">
        <v>2.8407748E7</v>
      </c>
      <c r="D152" s="94">
        <v>0.0</v>
      </c>
      <c r="E152" s="94">
        <v>1.1057916E7</v>
      </c>
      <c r="F152" s="94">
        <v>0.0</v>
      </c>
      <c r="G152" s="95" t="s">
        <v>341</v>
      </c>
      <c r="H152" s="95" t="s">
        <v>341</v>
      </c>
      <c r="I152" s="95">
        <v>0.0</v>
      </c>
      <c r="J152" s="95">
        <v>0.0</v>
      </c>
      <c r="K152" s="95">
        <v>0.0</v>
      </c>
      <c r="L152" s="96">
        <v>0.0</v>
      </c>
      <c r="M152" s="96">
        <v>0.0</v>
      </c>
      <c r="N152" s="96">
        <v>0.0</v>
      </c>
      <c r="O152" s="96">
        <v>0.0</v>
      </c>
      <c r="P152" s="97">
        <v>1.0</v>
      </c>
      <c r="Q152" s="97">
        <v>1.153470501269899</v>
      </c>
      <c r="R152" s="97">
        <v>1.0</v>
      </c>
      <c r="S152" s="98" t="s">
        <v>343</v>
      </c>
      <c r="T152" s="78"/>
      <c r="U152" s="78"/>
      <c r="V152" s="78"/>
      <c r="W152" s="78"/>
      <c r="X152" s="78"/>
      <c r="Y152" s="78"/>
      <c r="Z152" s="78"/>
    </row>
    <row r="153" ht="21.0" customHeight="1">
      <c r="A153" s="93">
        <v>1.58296838E8</v>
      </c>
      <c r="B153" s="93" t="s">
        <v>237</v>
      </c>
      <c r="C153" s="94">
        <v>2.7785691E7</v>
      </c>
      <c r="D153" s="94">
        <v>2.8084627E7</v>
      </c>
      <c r="E153" s="94">
        <v>4715810.0</v>
      </c>
      <c r="F153" s="94">
        <v>4715810.0</v>
      </c>
      <c r="G153" s="95" t="s">
        <v>341</v>
      </c>
      <c r="H153" s="95" t="s">
        <v>341</v>
      </c>
      <c r="I153" s="95">
        <v>0.0</v>
      </c>
      <c r="J153" s="95">
        <v>94385.0</v>
      </c>
      <c r="K153" s="95">
        <v>0.0</v>
      </c>
      <c r="L153" s="96">
        <v>0.0</v>
      </c>
      <c r="M153" s="96">
        <v>0.0</v>
      </c>
      <c r="N153" s="96">
        <v>0.0033968923069071775</v>
      </c>
      <c r="O153" s="96">
        <v>0.0</v>
      </c>
      <c r="P153" s="97">
        <v>1.0</v>
      </c>
      <c r="Q153" s="97">
        <v>1.153470501269899</v>
      </c>
      <c r="R153" s="97">
        <v>1.0</v>
      </c>
      <c r="S153" s="98" t="s">
        <v>343</v>
      </c>
      <c r="T153" s="78"/>
      <c r="U153" s="78"/>
      <c r="V153" s="78"/>
      <c r="W153" s="78"/>
      <c r="X153" s="78"/>
      <c r="Y153" s="78"/>
      <c r="Z153" s="78"/>
    </row>
    <row r="154" ht="21.0" customHeight="1">
      <c r="A154" s="93">
        <v>1.44030384E8</v>
      </c>
      <c r="B154" s="93" t="s">
        <v>270</v>
      </c>
      <c r="C154" s="94">
        <v>2.7655952E7</v>
      </c>
      <c r="D154" s="94">
        <v>0.0</v>
      </c>
      <c r="E154" s="94">
        <v>6204243.0</v>
      </c>
      <c r="F154" s="94">
        <v>0.0</v>
      </c>
      <c r="G154" s="95" t="s">
        <v>341</v>
      </c>
      <c r="H154" s="95" t="s">
        <v>341</v>
      </c>
      <c r="I154" s="95">
        <v>0.0</v>
      </c>
      <c r="J154" s="95">
        <v>0.0</v>
      </c>
      <c r="K154" s="95">
        <v>0.0</v>
      </c>
      <c r="L154" s="96">
        <v>0.0</v>
      </c>
      <c r="M154" s="96">
        <v>0.0</v>
      </c>
      <c r="N154" s="96">
        <v>0.0</v>
      </c>
      <c r="O154" s="96">
        <v>0.0</v>
      </c>
      <c r="P154" s="97">
        <v>1.0</v>
      </c>
      <c r="Q154" s="97">
        <v>1.153470501269899</v>
      </c>
      <c r="R154" s="97">
        <v>1.0</v>
      </c>
      <c r="S154" s="98" t="s">
        <v>343</v>
      </c>
      <c r="T154" s="78"/>
      <c r="U154" s="78"/>
      <c r="V154" s="78"/>
      <c r="W154" s="78"/>
      <c r="X154" s="78"/>
      <c r="Y154" s="78"/>
      <c r="Z154" s="78"/>
    </row>
    <row r="155" ht="21.0" customHeight="1">
      <c r="A155" s="93">
        <v>1.45295709E8</v>
      </c>
      <c r="B155" s="93" t="s">
        <v>295</v>
      </c>
      <c r="C155" s="94">
        <v>2.7620898E7</v>
      </c>
      <c r="D155" s="94">
        <v>2.6289146E7</v>
      </c>
      <c r="E155" s="94">
        <v>3.2561982E7</v>
      </c>
      <c r="F155" s="94">
        <v>3.3008222E7</v>
      </c>
      <c r="G155" s="95" t="s">
        <v>341</v>
      </c>
      <c r="H155" s="95" t="s">
        <v>341</v>
      </c>
      <c r="I155" s="95">
        <v>0.0</v>
      </c>
      <c r="J155" s="95">
        <v>-80500.0</v>
      </c>
      <c r="K155" s="95">
        <v>0.0</v>
      </c>
      <c r="L155" s="96">
        <v>0.0</v>
      </c>
      <c r="M155" s="96">
        <v>0.0</v>
      </c>
      <c r="N155" s="96">
        <v>-0.0029144599136494403</v>
      </c>
      <c r="O155" s="96">
        <v>0.0</v>
      </c>
      <c r="P155" s="97">
        <v>1.0</v>
      </c>
      <c r="Q155" s="97">
        <v>1.153470501269899</v>
      </c>
      <c r="R155" s="97">
        <v>1.0</v>
      </c>
      <c r="S155" s="98" t="s">
        <v>343</v>
      </c>
      <c r="T155" s="78"/>
      <c r="U155" s="78"/>
      <c r="V155" s="78"/>
      <c r="W155" s="78"/>
      <c r="X155" s="78"/>
      <c r="Y155" s="78"/>
      <c r="Z155" s="78"/>
    </row>
    <row r="156" ht="21.0" customHeight="1">
      <c r="A156" s="93">
        <v>1.42593039E8</v>
      </c>
      <c r="B156" s="93" t="s">
        <v>294</v>
      </c>
      <c r="C156" s="94">
        <v>2.7016989E7</v>
      </c>
      <c r="D156" s="94">
        <v>0.0</v>
      </c>
      <c r="E156" s="94">
        <v>2.8260838E7</v>
      </c>
      <c r="F156" s="94">
        <v>0.0</v>
      </c>
      <c r="G156" s="95" t="s">
        <v>341</v>
      </c>
      <c r="H156" s="95" t="s">
        <v>341</v>
      </c>
      <c r="I156" s="95">
        <v>0.0</v>
      </c>
      <c r="J156" s="95">
        <v>0.0</v>
      </c>
      <c r="K156" s="95">
        <v>0.0</v>
      </c>
      <c r="L156" s="96">
        <v>0.0</v>
      </c>
      <c r="M156" s="96">
        <v>0.0</v>
      </c>
      <c r="N156" s="96">
        <v>0.0</v>
      </c>
      <c r="O156" s="96">
        <v>0.0</v>
      </c>
      <c r="P156" s="97">
        <v>1.0</v>
      </c>
      <c r="Q156" s="97">
        <v>1.153470501269899</v>
      </c>
      <c r="R156" s="97">
        <v>1.0</v>
      </c>
      <c r="S156" s="98" t="s">
        <v>343</v>
      </c>
      <c r="T156" s="78"/>
      <c r="U156" s="78"/>
      <c r="V156" s="78"/>
      <c r="W156" s="78"/>
      <c r="X156" s="78"/>
      <c r="Y156" s="78"/>
      <c r="Z156" s="78"/>
    </row>
    <row r="157" ht="21.0" customHeight="1">
      <c r="A157" s="93">
        <v>1.38821863E8</v>
      </c>
      <c r="B157" s="93" t="s">
        <v>210</v>
      </c>
      <c r="C157" s="94">
        <v>2.7004291E7</v>
      </c>
      <c r="D157" s="94">
        <v>2.9199138E7</v>
      </c>
      <c r="E157" s="94">
        <v>2.5263796E7</v>
      </c>
      <c r="F157" s="94">
        <v>2.5263796E7</v>
      </c>
      <c r="G157" s="95" t="s">
        <v>341</v>
      </c>
      <c r="H157" s="95" t="s">
        <v>341</v>
      </c>
      <c r="I157" s="95">
        <v>0.0</v>
      </c>
      <c r="J157" s="95">
        <v>1493738.0</v>
      </c>
      <c r="K157" s="95">
        <v>0.0</v>
      </c>
      <c r="L157" s="96">
        <v>0.0</v>
      </c>
      <c r="M157" s="96">
        <v>0.0</v>
      </c>
      <c r="N157" s="96">
        <v>0.055314838667676926</v>
      </c>
      <c r="O157" s="96">
        <v>0.0</v>
      </c>
      <c r="P157" s="97">
        <v>1.0</v>
      </c>
      <c r="Q157" s="97">
        <v>1.153470501269899</v>
      </c>
      <c r="R157" s="97">
        <v>1.0</v>
      </c>
      <c r="S157" s="98" t="s">
        <v>343</v>
      </c>
      <c r="T157" s="78"/>
      <c r="U157" s="78"/>
      <c r="V157" s="78"/>
      <c r="W157" s="78"/>
      <c r="X157" s="78"/>
      <c r="Y157" s="78"/>
      <c r="Z157" s="78"/>
    </row>
    <row r="158" ht="21.0" customHeight="1">
      <c r="A158" s="93">
        <v>7.643357E7</v>
      </c>
      <c r="B158" s="93" t="s">
        <v>297</v>
      </c>
      <c r="C158" s="94">
        <v>2.5563773E7</v>
      </c>
      <c r="D158" s="94">
        <v>0.0</v>
      </c>
      <c r="E158" s="94">
        <v>1.8017163E7</v>
      </c>
      <c r="F158" s="94">
        <v>0.0</v>
      </c>
      <c r="G158" s="95" t="s">
        <v>341</v>
      </c>
      <c r="H158" s="95" t="s">
        <v>341</v>
      </c>
      <c r="I158" s="95">
        <v>0.0</v>
      </c>
      <c r="J158" s="95">
        <v>0.0</v>
      </c>
      <c r="K158" s="95">
        <v>0.0</v>
      </c>
      <c r="L158" s="96">
        <v>0.0</v>
      </c>
      <c r="M158" s="96">
        <v>0.0</v>
      </c>
      <c r="N158" s="96">
        <v>0.0</v>
      </c>
      <c r="O158" s="96">
        <v>0.0</v>
      </c>
      <c r="P158" s="97">
        <v>1.0</v>
      </c>
      <c r="Q158" s="97">
        <v>1.153470501269899</v>
      </c>
      <c r="R158" s="97">
        <v>1.0</v>
      </c>
      <c r="S158" s="98" t="s">
        <v>343</v>
      </c>
      <c r="T158" s="78"/>
      <c r="U158" s="78"/>
      <c r="V158" s="78"/>
      <c r="W158" s="78"/>
      <c r="X158" s="78"/>
      <c r="Y158" s="78"/>
      <c r="Z158" s="78"/>
    </row>
    <row r="159" ht="21.0" customHeight="1">
      <c r="A159" s="93">
        <v>1.16425532E8</v>
      </c>
      <c r="B159" s="93" t="s">
        <v>299</v>
      </c>
      <c r="C159" s="94">
        <v>2.4177917E7</v>
      </c>
      <c r="D159" s="94">
        <v>0.0</v>
      </c>
      <c r="E159" s="94">
        <v>2.3572078E7</v>
      </c>
      <c r="F159" s="94">
        <v>0.0</v>
      </c>
      <c r="G159" s="95" t="s">
        <v>341</v>
      </c>
      <c r="H159" s="95" t="s">
        <v>341</v>
      </c>
      <c r="I159" s="95">
        <v>0.0</v>
      </c>
      <c r="J159" s="95">
        <v>0.0</v>
      </c>
      <c r="K159" s="95">
        <v>0.0</v>
      </c>
      <c r="L159" s="96">
        <v>0.0</v>
      </c>
      <c r="M159" s="96">
        <v>0.0</v>
      </c>
      <c r="N159" s="96">
        <v>0.0</v>
      </c>
      <c r="O159" s="96">
        <v>0.0</v>
      </c>
      <c r="P159" s="97">
        <v>1.0</v>
      </c>
      <c r="Q159" s="97">
        <v>1.153470501269899</v>
      </c>
      <c r="R159" s="97">
        <v>1.0</v>
      </c>
      <c r="S159" s="102" t="s">
        <v>343</v>
      </c>
      <c r="T159" s="78"/>
      <c r="U159" s="78"/>
      <c r="V159" s="78"/>
      <c r="W159" s="78"/>
      <c r="X159" s="78"/>
      <c r="Y159" s="78"/>
      <c r="Z159" s="78"/>
    </row>
    <row r="160" ht="21.0" customHeight="1">
      <c r="A160" s="93">
        <v>1.40545176E8</v>
      </c>
      <c r="B160" s="93" t="s">
        <v>298</v>
      </c>
      <c r="C160" s="94">
        <v>2.4146595E7</v>
      </c>
      <c r="D160" s="94">
        <v>0.0</v>
      </c>
      <c r="E160" s="94">
        <v>8194145.0</v>
      </c>
      <c r="F160" s="94">
        <v>0.0</v>
      </c>
      <c r="G160" s="95" t="s">
        <v>341</v>
      </c>
      <c r="H160" s="95" t="s">
        <v>341</v>
      </c>
      <c r="I160" s="95">
        <v>0.0</v>
      </c>
      <c r="J160" s="95">
        <v>0.0</v>
      </c>
      <c r="K160" s="95">
        <v>0.0</v>
      </c>
      <c r="L160" s="96">
        <v>0.0</v>
      </c>
      <c r="M160" s="96">
        <v>0.0</v>
      </c>
      <c r="N160" s="96">
        <v>0.0</v>
      </c>
      <c r="O160" s="96">
        <v>0.0</v>
      </c>
      <c r="P160" s="97">
        <v>1.0</v>
      </c>
      <c r="Q160" s="97">
        <v>1.153470501269899</v>
      </c>
      <c r="R160" s="97">
        <v>1.0</v>
      </c>
      <c r="S160" s="98" t="s">
        <v>343</v>
      </c>
      <c r="T160" s="78"/>
      <c r="U160" s="78"/>
      <c r="V160" s="78"/>
      <c r="W160" s="78"/>
      <c r="X160" s="78"/>
      <c r="Y160" s="78"/>
      <c r="Z160" s="78"/>
    </row>
    <row r="161" ht="21.0" customHeight="1">
      <c r="A161" s="93">
        <v>1.29862445E8</v>
      </c>
      <c r="B161" s="93" t="s">
        <v>300</v>
      </c>
      <c r="C161" s="94">
        <v>2.3737307E7</v>
      </c>
      <c r="D161" s="94">
        <v>0.0</v>
      </c>
      <c r="E161" s="94">
        <v>1.7959917E7</v>
      </c>
      <c r="F161" s="94">
        <v>0.0</v>
      </c>
      <c r="G161" s="95" t="s">
        <v>341</v>
      </c>
      <c r="H161" s="95" t="s">
        <v>341</v>
      </c>
      <c r="I161" s="95">
        <v>0.0</v>
      </c>
      <c r="J161" s="95">
        <v>0.0</v>
      </c>
      <c r="K161" s="95">
        <v>0.0</v>
      </c>
      <c r="L161" s="96">
        <v>0.0</v>
      </c>
      <c r="M161" s="96">
        <v>0.0</v>
      </c>
      <c r="N161" s="96">
        <v>0.0</v>
      </c>
      <c r="O161" s="96">
        <v>0.0</v>
      </c>
      <c r="P161" s="97">
        <v>1.0</v>
      </c>
      <c r="Q161" s="97">
        <v>1.153470501269899</v>
      </c>
      <c r="R161" s="97">
        <v>1.0</v>
      </c>
      <c r="S161" s="98" t="s">
        <v>343</v>
      </c>
      <c r="T161" s="78"/>
      <c r="U161" s="78"/>
      <c r="V161" s="78"/>
      <c r="W161" s="78"/>
      <c r="X161" s="78"/>
      <c r="Y161" s="78"/>
      <c r="Z161" s="78"/>
    </row>
    <row r="162" ht="21.0" customHeight="1">
      <c r="A162" s="93">
        <v>1.44032974E8</v>
      </c>
      <c r="B162" s="93" t="s">
        <v>243</v>
      </c>
      <c r="C162" s="94">
        <v>2.1342113E7</v>
      </c>
      <c r="D162" s="94">
        <v>0.0</v>
      </c>
      <c r="E162" s="94">
        <v>883270.0</v>
      </c>
      <c r="F162" s="94">
        <v>0.0</v>
      </c>
      <c r="G162" s="95" t="s">
        <v>341</v>
      </c>
      <c r="H162" s="95" t="s">
        <v>341</v>
      </c>
      <c r="I162" s="95">
        <v>0.0</v>
      </c>
      <c r="J162" s="95">
        <v>0.0</v>
      </c>
      <c r="K162" s="95">
        <v>0.0</v>
      </c>
      <c r="L162" s="96">
        <v>0.0</v>
      </c>
      <c r="M162" s="96">
        <v>0.0</v>
      </c>
      <c r="N162" s="96">
        <v>0.0</v>
      </c>
      <c r="O162" s="96">
        <v>0.0</v>
      </c>
      <c r="P162" s="97">
        <v>1.0</v>
      </c>
      <c r="Q162" s="97">
        <v>1.153470501269899</v>
      </c>
      <c r="R162" s="97">
        <v>1.0</v>
      </c>
      <c r="S162" s="98" t="s">
        <v>343</v>
      </c>
      <c r="T162" s="78"/>
      <c r="U162" s="78"/>
      <c r="V162" s="78"/>
      <c r="W162" s="78"/>
      <c r="X162" s="78"/>
      <c r="Y162" s="78"/>
      <c r="Z162" s="78"/>
    </row>
    <row r="163" ht="21.0" customHeight="1">
      <c r="A163" s="93">
        <v>1.39174133E8</v>
      </c>
      <c r="B163" s="93" t="s">
        <v>265</v>
      </c>
      <c r="C163" s="94">
        <v>2.0935991E7</v>
      </c>
      <c r="D163" s="94">
        <v>0.0</v>
      </c>
      <c r="E163" s="94">
        <v>2.3973456E7</v>
      </c>
      <c r="F163" s="94">
        <v>0.0</v>
      </c>
      <c r="G163" s="95" t="s">
        <v>341</v>
      </c>
      <c r="H163" s="95" t="s">
        <v>341</v>
      </c>
      <c r="I163" s="95">
        <v>0.0</v>
      </c>
      <c r="J163" s="95">
        <v>0.0</v>
      </c>
      <c r="K163" s="95">
        <v>0.0</v>
      </c>
      <c r="L163" s="96">
        <v>0.0</v>
      </c>
      <c r="M163" s="96">
        <v>0.0</v>
      </c>
      <c r="N163" s="96">
        <v>0.0</v>
      </c>
      <c r="O163" s="96">
        <v>0.0</v>
      </c>
      <c r="P163" s="97">
        <v>1.0</v>
      </c>
      <c r="Q163" s="97">
        <v>1.153470501269899</v>
      </c>
      <c r="R163" s="97">
        <v>1.0</v>
      </c>
      <c r="S163" s="98" t="s">
        <v>343</v>
      </c>
      <c r="T163" s="78"/>
      <c r="U163" s="78"/>
      <c r="V163" s="78"/>
      <c r="W163" s="78"/>
      <c r="X163" s="78"/>
      <c r="Y163" s="78"/>
      <c r="Z163" s="78"/>
    </row>
    <row r="164" ht="21.0" customHeight="1">
      <c r="A164" s="93">
        <v>1.44096624E8</v>
      </c>
      <c r="B164" s="93" t="s">
        <v>303</v>
      </c>
      <c r="C164" s="94">
        <v>1.9807737E7</v>
      </c>
      <c r="D164" s="94">
        <v>0.0</v>
      </c>
      <c r="E164" s="94">
        <v>2.0860906E7</v>
      </c>
      <c r="F164" s="94">
        <v>0.0</v>
      </c>
      <c r="G164" s="95" t="s">
        <v>341</v>
      </c>
      <c r="H164" s="95" t="s">
        <v>341</v>
      </c>
      <c r="I164" s="95">
        <v>0.0</v>
      </c>
      <c r="J164" s="95">
        <v>0.0</v>
      </c>
      <c r="K164" s="95">
        <v>0.0</v>
      </c>
      <c r="L164" s="96">
        <v>0.0</v>
      </c>
      <c r="M164" s="96">
        <v>0.0</v>
      </c>
      <c r="N164" s="96">
        <v>0.0</v>
      </c>
      <c r="O164" s="96">
        <v>0.0</v>
      </c>
      <c r="P164" s="97">
        <v>1.0</v>
      </c>
      <c r="Q164" s="97">
        <v>1.153470501269899</v>
      </c>
      <c r="R164" s="97">
        <v>1.0</v>
      </c>
      <c r="S164" s="98" t="s">
        <v>343</v>
      </c>
      <c r="T164" s="78"/>
      <c r="U164" s="78"/>
      <c r="V164" s="78"/>
      <c r="W164" s="78"/>
      <c r="X164" s="78"/>
      <c r="Y164" s="78"/>
      <c r="Z164" s="78"/>
    </row>
    <row r="165" ht="21.0" customHeight="1">
      <c r="A165" s="93">
        <v>1.20777788E8</v>
      </c>
      <c r="B165" s="93" t="s">
        <v>304</v>
      </c>
      <c r="C165" s="94">
        <v>1.8575884E7</v>
      </c>
      <c r="D165" s="94">
        <v>1.8575884E7</v>
      </c>
      <c r="E165" s="94">
        <v>4909327.0</v>
      </c>
      <c r="F165" s="94">
        <v>4909327.0</v>
      </c>
      <c r="G165" s="95" t="s">
        <v>341</v>
      </c>
      <c r="H165" s="95" t="s">
        <v>341</v>
      </c>
      <c r="I165" s="95">
        <v>0.0</v>
      </c>
      <c r="J165" s="95">
        <v>0.0</v>
      </c>
      <c r="K165" s="95">
        <v>0.0</v>
      </c>
      <c r="L165" s="96">
        <v>0.0</v>
      </c>
      <c r="M165" s="96">
        <v>0.0</v>
      </c>
      <c r="N165" s="96">
        <v>0.0</v>
      </c>
      <c r="O165" s="96">
        <v>0.0</v>
      </c>
      <c r="P165" s="97">
        <v>1.0</v>
      </c>
      <c r="Q165" s="97">
        <v>1.153470501269899</v>
      </c>
      <c r="R165" s="97">
        <v>1.0</v>
      </c>
      <c r="S165" s="98" t="s">
        <v>343</v>
      </c>
      <c r="T165" s="78"/>
      <c r="U165" s="78"/>
      <c r="V165" s="78"/>
      <c r="W165" s="78"/>
      <c r="X165" s="78"/>
      <c r="Y165" s="78"/>
      <c r="Z165" s="78"/>
    </row>
    <row r="166" ht="21.0" customHeight="1">
      <c r="A166" s="93">
        <v>6.2280166E7</v>
      </c>
      <c r="B166" s="93" t="s">
        <v>305</v>
      </c>
      <c r="C166" s="94">
        <v>1.793565E7</v>
      </c>
      <c r="D166" s="94">
        <v>0.0</v>
      </c>
      <c r="E166" s="94">
        <v>4247465.0</v>
      </c>
      <c r="F166" s="94">
        <v>0.0</v>
      </c>
      <c r="G166" s="95" t="s">
        <v>341</v>
      </c>
      <c r="H166" s="95" t="s">
        <v>341</v>
      </c>
      <c r="I166" s="95">
        <v>0.0</v>
      </c>
      <c r="J166" s="95">
        <v>0.0</v>
      </c>
      <c r="K166" s="95">
        <v>0.0</v>
      </c>
      <c r="L166" s="96">
        <v>0.0</v>
      </c>
      <c r="M166" s="96">
        <v>0.0</v>
      </c>
      <c r="N166" s="96">
        <v>0.0</v>
      </c>
      <c r="O166" s="96">
        <v>0.0</v>
      </c>
      <c r="P166" s="97">
        <v>1.0</v>
      </c>
      <c r="Q166" s="97">
        <v>1.153470501269899</v>
      </c>
      <c r="R166" s="97">
        <v>1.0</v>
      </c>
      <c r="S166" s="98" t="s">
        <v>343</v>
      </c>
      <c r="T166" s="78"/>
      <c r="U166" s="78"/>
      <c r="V166" s="78"/>
      <c r="W166" s="78"/>
      <c r="X166" s="78"/>
      <c r="Y166" s="78"/>
      <c r="Z166" s="78"/>
    </row>
    <row r="167" ht="21.0" customHeight="1">
      <c r="A167" s="93">
        <v>1.44034439E8</v>
      </c>
      <c r="B167" s="93" t="s">
        <v>261</v>
      </c>
      <c r="C167" s="94">
        <v>1.7805101E7</v>
      </c>
      <c r="D167" s="94">
        <v>1.8931281E7</v>
      </c>
      <c r="E167" s="94">
        <v>3185436.0</v>
      </c>
      <c r="F167" s="94">
        <v>3185436.0</v>
      </c>
      <c r="G167" s="95" t="s">
        <v>341</v>
      </c>
      <c r="H167" s="95" t="s">
        <v>341</v>
      </c>
      <c r="I167" s="95">
        <v>0.0</v>
      </c>
      <c r="J167" s="95">
        <v>578780.0</v>
      </c>
      <c r="K167" s="95">
        <v>0.0</v>
      </c>
      <c r="L167" s="96">
        <v>0.0</v>
      </c>
      <c r="M167" s="96">
        <v>0.0</v>
      </c>
      <c r="N167" s="96">
        <v>0.03250641487515291</v>
      </c>
      <c r="O167" s="96">
        <v>0.0</v>
      </c>
      <c r="P167" s="97">
        <v>1.0</v>
      </c>
      <c r="Q167" s="97">
        <v>1.153470501269899</v>
      </c>
      <c r="R167" s="97">
        <v>1.0</v>
      </c>
      <c r="S167" s="98" t="s">
        <v>343</v>
      </c>
      <c r="T167" s="78"/>
      <c r="U167" s="78"/>
      <c r="V167" s="78"/>
      <c r="W167" s="78"/>
      <c r="X167" s="78"/>
      <c r="Y167" s="78"/>
      <c r="Z167" s="78"/>
    </row>
    <row r="168" ht="21.0" customHeight="1">
      <c r="A168" s="93">
        <v>1.44068963E8</v>
      </c>
      <c r="B168" s="93" t="s">
        <v>274</v>
      </c>
      <c r="C168" s="94">
        <v>1.7671374E7</v>
      </c>
      <c r="D168" s="94">
        <v>1.8613794E7</v>
      </c>
      <c r="E168" s="94">
        <v>1242154.0</v>
      </c>
      <c r="F168" s="94">
        <v>1242154.0</v>
      </c>
      <c r="G168" s="95" t="s">
        <v>341</v>
      </c>
      <c r="H168" s="95" t="s">
        <v>341</v>
      </c>
      <c r="I168" s="95">
        <v>0.0</v>
      </c>
      <c r="J168" s="95">
        <v>499286.0</v>
      </c>
      <c r="K168" s="95">
        <v>0.0</v>
      </c>
      <c r="L168" s="96">
        <v>0.0</v>
      </c>
      <c r="M168" s="96">
        <v>0.0</v>
      </c>
      <c r="N168" s="96">
        <v>0.02825394335494229</v>
      </c>
      <c r="O168" s="96">
        <v>0.0</v>
      </c>
      <c r="P168" s="97">
        <v>1.0</v>
      </c>
      <c r="Q168" s="97">
        <v>1.153470501269899</v>
      </c>
      <c r="R168" s="97">
        <v>1.0</v>
      </c>
      <c r="S168" s="98" t="s">
        <v>343</v>
      </c>
      <c r="T168" s="78"/>
      <c r="U168" s="78"/>
      <c r="V168" s="78"/>
      <c r="W168" s="78"/>
      <c r="X168" s="78"/>
      <c r="Y168" s="78"/>
      <c r="Z168" s="78"/>
    </row>
    <row r="169" ht="21.0" customHeight="1">
      <c r="A169" s="93">
        <v>9.9317493E7</v>
      </c>
      <c r="B169" s="93" t="s">
        <v>250</v>
      </c>
      <c r="C169" s="94">
        <v>1.7608934E7</v>
      </c>
      <c r="D169" s="94">
        <v>1.7255554E7</v>
      </c>
      <c r="E169" s="94">
        <v>1.1029798E7</v>
      </c>
      <c r="F169" s="94">
        <v>1.1147718E7</v>
      </c>
      <c r="G169" s="95" t="s">
        <v>341</v>
      </c>
      <c r="H169" s="95" t="s">
        <v>341</v>
      </c>
      <c r="I169" s="95">
        <v>0.0</v>
      </c>
      <c r="J169" s="95">
        <v>0.0</v>
      </c>
      <c r="K169" s="95">
        <v>0.0</v>
      </c>
      <c r="L169" s="96">
        <v>0.0</v>
      </c>
      <c r="M169" s="96">
        <v>0.0</v>
      </c>
      <c r="N169" s="96">
        <v>0.0</v>
      </c>
      <c r="O169" s="96">
        <v>0.0</v>
      </c>
      <c r="P169" s="97">
        <v>1.0</v>
      </c>
      <c r="Q169" s="97">
        <v>1.153470501269899</v>
      </c>
      <c r="R169" s="97">
        <v>1.0</v>
      </c>
      <c r="S169" s="98" t="s">
        <v>343</v>
      </c>
      <c r="T169" s="78"/>
      <c r="U169" s="78"/>
      <c r="V169" s="78"/>
      <c r="W169" s="78"/>
      <c r="X169" s="78"/>
      <c r="Y169" s="78"/>
      <c r="Z169" s="78"/>
    </row>
    <row r="170" ht="21.0" customHeight="1">
      <c r="A170" s="93">
        <v>1.17526833E8</v>
      </c>
      <c r="B170" s="93" t="s">
        <v>271</v>
      </c>
      <c r="C170" s="94">
        <v>1.6592625E7</v>
      </c>
      <c r="D170" s="94">
        <v>1.4975074E7</v>
      </c>
      <c r="E170" s="94">
        <v>300458.0</v>
      </c>
      <c r="F170" s="94">
        <v>1338678.0</v>
      </c>
      <c r="G170" s="95" t="s">
        <v>341</v>
      </c>
      <c r="H170" s="95" t="s">
        <v>341</v>
      </c>
      <c r="I170" s="95">
        <v>0.0</v>
      </c>
      <c r="J170" s="95">
        <v>315393.0</v>
      </c>
      <c r="K170" s="95">
        <v>0.0</v>
      </c>
      <c r="L170" s="96">
        <v>0.0</v>
      </c>
      <c r="M170" s="96">
        <v>0.0</v>
      </c>
      <c r="N170" s="96">
        <v>0.01900802314281194</v>
      </c>
      <c r="O170" s="96">
        <v>0.0</v>
      </c>
      <c r="P170" s="97">
        <v>1.0</v>
      </c>
      <c r="Q170" s="97">
        <v>1.153470501269899</v>
      </c>
      <c r="R170" s="97">
        <v>1.0</v>
      </c>
      <c r="S170" s="98" t="s">
        <v>343</v>
      </c>
      <c r="T170" s="78"/>
      <c r="U170" s="78"/>
      <c r="V170" s="78"/>
      <c r="W170" s="78"/>
      <c r="X170" s="78"/>
      <c r="Y170" s="78"/>
      <c r="Z170" s="78"/>
    </row>
    <row r="171" ht="21.0" customHeight="1">
      <c r="A171" s="93">
        <v>1.80504744E8</v>
      </c>
      <c r="B171" s="93" t="s">
        <v>240</v>
      </c>
      <c r="C171" s="94">
        <v>1.5331908E7</v>
      </c>
      <c r="D171" s="94">
        <v>1.5614238E7</v>
      </c>
      <c r="E171" s="94">
        <v>63296.0</v>
      </c>
      <c r="F171" s="94">
        <v>63296.0</v>
      </c>
      <c r="G171" s="95" t="s">
        <v>341</v>
      </c>
      <c r="H171" s="95" t="s">
        <v>341</v>
      </c>
      <c r="I171" s="95">
        <v>0.0</v>
      </c>
      <c r="J171" s="95">
        <v>93891.0</v>
      </c>
      <c r="K171" s="95">
        <v>0.0</v>
      </c>
      <c r="L171" s="96">
        <v>0.0</v>
      </c>
      <c r="M171" s="96">
        <v>0.0</v>
      </c>
      <c r="N171" s="96">
        <v>0.006123895342967098</v>
      </c>
      <c r="O171" s="96">
        <v>0.0</v>
      </c>
      <c r="P171" s="97">
        <v>1.0</v>
      </c>
      <c r="Q171" s="97">
        <v>1.153470501269899</v>
      </c>
      <c r="R171" s="97">
        <v>1.0</v>
      </c>
      <c r="S171" s="98" t="s">
        <v>343</v>
      </c>
      <c r="T171" s="78"/>
      <c r="U171" s="78"/>
      <c r="V171" s="78"/>
      <c r="W171" s="78"/>
      <c r="X171" s="78"/>
      <c r="Y171" s="78"/>
      <c r="Z171" s="78"/>
    </row>
    <row r="172" ht="21.0" customHeight="1">
      <c r="A172" s="93">
        <v>1.44060116E8</v>
      </c>
      <c r="B172" s="93" t="s">
        <v>264</v>
      </c>
      <c r="C172" s="94">
        <v>1.4961261E7</v>
      </c>
      <c r="D172" s="94">
        <v>0.0</v>
      </c>
      <c r="E172" s="94">
        <v>1332207.0</v>
      </c>
      <c r="F172" s="94">
        <v>0.0</v>
      </c>
      <c r="G172" s="95" t="s">
        <v>341</v>
      </c>
      <c r="H172" s="95" t="s">
        <v>341</v>
      </c>
      <c r="I172" s="95">
        <v>0.0</v>
      </c>
      <c r="J172" s="95">
        <v>0.0</v>
      </c>
      <c r="K172" s="95">
        <v>0.0</v>
      </c>
      <c r="L172" s="96">
        <v>0.0</v>
      </c>
      <c r="M172" s="96">
        <v>0.0</v>
      </c>
      <c r="N172" s="96">
        <v>0.0</v>
      </c>
      <c r="O172" s="96">
        <v>0.0</v>
      </c>
      <c r="P172" s="97">
        <v>1.0</v>
      </c>
      <c r="Q172" s="97">
        <v>1.153470501269899</v>
      </c>
      <c r="R172" s="97">
        <v>1.0</v>
      </c>
      <c r="S172" s="98" t="s">
        <v>343</v>
      </c>
      <c r="T172" s="78"/>
      <c r="U172" s="78"/>
      <c r="V172" s="78"/>
      <c r="W172" s="78"/>
      <c r="X172" s="78"/>
      <c r="Y172" s="78"/>
      <c r="Z172" s="78"/>
    </row>
    <row r="173" ht="21.0" customHeight="1">
      <c r="A173" s="93">
        <v>3.5412124E7</v>
      </c>
      <c r="B173" s="93" t="s">
        <v>258</v>
      </c>
      <c r="C173" s="94">
        <v>1.4801216E7</v>
      </c>
      <c r="D173" s="94">
        <v>1.6290333E7</v>
      </c>
      <c r="E173" s="94">
        <v>6349209.0</v>
      </c>
      <c r="F173" s="94">
        <v>1.0090278E7</v>
      </c>
      <c r="G173" s="95" t="s">
        <v>341</v>
      </c>
      <c r="H173" s="95" t="s">
        <v>341</v>
      </c>
      <c r="I173" s="95">
        <v>0.0</v>
      </c>
      <c r="J173" s="95">
        <v>397041.0</v>
      </c>
      <c r="K173" s="95">
        <v>0.0</v>
      </c>
      <c r="L173" s="96">
        <v>0.0</v>
      </c>
      <c r="M173" s="96">
        <v>0.0</v>
      </c>
      <c r="N173" s="96">
        <v>0.02682489060358284</v>
      </c>
      <c r="O173" s="96">
        <v>0.0</v>
      </c>
      <c r="P173" s="97">
        <v>1.0</v>
      </c>
      <c r="Q173" s="97">
        <v>1.153470501269899</v>
      </c>
      <c r="R173" s="97">
        <v>1.0</v>
      </c>
      <c r="S173" s="98" t="s">
        <v>343</v>
      </c>
      <c r="T173" s="78"/>
      <c r="U173" s="78"/>
      <c r="V173" s="78"/>
      <c r="W173" s="78"/>
      <c r="X173" s="78"/>
      <c r="Y173" s="78"/>
      <c r="Z173" s="78"/>
    </row>
    <row r="174" ht="21.0" customHeight="1">
      <c r="A174" s="93">
        <v>1.37840286E8</v>
      </c>
      <c r="B174" s="93" t="s">
        <v>306</v>
      </c>
      <c r="C174" s="94">
        <v>1.4673934E7</v>
      </c>
      <c r="D174" s="94">
        <v>0.0</v>
      </c>
      <c r="E174" s="94">
        <v>1124179.0</v>
      </c>
      <c r="F174" s="94">
        <v>0.0</v>
      </c>
      <c r="G174" s="95" t="s">
        <v>341</v>
      </c>
      <c r="H174" s="95" t="s">
        <v>341</v>
      </c>
      <c r="I174" s="95">
        <v>0.0</v>
      </c>
      <c r="J174" s="95">
        <v>0.0</v>
      </c>
      <c r="K174" s="95">
        <v>0.0</v>
      </c>
      <c r="L174" s="96">
        <v>0.0</v>
      </c>
      <c r="M174" s="96">
        <v>0.0</v>
      </c>
      <c r="N174" s="96">
        <v>0.0</v>
      </c>
      <c r="O174" s="96">
        <v>0.0</v>
      </c>
      <c r="P174" s="97">
        <v>1.0</v>
      </c>
      <c r="Q174" s="97">
        <v>1.153470501269899</v>
      </c>
      <c r="R174" s="97">
        <v>1.0</v>
      </c>
      <c r="S174" s="98" t="s">
        <v>343</v>
      </c>
      <c r="T174" s="78"/>
      <c r="U174" s="78"/>
      <c r="V174" s="78"/>
      <c r="W174" s="78"/>
      <c r="X174" s="78"/>
      <c r="Y174" s="78"/>
      <c r="Z174" s="78"/>
    </row>
    <row r="175" ht="21.0" customHeight="1">
      <c r="A175" s="93">
        <v>6.8699875E7</v>
      </c>
      <c r="B175" s="93" t="s">
        <v>307</v>
      </c>
      <c r="C175" s="94">
        <v>1.4668489E7</v>
      </c>
      <c r="D175" s="94">
        <v>0.0</v>
      </c>
      <c r="E175" s="94">
        <v>1.2637884E7</v>
      </c>
      <c r="F175" s="94">
        <v>0.0</v>
      </c>
      <c r="G175" s="95" t="s">
        <v>341</v>
      </c>
      <c r="H175" s="95" t="s">
        <v>341</v>
      </c>
      <c r="I175" s="95">
        <v>0.0</v>
      </c>
      <c r="J175" s="95">
        <v>0.0</v>
      </c>
      <c r="K175" s="95">
        <v>0.0</v>
      </c>
      <c r="L175" s="96">
        <v>0.0</v>
      </c>
      <c r="M175" s="96">
        <v>0.0</v>
      </c>
      <c r="N175" s="96">
        <v>0.0</v>
      </c>
      <c r="O175" s="96">
        <v>0.0</v>
      </c>
      <c r="P175" s="97">
        <v>1.0</v>
      </c>
      <c r="Q175" s="97">
        <v>1.153470501269899</v>
      </c>
      <c r="R175" s="97">
        <v>1.0</v>
      </c>
      <c r="S175" s="98" t="s">
        <v>343</v>
      </c>
      <c r="T175" s="78"/>
      <c r="U175" s="78"/>
      <c r="V175" s="78"/>
      <c r="W175" s="78"/>
      <c r="X175" s="78"/>
      <c r="Y175" s="78"/>
      <c r="Z175" s="78"/>
    </row>
    <row r="176" ht="21.0" customHeight="1">
      <c r="A176" s="93">
        <v>8.7579313E7</v>
      </c>
      <c r="B176" s="93" t="s">
        <v>308</v>
      </c>
      <c r="C176" s="94">
        <v>1.31872E7</v>
      </c>
      <c r="D176" s="94">
        <v>0.0</v>
      </c>
      <c r="E176" s="94">
        <v>2825806.0</v>
      </c>
      <c r="F176" s="94">
        <v>0.0</v>
      </c>
      <c r="G176" s="95" t="s">
        <v>341</v>
      </c>
      <c r="H176" s="95" t="s">
        <v>341</v>
      </c>
      <c r="I176" s="95">
        <v>0.0</v>
      </c>
      <c r="J176" s="95">
        <v>0.0</v>
      </c>
      <c r="K176" s="95">
        <v>0.0</v>
      </c>
      <c r="L176" s="96">
        <v>0.0</v>
      </c>
      <c r="M176" s="96">
        <v>0.0</v>
      </c>
      <c r="N176" s="96">
        <v>0.0</v>
      </c>
      <c r="O176" s="96">
        <v>0.0</v>
      </c>
      <c r="P176" s="97">
        <v>1.0</v>
      </c>
      <c r="Q176" s="97">
        <v>1.153470501269899</v>
      </c>
      <c r="R176" s="97">
        <v>1.0</v>
      </c>
      <c r="S176" s="98" t="s">
        <v>343</v>
      </c>
      <c r="T176" s="78"/>
      <c r="U176" s="78"/>
      <c r="V176" s="78"/>
      <c r="W176" s="78"/>
      <c r="X176" s="78"/>
      <c r="Y176" s="78"/>
      <c r="Z176" s="78"/>
    </row>
    <row r="177" ht="21.0" customHeight="1">
      <c r="A177" s="93">
        <v>1.4358749E8</v>
      </c>
      <c r="B177" s="93" t="s">
        <v>309</v>
      </c>
      <c r="C177" s="94">
        <v>1.3058032E7</v>
      </c>
      <c r="D177" s="94">
        <v>0.0</v>
      </c>
      <c r="E177" s="94">
        <v>3178878.0</v>
      </c>
      <c r="F177" s="94">
        <v>0.0</v>
      </c>
      <c r="G177" s="95" t="s">
        <v>341</v>
      </c>
      <c r="H177" s="95" t="s">
        <v>341</v>
      </c>
      <c r="I177" s="95">
        <v>0.0</v>
      </c>
      <c r="J177" s="95">
        <v>0.0</v>
      </c>
      <c r="K177" s="95">
        <v>0.0</v>
      </c>
      <c r="L177" s="96">
        <v>0.0</v>
      </c>
      <c r="M177" s="96">
        <v>0.0</v>
      </c>
      <c r="N177" s="96">
        <v>0.0</v>
      </c>
      <c r="O177" s="96">
        <v>0.0</v>
      </c>
      <c r="P177" s="97">
        <v>1.0</v>
      </c>
      <c r="Q177" s="97">
        <v>1.153470501269899</v>
      </c>
      <c r="R177" s="97">
        <v>1.0</v>
      </c>
      <c r="S177" s="98" t="s">
        <v>343</v>
      </c>
      <c r="T177" s="78"/>
      <c r="U177" s="78"/>
      <c r="V177" s="78"/>
      <c r="W177" s="78"/>
      <c r="X177" s="78"/>
      <c r="Y177" s="78"/>
      <c r="Z177" s="78"/>
    </row>
    <row r="178" ht="21.0" customHeight="1">
      <c r="A178" s="93">
        <v>1.4420936E8</v>
      </c>
      <c r="B178" s="93" t="s">
        <v>312</v>
      </c>
      <c r="C178" s="94">
        <v>1.2708085E7</v>
      </c>
      <c r="D178" s="94">
        <v>0.0</v>
      </c>
      <c r="E178" s="94">
        <v>1499914.0</v>
      </c>
      <c r="F178" s="94">
        <v>0.0</v>
      </c>
      <c r="G178" s="95" t="s">
        <v>341</v>
      </c>
      <c r="H178" s="95" t="s">
        <v>341</v>
      </c>
      <c r="I178" s="95">
        <v>0.0</v>
      </c>
      <c r="J178" s="95">
        <v>0.0</v>
      </c>
      <c r="K178" s="95">
        <v>0.0</v>
      </c>
      <c r="L178" s="96">
        <v>0.0</v>
      </c>
      <c r="M178" s="96">
        <v>0.0</v>
      </c>
      <c r="N178" s="96">
        <v>0.0</v>
      </c>
      <c r="O178" s="96">
        <v>0.0</v>
      </c>
      <c r="P178" s="97">
        <v>1.0</v>
      </c>
      <c r="Q178" s="97">
        <v>1.153470501269899</v>
      </c>
      <c r="R178" s="97">
        <v>1.0</v>
      </c>
      <c r="S178" s="98" t="s">
        <v>343</v>
      </c>
      <c r="T178" s="78"/>
      <c r="U178" s="78"/>
      <c r="V178" s="78"/>
      <c r="W178" s="78"/>
      <c r="X178" s="78"/>
      <c r="Y178" s="78"/>
      <c r="Z178" s="78"/>
    </row>
    <row r="179" ht="21.0" customHeight="1">
      <c r="A179" s="93">
        <v>1.4402991E8</v>
      </c>
      <c r="B179" s="93" t="s">
        <v>267</v>
      </c>
      <c r="C179" s="94">
        <v>1.1629033E7</v>
      </c>
      <c r="D179" s="94">
        <v>1.221402E7</v>
      </c>
      <c r="E179" s="94">
        <v>6837594.0</v>
      </c>
      <c r="F179" s="94">
        <v>6837594.0</v>
      </c>
      <c r="G179" s="95" t="s">
        <v>341</v>
      </c>
      <c r="H179" s="95" t="s">
        <v>341</v>
      </c>
      <c r="I179" s="95">
        <v>0.0</v>
      </c>
      <c r="J179" s="95">
        <v>584987.0</v>
      </c>
      <c r="K179" s="95">
        <v>0.0</v>
      </c>
      <c r="L179" s="96">
        <v>0.0</v>
      </c>
      <c r="M179" s="96">
        <v>0.0</v>
      </c>
      <c r="N179" s="96">
        <v>0.050304010660215684</v>
      </c>
      <c r="O179" s="96">
        <v>0.0</v>
      </c>
      <c r="P179" s="97">
        <v>1.0</v>
      </c>
      <c r="Q179" s="97">
        <v>1.153470501269899</v>
      </c>
      <c r="R179" s="97">
        <v>1.0</v>
      </c>
      <c r="S179" s="98" t="s">
        <v>343</v>
      </c>
      <c r="T179" s="78"/>
      <c r="U179" s="78"/>
      <c r="V179" s="78"/>
      <c r="W179" s="78"/>
      <c r="X179" s="78"/>
      <c r="Y179" s="78"/>
      <c r="Z179" s="78"/>
    </row>
    <row r="180" ht="21.0" customHeight="1">
      <c r="A180" s="93">
        <v>1.71293992E8</v>
      </c>
      <c r="B180" s="93" t="s">
        <v>313</v>
      </c>
      <c r="C180" s="94">
        <v>9205491.0</v>
      </c>
      <c r="D180" s="94">
        <v>0.0</v>
      </c>
      <c r="E180" s="94">
        <v>1256111.0</v>
      </c>
      <c r="F180" s="94">
        <v>0.0</v>
      </c>
      <c r="G180" s="95" t="s">
        <v>341</v>
      </c>
      <c r="H180" s="95" t="s">
        <v>341</v>
      </c>
      <c r="I180" s="95">
        <v>0.0</v>
      </c>
      <c r="J180" s="95">
        <v>0.0</v>
      </c>
      <c r="K180" s="95">
        <v>0.0</v>
      </c>
      <c r="L180" s="96">
        <v>0.0</v>
      </c>
      <c r="M180" s="96">
        <v>0.0</v>
      </c>
      <c r="N180" s="96">
        <v>0.0</v>
      </c>
      <c r="O180" s="96">
        <v>0.0</v>
      </c>
      <c r="P180" s="97">
        <v>1.0</v>
      </c>
      <c r="Q180" s="97">
        <v>1.153470501269899</v>
      </c>
      <c r="R180" s="97">
        <v>1.0</v>
      </c>
      <c r="S180" s="98" t="s">
        <v>343</v>
      </c>
      <c r="T180" s="78"/>
      <c r="U180" s="78"/>
      <c r="V180" s="78"/>
      <c r="W180" s="78"/>
      <c r="X180" s="78"/>
      <c r="Y180" s="78"/>
      <c r="Z180" s="78"/>
    </row>
    <row r="181" ht="21.0" customHeight="1">
      <c r="A181" s="93"/>
      <c r="B181" s="93"/>
      <c r="C181" s="94"/>
      <c r="D181" s="94"/>
      <c r="E181" s="94"/>
      <c r="F181" s="94"/>
      <c r="G181" s="108">
        <f t="shared" ref="G181:K181" si="1">SUM(G4:G180)</f>
        <v>2850658200</v>
      </c>
      <c r="H181" s="108">
        <f t="shared" si="1"/>
        <v>9787800800</v>
      </c>
      <c r="I181" s="108">
        <f t="shared" si="1"/>
        <v>92489606</v>
      </c>
      <c r="J181" s="108">
        <f t="shared" si="1"/>
        <v>-615790399</v>
      </c>
      <c r="K181" s="108">
        <f t="shared" si="1"/>
        <v>16081829178</v>
      </c>
      <c r="L181" s="109"/>
      <c r="M181" s="109"/>
      <c r="N181" s="109"/>
      <c r="O181" s="110"/>
      <c r="P181" s="77"/>
      <c r="Q181" s="77"/>
      <c r="R181" s="77"/>
      <c r="S181" s="77"/>
      <c r="T181" s="78"/>
      <c r="U181" s="78"/>
      <c r="V181" s="78"/>
      <c r="W181" s="78"/>
      <c r="X181" s="78"/>
      <c r="Y181" s="78"/>
      <c r="Z181" s="78"/>
    </row>
    <row r="182" ht="21.0" customHeight="1">
      <c r="A182" s="93"/>
      <c r="B182" s="93"/>
      <c r="C182" s="94"/>
      <c r="D182" s="94"/>
      <c r="E182" s="94"/>
      <c r="F182" s="94"/>
      <c r="G182" s="94"/>
      <c r="H182" s="94"/>
      <c r="I182" s="94"/>
      <c r="J182" s="94"/>
      <c r="K182" s="94"/>
      <c r="L182" s="109"/>
      <c r="M182" s="109"/>
      <c r="N182" s="109"/>
      <c r="O182" s="110"/>
      <c r="P182" s="77"/>
      <c r="Q182" s="77"/>
      <c r="R182" s="77"/>
      <c r="S182" s="77"/>
      <c r="T182" s="78"/>
      <c r="U182" s="78"/>
      <c r="V182" s="78"/>
      <c r="W182" s="78"/>
      <c r="X182" s="78"/>
      <c r="Y182" s="78"/>
      <c r="Z182" s="78"/>
    </row>
    <row r="183" ht="21.0" customHeight="1">
      <c r="A183" s="93"/>
      <c r="B183" s="93"/>
      <c r="C183" s="94"/>
      <c r="D183" s="94"/>
      <c r="E183" s="94"/>
      <c r="F183" s="94"/>
      <c r="G183" s="94"/>
      <c r="H183" s="94"/>
      <c r="I183" s="94"/>
      <c r="J183" s="94"/>
      <c r="K183" s="94"/>
      <c r="L183" s="109"/>
      <c r="M183" s="109"/>
      <c r="N183" s="109"/>
      <c r="O183" s="110"/>
      <c r="P183" s="77"/>
      <c r="Q183" s="77"/>
      <c r="R183" s="77"/>
      <c r="S183" s="77"/>
      <c r="T183" s="111"/>
      <c r="U183" s="111"/>
      <c r="V183" s="111"/>
      <c r="W183" s="111"/>
      <c r="X183" s="111"/>
      <c r="Y183" s="111"/>
      <c r="Z183" s="111"/>
    </row>
    <row r="184" ht="34.5" customHeight="1">
      <c r="A184" s="112" t="s">
        <v>344</v>
      </c>
      <c r="B184" s="40"/>
      <c r="C184" s="40"/>
      <c r="D184" s="40"/>
      <c r="E184" s="40"/>
      <c r="F184" s="12"/>
      <c r="G184" s="94"/>
      <c r="H184" s="94"/>
      <c r="I184" s="94"/>
      <c r="J184" s="94"/>
      <c r="K184" s="94"/>
      <c r="L184" s="109"/>
      <c r="M184" s="109"/>
      <c r="N184" s="109"/>
      <c r="O184" s="110"/>
      <c r="P184" s="77"/>
      <c r="Q184" s="77"/>
      <c r="R184" s="113" t="s">
        <v>39</v>
      </c>
      <c r="S184" s="114">
        <f>COUNTIF(S4:S180,"Excellent")</f>
        <v>18</v>
      </c>
      <c r="T184" s="111"/>
      <c r="U184" s="111"/>
      <c r="V184" s="111"/>
      <c r="W184" s="111"/>
      <c r="X184" s="111"/>
      <c r="Y184" s="111"/>
      <c r="Z184" s="111"/>
    </row>
    <row r="185" ht="33.0" customHeight="1">
      <c r="A185" s="115" t="s">
        <v>345</v>
      </c>
      <c r="B185" s="40"/>
      <c r="C185" s="40"/>
      <c r="D185" s="40"/>
      <c r="E185" s="40"/>
      <c r="F185" s="12"/>
      <c r="G185" s="94"/>
      <c r="H185" s="94"/>
      <c r="I185" s="94"/>
      <c r="J185" s="94"/>
      <c r="K185" s="94"/>
      <c r="L185" s="109"/>
      <c r="M185" s="109"/>
      <c r="N185" s="109"/>
      <c r="O185" s="110"/>
      <c r="P185" s="77"/>
      <c r="Q185" s="77"/>
      <c r="R185" s="116" t="s">
        <v>340</v>
      </c>
      <c r="S185" s="117">
        <f>COUNTIF(S4:S180, "Good")</f>
        <v>33</v>
      </c>
      <c r="T185" s="111"/>
      <c r="U185" s="111"/>
      <c r="V185" s="111"/>
      <c r="W185" s="111"/>
      <c r="X185" s="111"/>
      <c r="Y185" s="111"/>
      <c r="Z185" s="111"/>
    </row>
    <row r="186" ht="21.0" customHeight="1">
      <c r="A186" s="115" t="s">
        <v>346</v>
      </c>
      <c r="B186" s="40"/>
      <c r="C186" s="40"/>
      <c r="D186" s="40"/>
      <c r="E186" s="40"/>
      <c r="F186" s="12"/>
      <c r="G186" s="94"/>
      <c r="H186" s="94"/>
      <c r="I186" s="94"/>
      <c r="J186" s="94"/>
      <c r="K186" s="94"/>
      <c r="L186" s="109"/>
      <c r="M186" s="109"/>
      <c r="N186" s="109"/>
      <c r="O186" s="110"/>
      <c r="P186" s="77"/>
      <c r="Q186" s="77"/>
      <c r="R186" s="116" t="s">
        <v>342</v>
      </c>
      <c r="S186" s="117">
        <f>COUNTIF(S4:S180, "Need Improvement")</f>
        <v>15</v>
      </c>
      <c r="T186" s="111"/>
      <c r="U186" s="111"/>
      <c r="V186" s="111"/>
      <c r="W186" s="111"/>
      <c r="X186" s="111"/>
      <c r="Y186" s="111"/>
      <c r="Z186" s="111"/>
    </row>
    <row r="187" ht="26.25" customHeight="1">
      <c r="A187" s="115" t="s">
        <v>347</v>
      </c>
      <c r="B187" s="40"/>
      <c r="C187" s="40"/>
      <c r="D187" s="40"/>
      <c r="E187" s="40"/>
      <c r="F187" s="12"/>
      <c r="G187" s="94"/>
      <c r="H187" s="94"/>
      <c r="I187" s="94"/>
      <c r="J187" s="94"/>
      <c r="K187" s="94"/>
      <c r="L187" s="109"/>
      <c r="M187" s="109"/>
      <c r="N187" s="109"/>
      <c r="O187" s="110"/>
      <c r="P187" s="77"/>
      <c r="Q187" s="77"/>
      <c r="R187" s="118" t="s">
        <v>343</v>
      </c>
      <c r="S187" s="119">
        <f>COUNTIF(S4:S180, "Dead Weight")</f>
        <v>111</v>
      </c>
      <c r="T187" s="111"/>
      <c r="U187" s="111"/>
      <c r="V187" s="111"/>
      <c r="W187" s="111"/>
      <c r="X187" s="111"/>
      <c r="Y187" s="111"/>
      <c r="Z187" s="111"/>
    </row>
    <row r="188" ht="21.0" customHeight="1">
      <c r="A188" s="93"/>
      <c r="B188" s="93"/>
      <c r="C188" s="94"/>
      <c r="D188" s="94"/>
      <c r="E188" s="94"/>
      <c r="F188" s="94"/>
      <c r="G188" s="94"/>
      <c r="H188" s="94"/>
      <c r="I188" s="94"/>
      <c r="J188" s="94"/>
      <c r="K188" s="94"/>
      <c r="L188" s="109"/>
      <c r="M188" s="109"/>
      <c r="N188" s="109"/>
      <c r="O188" s="110"/>
      <c r="P188" s="77"/>
      <c r="Q188" s="77"/>
      <c r="R188" s="77"/>
      <c r="S188" s="77"/>
      <c r="T188" s="111"/>
      <c r="U188" s="111"/>
      <c r="V188" s="111"/>
      <c r="W188" s="111"/>
      <c r="X188" s="111"/>
      <c r="Y188" s="111"/>
      <c r="Z188" s="111"/>
    </row>
    <row r="189" ht="21.0" customHeight="1">
      <c r="A189" s="93"/>
      <c r="B189" s="93"/>
      <c r="C189" s="94"/>
      <c r="D189" s="94"/>
      <c r="E189" s="94"/>
      <c r="F189" s="94"/>
      <c r="G189" s="94"/>
      <c r="H189" s="94"/>
      <c r="I189" s="94"/>
      <c r="J189" s="94"/>
      <c r="K189" s="94"/>
      <c r="L189" s="109"/>
      <c r="M189" s="109"/>
      <c r="N189" s="109"/>
      <c r="O189" s="110"/>
      <c r="P189" s="77"/>
      <c r="Q189" s="77"/>
      <c r="R189" s="77"/>
      <c r="S189" s="77"/>
      <c r="T189" s="111"/>
      <c r="U189" s="111"/>
      <c r="V189" s="111"/>
      <c r="W189" s="111"/>
      <c r="X189" s="111"/>
      <c r="Y189" s="111"/>
      <c r="Z189" s="111"/>
    </row>
    <row r="190" ht="21.0" customHeight="1">
      <c r="A190" s="93"/>
      <c r="B190" s="93"/>
      <c r="C190" s="94"/>
      <c r="D190" s="94"/>
      <c r="E190" s="94"/>
      <c r="F190" s="94"/>
      <c r="G190" s="94"/>
      <c r="H190" s="94"/>
      <c r="I190" s="94"/>
      <c r="J190" s="94"/>
      <c r="K190" s="94"/>
      <c r="L190" s="109"/>
      <c r="M190" s="109"/>
      <c r="N190" s="109"/>
      <c r="O190" s="110"/>
      <c r="P190" s="77"/>
      <c r="Q190" s="77"/>
      <c r="R190" s="77"/>
      <c r="S190" s="77"/>
      <c r="T190" s="111"/>
      <c r="U190" s="111"/>
      <c r="V190" s="111"/>
      <c r="W190" s="111"/>
      <c r="X190" s="111"/>
      <c r="Y190" s="111"/>
      <c r="Z190" s="111"/>
    </row>
    <row r="191" ht="21.0" customHeight="1">
      <c r="A191" s="93"/>
      <c r="B191" s="93"/>
      <c r="C191" s="94"/>
      <c r="D191" s="94"/>
      <c r="E191" s="94"/>
      <c r="F191" s="94"/>
      <c r="G191" s="94"/>
      <c r="H191" s="94"/>
      <c r="I191" s="94"/>
      <c r="J191" s="94"/>
      <c r="K191" s="94"/>
      <c r="L191" s="109"/>
      <c r="M191" s="109"/>
      <c r="N191" s="109"/>
      <c r="O191" s="110"/>
      <c r="P191" s="77"/>
      <c r="Q191" s="77"/>
      <c r="R191" s="77"/>
      <c r="S191" s="77"/>
      <c r="T191" s="111"/>
      <c r="U191" s="111"/>
      <c r="V191" s="111"/>
      <c r="W191" s="111"/>
      <c r="X191" s="111"/>
      <c r="Y191" s="111"/>
      <c r="Z191" s="111"/>
    </row>
    <row r="192" ht="21.0" customHeight="1">
      <c r="A192" s="93"/>
      <c r="B192" s="93"/>
      <c r="C192" s="94"/>
      <c r="D192" s="94"/>
      <c r="E192" s="94"/>
      <c r="F192" s="94"/>
      <c r="G192" s="94"/>
      <c r="H192" s="94"/>
      <c r="I192" s="94"/>
      <c r="J192" s="94"/>
      <c r="K192" s="94"/>
      <c r="L192" s="109"/>
      <c r="M192" s="109"/>
      <c r="N192" s="109"/>
      <c r="O192" s="110"/>
      <c r="P192" s="77"/>
      <c r="Q192" s="77"/>
      <c r="R192" s="77"/>
      <c r="S192" s="77"/>
      <c r="T192" s="111"/>
      <c r="U192" s="111"/>
      <c r="V192" s="111"/>
      <c r="W192" s="111"/>
      <c r="X192" s="111"/>
      <c r="Y192" s="111"/>
      <c r="Z192" s="111"/>
    </row>
    <row r="193" ht="21.0" customHeight="1">
      <c r="A193" s="93"/>
      <c r="B193" s="93"/>
      <c r="C193" s="94"/>
      <c r="D193" s="94"/>
      <c r="E193" s="94"/>
      <c r="F193" s="94"/>
      <c r="G193" s="94"/>
      <c r="H193" s="94"/>
      <c r="I193" s="94"/>
      <c r="J193" s="94"/>
      <c r="K193" s="94"/>
      <c r="L193" s="109"/>
      <c r="M193" s="109"/>
      <c r="N193" s="109"/>
      <c r="O193" s="110"/>
      <c r="P193" s="77"/>
      <c r="Q193" s="77"/>
      <c r="R193" s="77"/>
      <c r="S193" s="77"/>
      <c r="T193" s="111"/>
      <c r="U193" s="111"/>
      <c r="V193" s="111"/>
      <c r="W193" s="111"/>
      <c r="X193" s="111"/>
      <c r="Y193" s="111"/>
      <c r="Z193" s="111"/>
    </row>
    <row r="194" ht="21.0" customHeight="1">
      <c r="A194" s="93"/>
      <c r="B194" s="93"/>
      <c r="C194" s="94"/>
      <c r="D194" s="94"/>
      <c r="E194" s="94"/>
      <c r="F194" s="94"/>
      <c r="G194" s="94"/>
      <c r="H194" s="94"/>
      <c r="I194" s="94"/>
      <c r="J194" s="94"/>
      <c r="K194" s="94"/>
      <c r="L194" s="109"/>
      <c r="M194" s="109"/>
      <c r="N194" s="109"/>
      <c r="O194" s="110"/>
      <c r="P194" s="77"/>
      <c r="Q194" s="77"/>
      <c r="R194" s="77"/>
      <c r="S194" s="77"/>
      <c r="T194" s="111"/>
      <c r="U194" s="111"/>
      <c r="V194" s="111"/>
      <c r="W194" s="111"/>
      <c r="X194" s="111"/>
      <c r="Y194" s="111"/>
      <c r="Z194" s="111"/>
    </row>
    <row r="195" ht="21.0" customHeight="1">
      <c r="A195" s="93"/>
      <c r="B195" s="93"/>
      <c r="C195" s="94"/>
      <c r="D195" s="94"/>
      <c r="E195" s="94"/>
      <c r="F195" s="94"/>
      <c r="G195" s="94"/>
      <c r="H195" s="94"/>
      <c r="I195" s="94"/>
      <c r="J195" s="94"/>
      <c r="K195" s="94"/>
      <c r="L195" s="109"/>
      <c r="M195" s="109"/>
      <c r="N195" s="109"/>
      <c r="O195" s="110"/>
      <c r="P195" s="77"/>
      <c r="Q195" s="77"/>
      <c r="R195" s="77"/>
      <c r="S195" s="77"/>
      <c r="T195" s="111"/>
      <c r="U195" s="111"/>
      <c r="V195" s="111"/>
      <c r="W195" s="111"/>
      <c r="X195" s="111"/>
      <c r="Y195" s="111"/>
      <c r="Z195" s="111"/>
    </row>
    <row r="196" ht="21.0" customHeight="1">
      <c r="A196" s="93"/>
      <c r="B196" s="93"/>
      <c r="C196" s="94"/>
      <c r="D196" s="94"/>
      <c r="E196" s="94"/>
      <c r="F196" s="94"/>
      <c r="G196" s="94"/>
      <c r="H196" s="94"/>
      <c r="I196" s="94"/>
      <c r="J196" s="94"/>
      <c r="K196" s="94"/>
      <c r="L196" s="109"/>
      <c r="M196" s="109"/>
      <c r="N196" s="109"/>
      <c r="O196" s="110"/>
      <c r="P196" s="77"/>
      <c r="Q196" s="77"/>
      <c r="R196" s="77"/>
      <c r="S196" s="77"/>
      <c r="T196" s="111"/>
      <c r="U196" s="111"/>
      <c r="V196" s="111"/>
      <c r="W196" s="111"/>
      <c r="X196" s="111"/>
      <c r="Y196" s="111"/>
      <c r="Z196" s="111"/>
    </row>
    <row r="197" ht="21.0" customHeight="1">
      <c r="A197" s="93"/>
      <c r="B197" s="93"/>
      <c r="C197" s="94"/>
      <c r="D197" s="94"/>
      <c r="E197" s="94"/>
      <c r="F197" s="94"/>
      <c r="G197" s="94"/>
      <c r="H197" s="94"/>
      <c r="I197" s="94"/>
      <c r="J197" s="94"/>
      <c r="K197" s="94"/>
      <c r="L197" s="109"/>
      <c r="M197" s="109"/>
      <c r="N197" s="109"/>
      <c r="O197" s="110"/>
      <c r="P197" s="77"/>
      <c r="Q197" s="77"/>
      <c r="R197" s="77"/>
      <c r="S197" s="77"/>
      <c r="T197" s="111"/>
      <c r="U197" s="111"/>
      <c r="V197" s="111"/>
      <c r="W197" s="111"/>
      <c r="X197" s="111"/>
      <c r="Y197" s="111"/>
      <c r="Z197" s="111"/>
    </row>
    <row r="198" ht="21.0" customHeight="1">
      <c r="A198" s="93"/>
      <c r="B198" s="93"/>
      <c r="C198" s="94"/>
      <c r="D198" s="94"/>
      <c r="E198" s="94"/>
      <c r="F198" s="94"/>
      <c r="G198" s="94"/>
      <c r="H198" s="94"/>
      <c r="I198" s="94"/>
      <c r="J198" s="94"/>
      <c r="K198" s="94"/>
      <c r="L198" s="109"/>
      <c r="M198" s="109"/>
      <c r="N198" s="109"/>
      <c r="O198" s="110"/>
      <c r="P198" s="77"/>
      <c r="Q198" s="77"/>
      <c r="R198" s="77"/>
      <c r="S198" s="77"/>
      <c r="T198" s="111"/>
      <c r="U198" s="111"/>
      <c r="V198" s="111"/>
      <c r="W198" s="111"/>
      <c r="X198" s="111"/>
      <c r="Y198" s="111"/>
      <c r="Z198" s="111"/>
    </row>
    <row r="199" ht="21.0" customHeight="1">
      <c r="A199" s="93"/>
      <c r="B199" s="93"/>
      <c r="C199" s="94"/>
      <c r="D199" s="94"/>
      <c r="E199" s="94"/>
      <c r="F199" s="94"/>
      <c r="G199" s="94"/>
      <c r="H199" s="94"/>
      <c r="I199" s="94"/>
      <c r="J199" s="94"/>
      <c r="K199" s="94"/>
      <c r="L199" s="109"/>
      <c r="M199" s="109"/>
      <c r="N199" s="109"/>
      <c r="O199" s="110"/>
      <c r="P199" s="77"/>
      <c r="Q199" s="77"/>
      <c r="R199" s="77"/>
      <c r="S199" s="77"/>
      <c r="T199" s="111"/>
      <c r="U199" s="111"/>
      <c r="V199" s="111"/>
      <c r="W199" s="111"/>
      <c r="X199" s="111"/>
      <c r="Y199" s="111"/>
      <c r="Z199" s="111"/>
    </row>
    <row r="200" ht="21.0" customHeight="1">
      <c r="A200" s="93"/>
      <c r="B200" s="93"/>
      <c r="C200" s="94"/>
      <c r="D200" s="94"/>
      <c r="E200" s="94"/>
      <c r="F200" s="94"/>
      <c r="G200" s="94"/>
      <c r="H200" s="94"/>
      <c r="I200" s="94"/>
      <c r="J200" s="94"/>
      <c r="K200" s="94"/>
      <c r="L200" s="109"/>
      <c r="M200" s="109"/>
      <c r="N200" s="109"/>
      <c r="O200" s="110"/>
      <c r="P200" s="77"/>
      <c r="Q200" s="77"/>
      <c r="R200" s="77"/>
      <c r="S200" s="77"/>
      <c r="T200" s="111"/>
      <c r="U200" s="111"/>
      <c r="V200" s="111"/>
      <c r="W200" s="111"/>
      <c r="X200" s="111"/>
      <c r="Y200" s="111"/>
      <c r="Z200" s="111"/>
    </row>
    <row r="201" ht="21.0" customHeight="1">
      <c r="A201" s="93"/>
      <c r="B201" s="93"/>
      <c r="C201" s="94"/>
      <c r="D201" s="94"/>
      <c r="E201" s="94"/>
      <c r="F201" s="94"/>
      <c r="G201" s="94"/>
      <c r="H201" s="94"/>
      <c r="I201" s="94"/>
      <c r="J201" s="94"/>
      <c r="K201" s="94"/>
      <c r="L201" s="109"/>
      <c r="M201" s="109"/>
      <c r="N201" s="109"/>
      <c r="O201" s="110"/>
      <c r="P201" s="77"/>
      <c r="Q201" s="77"/>
      <c r="R201" s="77"/>
      <c r="S201" s="77"/>
      <c r="T201" s="111"/>
      <c r="U201" s="111"/>
      <c r="V201" s="111"/>
      <c r="W201" s="111"/>
      <c r="X201" s="111"/>
      <c r="Y201" s="111"/>
      <c r="Z201" s="111"/>
    </row>
    <row r="202" ht="21.0" customHeight="1">
      <c r="A202" s="93"/>
      <c r="B202" s="93"/>
      <c r="C202" s="94"/>
      <c r="D202" s="94"/>
      <c r="E202" s="94"/>
      <c r="F202" s="94"/>
      <c r="G202" s="94"/>
      <c r="H202" s="94"/>
      <c r="I202" s="94"/>
      <c r="J202" s="94"/>
      <c r="K202" s="94"/>
      <c r="L202" s="109"/>
      <c r="M202" s="109"/>
      <c r="N202" s="109"/>
      <c r="O202" s="110"/>
      <c r="P202" s="77"/>
      <c r="Q202" s="77"/>
      <c r="R202" s="77"/>
      <c r="S202" s="77"/>
      <c r="T202" s="111"/>
      <c r="U202" s="111"/>
      <c r="V202" s="111"/>
      <c r="W202" s="111"/>
      <c r="X202" s="111"/>
      <c r="Y202" s="111"/>
      <c r="Z202" s="111"/>
    </row>
    <row r="203" ht="21.0" customHeight="1">
      <c r="A203" s="93"/>
      <c r="B203" s="93"/>
      <c r="C203" s="94"/>
      <c r="D203" s="94"/>
      <c r="E203" s="94"/>
      <c r="F203" s="94"/>
      <c r="G203" s="94"/>
      <c r="H203" s="94"/>
      <c r="I203" s="94"/>
      <c r="J203" s="94"/>
      <c r="K203" s="94"/>
      <c r="L203" s="109"/>
      <c r="M203" s="109"/>
      <c r="N203" s="109"/>
      <c r="O203" s="110"/>
      <c r="P203" s="77"/>
      <c r="Q203" s="77"/>
      <c r="R203" s="77"/>
      <c r="S203" s="77"/>
      <c r="T203" s="111"/>
      <c r="U203" s="111"/>
      <c r="V203" s="111"/>
      <c r="W203" s="111"/>
      <c r="X203" s="111"/>
      <c r="Y203" s="111"/>
      <c r="Z203" s="111"/>
    </row>
    <row r="204" ht="21.0" customHeight="1">
      <c r="A204" s="93"/>
      <c r="B204" s="93"/>
      <c r="C204" s="94"/>
      <c r="D204" s="94"/>
      <c r="E204" s="94"/>
      <c r="F204" s="94"/>
      <c r="G204" s="94"/>
      <c r="H204" s="94"/>
      <c r="I204" s="94"/>
      <c r="J204" s="94"/>
      <c r="K204" s="94"/>
      <c r="L204" s="109"/>
      <c r="M204" s="109"/>
      <c r="N204" s="109"/>
      <c r="O204" s="110"/>
      <c r="P204" s="77"/>
      <c r="Q204" s="77"/>
      <c r="R204" s="77"/>
      <c r="S204" s="77"/>
      <c r="T204" s="111"/>
      <c r="U204" s="111"/>
      <c r="V204" s="111"/>
      <c r="W204" s="111"/>
      <c r="X204" s="111"/>
      <c r="Y204" s="111"/>
      <c r="Z204" s="111"/>
    </row>
    <row r="205" ht="21.0" customHeight="1">
      <c r="A205" s="93"/>
      <c r="B205" s="93"/>
      <c r="C205" s="94"/>
      <c r="D205" s="94"/>
      <c r="E205" s="94"/>
      <c r="F205" s="94"/>
      <c r="G205" s="94"/>
      <c r="H205" s="94"/>
      <c r="I205" s="94"/>
      <c r="J205" s="94"/>
      <c r="K205" s="94"/>
      <c r="L205" s="109"/>
      <c r="M205" s="109"/>
      <c r="N205" s="109"/>
      <c r="O205" s="110"/>
      <c r="P205" s="77"/>
      <c r="Q205" s="77"/>
      <c r="R205" s="77"/>
      <c r="S205" s="77"/>
      <c r="T205" s="111"/>
      <c r="U205" s="111"/>
      <c r="V205" s="111"/>
      <c r="W205" s="111"/>
      <c r="X205" s="111"/>
      <c r="Y205" s="111"/>
      <c r="Z205" s="111"/>
    </row>
    <row r="206" ht="21.0" customHeight="1">
      <c r="A206" s="93"/>
      <c r="B206" s="93"/>
      <c r="C206" s="94"/>
      <c r="D206" s="94"/>
      <c r="E206" s="94"/>
      <c r="F206" s="94"/>
      <c r="G206" s="94"/>
      <c r="H206" s="94"/>
      <c r="I206" s="94"/>
      <c r="J206" s="94"/>
      <c r="K206" s="94"/>
      <c r="L206" s="109"/>
      <c r="M206" s="109"/>
      <c r="N206" s="109"/>
      <c r="O206" s="110"/>
      <c r="P206" s="77"/>
      <c r="Q206" s="77"/>
      <c r="R206" s="77"/>
      <c r="S206" s="77"/>
      <c r="T206" s="111"/>
      <c r="U206" s="111"/>
      <c r="V206" s="111"/>
      <c r="W206" s="111"/>
      <c r="X206" s="111"/>
      <c r="Y206" s="111"/>
      <c r="Z206" s="111"/>
    </row>
    <row r="207" ht="21.0" customHeight="1">
      <c r="A207" s="93"/>
      <c r="B207" s="93"/>
      <c r="C207" s="94"/>
      <c r="D207" s="94"/>
      <c r="E207" s="94"/>
      <c r="F207" s="94"/>
      <c r="G207" s="94"/>
      <c r="H207" s="94"/>
      <c r="I207" s="94"/>
      <c r="J207" s="94"/>
      <c r="K207" s="94"/>
      <c r="L207" s="109"/>
      <c r="M207" s="109"/>
      <c r="N207" s="109"/>
      <c r="O207" s="110"/>
      <c r="P207" s="77"/>
      <c r="Q207" s="77"/>
      <c r="R207" s="77"/>
      <c r="S207" s="77"/>
      <c r="T207" s="111"/>
      <c r="U207" s="111"/>
      <c r="V207" s="111"/>
      <c r="W207" s="111"/>
      <c r="X207" s="111"/>
      <c r="Y207" s="111"/>
      <c r="Z207" s="111"/>
    </row>
    <row r="208" ht="21.0" customHeight="1">
      <c r="A208" s="93"/>
      <c r="B208" s="93"/>
      <c r="C208" s="94"/>
      <c r="D208" s="94"/>
      <c r="E208" s="94"/>
      <c r="F208" s="94"/>
      <c r="G208" s="94"/>
      <c r="H208" s="94"/>
      <c r="I208" s="94"/>
      <c r="J208" s="94"/>
      <c r="K208" s="94"/>
      <c r="L208" s="109"/>
      <c r="M208" s="109"/>
      <c r="N208" s="109"/>
      <c r="O208" s="110"/>
      <c r="P208" s="77"/>
      <c r="Q208" s="77"/>
      <c r="R208" s="77"/>
      <c r="S208" s="77"/>
      <c r="T208" s="111"/>
      <c r="U208" s="111"/>
      <c r="V208" s="111"/>
      <c r="W208" s="111"/>
      <c r="X208" s="111"/>
      <c r="Y208" s="111"/>
      <c r="Z208" s="111"/>
    </row>
    <row r="209" ht="21.0" customHeight="1">
      <c r="A209" s="93"/>
      <c r="B209" s="93"/>
      <c r="C209" s="94"/>
      <c r="D209" s="94"/>
      <c r="E209" s="94"/>
      <c r="F209" s="94"/>
      <c r="G209" s="94"/>
      <c r="H209" s="94"/>
      <c r="I209" s="94"/>
      <c r="J209" s="94"/>
      <c r="K209" s="94"/>
      <c r="L209" s="109"/>
      <c r="M209" s="109"/>
      <c r="N209" s="109"/>
      <c r="O209" s="110"/>
      <c r="P209" s="77"/>
      <c r="Q209" s="77"/>
      <c r="R209" s="77"/>
      <c r="S209" s="77"/>
      <c r="T209" s="111"/>
      <c r="U209" s="111"/>
      <c r="V209" s="111"/>
      <c r="W209" s="111"/>
      <c r="X209" s="111"/>
      <c r="Y209" s="111"/>
      <c r="Z209" s="111"/>
    </row>
    <row r="210" ht="21.0" customHeight="1">
      <c r="A210" s="93"/>
      <c r="B210" s="93"/>
      <c r="C210" s="94"/>
      <c r="D210" s="94"/>
      <c r="E210" s="94"/>
      <c r="F210" s="94"/>
      <c r="G210" s="94"/>
      <c r="H210" s="94"/>
      <c r="I210" s="94"/>
      <c r="J210" s="94"/>
      <c r="K210" s="94"/>
      <c r="L210" s="109"/>
      <c r="M210" s="109"/>
      <c r="N210" s="109"/>
      <c r="O210" s="110"/>
      <c r="P210" s="77"/>
      <c r="Q210" s="77"/>
      <c r="R210" s="77"/>
      <c r="S210" s="77"/>
      <c r="T210" s="111"/>
      <c r="U210" s="111"/>
      <c r="V210" s="111"/>
      <c r="W210" s="111"/>
      <c r="X210" s="111"/>
      <c r="Y210" s="111"/>
      <c r="Z210" s="111"/>
    </row>
    <row r="211" ht="21.0" customHeight="1">
      <c r="A211" s="93"/>
      <c r="B211" s="93"/>
      <c r="C211" s="94"/>
      <c r="D211" s="94"/>
      <c r="E211" s="94"/>
      <c r="F211" s="94"/>
      <c r="G211" s="94"/>
      <c r="H211" s="94"/>
      <c r="I211" s="94"/>
      <c r="J211" s="94"/>
      <c r="K211" s="94"/>
      <c r="L211" s="109"/>
      <c r="M211" s="109"/>
      <c r="N211" s="109"/>
      <c r="O211" s="110"/>
      <c r="P211" s="77"/>
      <c r="Q211" s="77"/>
      <c r="R211" s="77"/>
      <c r="S211" s="77"/>
      <c r="T211" s="111"/>
      <c r="U211" s="111"/>
      <c r="V211" s="111"/>
      <c r="W211" s="111"/>
      <c r="X211" s="111"/>
      <c r="Y211" s="111"/>
      <c r="Z211" s="111"/>
    </row>
    <row r="212" ht="21.0" customHeight="1">
      <c r="A212" s="93"/>
      <c r="B212" s="93"/>
      <c r="C212" s="94"/>
      <c r="D212" s="94"/>
      <c r="E212" s="94"/>
      <c r="F212" s="94"/>
      <c r="G212" s="94"/>
      <c r="H212" s="94"/>
      <c r="I212" s="94"/>
      <c r="J212" s="94"/>
      <c r="K212" s="94"/>
      <c r="L212" s="109"/>
      <c r="M212" s="109"/>
      <c r="N212" s="109"/>
      <c r="O212" s="110"/>
      <c r="P212" s="77"/>
      <c r="Q212" s="77"/>
      <c r="R212" s="77"/>
      <c r="S212" s="77"/>
      <c r="T212" s="111"/>
      <c r="U212" s="111"/>
      <c r="V212" s="111"/>
      <c r="W212" s="111"/>
      <c r="X212" s="111"/>
      <c r="Y212" s="111"/>
      <c r="Z212" s="111"/>
    </row>
    <row r="213" ht="21.0" customHeight="1">
      <c r="A213" s="93"/>
      <c r="B213" s="93"/>
      <c r="C213" s="94"/>
      <c r="D213" s="94"/>
      <c r="E213" s="94"/>
      <c r="F213" s="94"/>
      <c r="G213" s="94"/>
      <c r="H213" s="94"/>
      <c r="I213" s="94"/>
      <c r="J213" s="94"/>
      <c r="K213" s="94"/>
      <c r="L213" s="109"/>
      <c r="M213" s="109"/>
      <c r="N213" s="109"/>
      <c r="O213" s="110"/>
      <c r="P213" s="77"/>
      <c r="Q213" s="77"/>
      <c r="R213" s="77"/>
      <c r="S213" s="77"/>
      <c r="T213" s="111"/>
      <c r="U213" s="111"/>
      <c r="V213" s="111"/>
      <c r="W213" s="111"/>
      <c r="X213" s="111"/>
      <c r="Y213" s="111"/>
      <c r="Z213" s="111"/>
    </row>
    <row r="214" ht="21.0" customHeight="1">
      <c r="A214" s="93"/>
      <c r="B214" s="93"/>
      <c r="C214" s="94"/>
      <c r="D214" s="94"/>
      <c r="E214" s="94"/>
      <c r="F214" s="94"/>
      <c r="G214" s="94"/>
      <c r="H214" s="94"/>
      <c r="I214" s="94"/>
      <c r="J214" s="94"/>
      <c r="K214" s="94"/>
      <c r="L214" s="109"/>
      <c r="M214" s="109"/>
      <c r="N214" s="109"/>
      <c r="O214" s="110"/>
      <c r="P214" s="77"/>
      <c r="Q214" s="77"/>
      <c r="R214" s="77"/>
      <c r="S214" s="77"/>
      <c r="T214" s="111"/>
      <c r="U214" s="111"/>
      <c r="V214" s="111"/>
      <c r="W214" s="111"/>
      <c r="X214" s="111"/>
      <c r="Y214" s="111"/>
      <c r="Z214" s="111"/>
    </row>
    <row r="215" ht="21.0" customHeight="1">
      <c r="A215" s="93"/>
      <c r="B215" s="93"/>
      <c r="C215" s="94"/>
      <c r="D215" s="94"/>
      <c r="E215" s="94"/>
      <c r="F215" s="94"/>
      <c r="G215" s="94"/>
      <c r="H215" s="94"/>
      <c r="I215" s="94"/>
      <c r="J215" s="94"/>
      <c r="K215" s="94"/>
      <c r="L215" s="109"/>
      <c r="M215" s="109"/>
      <c r="N215" s="109"/>
      <c r="O215" s="110"/>
      <c r="P215" s="77"/>
      <c r="Q215" s="77"/>
      <c r="R215" s="77"/>
      <c r="S215" s="77"/>
      <c r="T215" s="111"/>
      <c r="U215" s="111"/>
      <c r="V215" s="111"/>
      <c r="W215" s="111"/>
      <c r="X215" s="111"/>
      <c r="Y215" s="111"/>
      <c r="Z215" s="111"/>
    </row>
    <row r="216" ht="21.0" customHeight="1">
      <c r="A216" s="93"/>
      <c r="B216" s="93"/>
      <c r="C216" s="94"/>
      <c r="D216" s="94"/>
      <c r="E216" s="94"/>
      <c r="F216" s="94"/>
      <c r="G216" s="94"/>
      <c r="H216" s="94"/>
      <c r="I216" s="94"/>
      <c r="J216" s="94"/>
      <c r="K216" s="94"/>
      <c r="L216" s="109"/>
      <c r="M216" s="109"/>
      <c r="N216" s="109"/>
      <c r="O216" s="110"/>
      <c r="P216" s="77"/>
      <c r="Q216" s="77"/>
      <c r="R216" s="77"/>
      <c r="S216" s="77"/>
      <c r="T216" s="111"/>
      <c r="U216" s="111"/>
      <c r="V216" s="111"/>
      <c r="W216" s="111"/>
      <c r="X216" s="111"/>
      <c r="Y216" s="111"/>
      <c r="Z216" s="111"/>
    </row>
    <row r="217" ht="21.0" customHeight="1">
      <c r="A217" s="93"/>
      <c r="B217" s="93"/>
      <c r="C217" s="94"/>
      <c r="D217" s="94"/>
      <c r="E217" s="94"/>
      <c r="F217" s="94"/>
      <c r="G217" s="94"/>
      <c r="H217" s="94"/>
      <c r="I217" s="94"/>
      <c r="J217" s="94"/>
      <c r="K217" s="94"/>
      <c r="L217" s="109"/>
      <c r="M217" s="109"/>
      <c r="N217" s="109"/>
      <c r="O217" s="110"/>
      <c r="P217" s="77"/>
      <c r="Q217" s="77"/>
      <c r="R217" s="77"/>
      <c r="S217" s="77"/>
      <c r="T217" s="111"/>
      <c r="U217" s="111"/>
      <c r="V217" s="111"/>
      <c r="W217" s="111"/>
      <c r="X217" s="111"/>
      <c r="Y217" s="111"/>
      <c r="Z217" s="111"/>
    </row>
    <row r="218" ht="21.0" customHeight="1">
      <c r="A218" s="93"/>
      <c r="B218" s="93"/>
      <c r="C218" s="94"/>
      <c r="D218" s="94"/>
      <c r="E218" s="94"/>
      <c r="F218" s="94"/>
      <c r="G218" s="94"/>
      <c r="H218" s="94"/>
      <c r="I218" s="94"/>
      <c r="J218" s="94"/>
      <c r="K218" s="94"/>
      <c r="L218" s="109"/>
      <c r="M218" s="109"/>
      <c r="N218" s="109"/>
      <c r="O218" s="110"/>
      <c r="P218" s="77"/>
      <c r="Q218" s="77"/>
      <c r="R218" s="77"/>
      <c r="S218" s="77"/>
      <c r="T218" s="111"/>
      <c r="U218" s="111"/>
      <c r="V218" s="111"/>
      <c r="W218" s="111"/>
      <c r="X218" s="111"/>
      <c r="Y218" s="111"/>
      <c r="Z218" s="111"/>
    </row>
    <row r="219" ht="21.0" customHeight="1">
      <c r="A219" s="93"/>
      <c r="B219" s="93"/>
      <c r="C219" s="94"/>
      <c r="D219" s="94"/>
      <c r="E219" s="94"/>
      <c r="F219" s="94"/>
      <c r="G219" s="94"/>
      <c r="H219" s="94"/>
      <c r="I219" s="94"/>
      <c r="J219" s="94"/>
      <c r="K219" s="94"/>
      <c r="L219" s="109"/>
      <c r="M219" s="109"/>
      <c r="N219" s="109"/>
      <c r="O219" s="110"/>
      <c r="P219" s="77"/>
      <c r="Q219" s="77"/>
      <c r="R219" s="77"/>
      <c r="S219" s="77"/>
      <c r="T219" s="111"/>
      <c r="U219" s="111"/>
      <c r="V219" s="111"/>
      <c r="W219" s="111"/>
      <c r="X219" s="111"/>
      <c r="Y219" s="111"/>
      <c r="Z219" s="111"/>
    </row>
    <row r="220" ht="21.0" customHeight="1">
      <c r="A220" s="93"/>
      <c r="B220" s="93"/>
      <c r="C220" s="94"/>
      <c r="D220" s="94"/>
      <c r="E220" s="94"/>
      <c r="F220" s="94"/>
      <c r="G220" s="94"/>
      <c r="H220" s="94"/>
      <c r="I220" s="94"/>
      <c r="J220" s="94"/>
      <c r="K220" s="94"/>
      <c r="L220" s="109"/>
      <c r="M220" s="109"/>
      <c r="N220" s="109"/>
      <c r="O220" s="110"/>
      <c r="P220" s="77"/>
      <c r="Q220" s="77"/>
      <c r="R220" s="77"/>
      <c r="S220" s="77"/>
      <c r="T220" s="111"/>
      <c r="U220" s="111"/>
      <c r="V220" s="111"/>
      <c r="W220" s="111"/>
      <c r="X220" s="111"/>
      <c r="Y220" s="111"/>
      <c r="Z220" s="111"/>
    </row>
    <row r="221" ht="21.0" customHeight="1">
      <c r="A221" s="93"/>
      <c r="B221" s="93"/>
      <c r="C221" s="94"/>
      <c r="D221" s="94"/>
      <c r="E221" s="94"/>
      <c r="F221" s="94"/>
      <c r="G221" s="94"/>
      <c r="H221" s="94"/>
      <c r="I221" s="94"/>
      <c r="J221" s="94"/>
      <c r="K221" s="94"/>
      <c r="L221" s="109"/>
      <c r="M221" s="109"/>
      <c r="N221" s="109"/>
      <c r="O221" s="110"/>
      <c r="P221" s="77"/>
      <c r="Q221" s="77"/>
      <c r="R221" s="77"/>
      <c r="S221" s="77"/>
      <c r="T221" s="111"/>
      <c r="U221" s="111"/>
      <c r="V221" s="111"/>
      <c r="W221" s="111"/>
      <c r="X221" s="111"/>
      <c r="Y221" s="111"/>
      <c r="Z221" s="111"/>
    </row>
    <row r="222" ht="21.0" customHeight="1">
      <c r="A222" s="93"/>
      <c r="B222" s="93"/>
      <c r="C222" s="94"/>
      <c r="D222" s="94"/>
      <c r="E222" s="94"/>
      <c r="F222" s="94"/>
      <c r="G222" s="94"/>
      <c r="H222" s="94"/>
      <c r="I222" s="94"/>
      <c r="J222" s="94"/>
      <c r="K222" s="94"/>
      <c r="L222" s="109"/>
      <c r="M222" s="109"/>
      <c r="N222" s="109"/>
      <c r="O222" s="110"/>
      <c r="P222" s="77"/>
      <c r="Q222" s="77"/>
      <c r="R222" s="77"/>
      <c r="S222" s="77"/>
      <c r="T222" s="111"/>
      <c r="U222" s="111"/>
      <c r="V222" s="111"/>
      <c r="W222" s="111"/>
      <c r="X222" s="111"/>
      <c r="Y222" s="111"/>
      <c r="Z222" s="111"/>
    </row>
    <row r="223" ht="21.0" customHeight="1">
      <c r="A223" s="93"/>
      <c r="B223" s="93"/>
      <c r="C223" s="94"/>
      <c r="D223" s="94"/>
      <c r="E223" s="94"/>
      <c r="F223" s="94"/>
      <c r="G223" s="94"/>
      <c r="H223" s="94"/>
      <c r="I223" s="94"/>
      <c r="J223" s="94"/>
      <c r="K223" s="94"/>
      <c r="L223" s="109"/>
      <c r="M223" s="109"/>
      <c r="N223" s="109"/>
      <c r="O223" s="110"/>
      <c r="P223" s="77"/>
      <c r="Q223" s="77"/>
      <c r="R223" s="77"/>
      <c r="S223" s="77"/>
      <c r="T223" s="111"/>
      <c r="U223" s="111"/>
      <c r="V223" s="111"/>
      <c r="W223" s="111"/>
      <c r="X223" s="111"/>
      <c r="Y223" s="111"/>
      <c r="Z223" s="111"/>
    </row>
    <row r="224" ht="21.0" customHeight="1">
      <c r="A224" s="93"/>
      <c r="B224" s="93"/>
      <c r="C224" s="94"/>
      <c r="D224" s="94"/>
      <c r="E224" s="94"/>
      <c r="F224" s="94"/>
      <c r="G224" s="94"/>
      <c r="H224" s="94"/>
      <c r="I224" s="94"/>
      <c r="J224" s="94"/>
      <c r="K224" s="94"/>
      <c r="L224" s="109"/>
      <c r="M224" s="109"/>
      <c r="N224" s="109"/>
      <c r="O224" s="110"/>
      <c r="P224" s="77"/>
      <c r="Q224" s="77"/>
      <c r="R224" s="77"/>
      <c r="S224" s="77"/>
      <c r="T224" s="111"/>
      <c r="U224" s="111"/>
      <c r="V224" s="111"/>
      <c r="W224" s="111"/>
      <c r="X224" s="111"/>
      <c r="Y224" s="111"/>
      <c r="Z224" s="111"/>
    </row>
    <row r="225" ht="21.0" customHeight="1">
      <c r="A225" s="93"/>
      <c r="B225" s="93"/>
      <c r="C225" s="94"/>
      <c r="D225" s="94"/>
      <c r="E225" s="94"/>
      <c r="F225" s="94"/>
      <c r="G225" s="94"/>
      <c r="H225" s="94"/>
      <c r="I225" s="94"/>
      <c r="J225" s="94"/>
      <c r="K225" s="94"/>
      <c r="L225" s="109"/>
      <c r="M225" s="109"/>
      <c r="N225" s="109"/>
      <c r="O225" s="110"/>
      <c r="P225" s="77"/>
      <c r="Q225" s="77"/>
      <c r="R225" s="77"/>
      <c r="S225" s="77"/>
      <c r="T225" s="111"/>
      <c r="U225" s="111"/>
      <c r="V225" s="111"/>
      <c r="W225" s="111"/>
      <c r="X225" s="111"/>
      <c r="Y225" s="111"/>
      <c r="Z225" s="111"/>
    </row>
    <row r="226" ht="21.0" customHeight="1">
      <c r="A226" s="93"/>
      <c r="B226" s="93"/>
      <c r="C226" s="94"/>
      <c r="D226" s="94"/>
      <c r="E226" s="94"/>
      <c r="F226" s="94"/>
      <c r="G226" s="94"/>
      <c r="H226" s="94"/>
      <c r="I226" s="94"/>
      <c r="J226" s="94"/>
      <c r="K226" s="94"/>
      <c r="L226" s="109"/>
      <c r="M226" s="109"/>
      <c r="N226" s="109"/>
      <c r="O226" s="110"/>
      <c r="P226" s="77"/>
      <c r="Q226" s="77"/>
      <c r="R226" s="77"/>
      <c r="S226" s="77"/>
      <c r="T226" s="111"/>
      <c r="U226" s="111"/>
      <c r="V226" s="111"/>
      <c r="W226" s="111"/>
      <c r="X226" s="111"/>
      <c r="Y226" s="111"/>
      <c r="Z226" s="111"/>
    </row>
    <row r="227" ht="21.0" customHeight="1">
      <c r="A227" s="93"/>
      <c r="B227" s="93"/>
      <c r="C227" s="94"/>
      <c r="D227" s="94"/>
      <c r="E227" s="94"/>
      <c r="F227" s="94"/>
      <c r="G227" s="94"/>
      <c r="H227" s="94"/>
      <c r="I227" s="94"/>
      <c r="J227" s="94"/>
      <c r="K227" s="94"/>
      <c r="L227" s="109"/>
      <c r="M227" s="109"/>
      <c r="N227" s="109"/>
      <c r="O227" s="110"/>
      <c r="P227" s="77"/>
      <c r="Q227" s="77"/>
      <c r="R227" s="77"/>
      <c r="S227" s="77"/>
      <c r="T227" s="111"/>
      <c r="U227" s="111"/>
      <c r="V227" s="111"/>
      <c r="W227" s="111"/>
      <c r="X227" s="111"/>
      <c r="Y227" s="111"/>
      <c r="Z227" s="111"/>
    </row>
    <row r="228" ht="21.0" customHeight="1">
      <c r="A228" s="93"/>
      <c r="B228" s="93"/>
      <c r="C228" s="94"/>
      <c r="D228" s="94"/>
      <c r="E228" s="94"/>
      <c r="F228" s="94"/>
      <c r="G228" s="94"/>
      <c r="H228" s="94"/>
      <c r="I228" s="94"/>
      <c r="J228" s="94"/>
      <c r="K228" s="94"/>
      <c r="L228" s="109"/>
      <c r="M228" s="109"/>
      <c r="N228" s="109"/>
      <c r="O228" s="110"/>
      <c r="P228" s="77"/>
      <c r="Q228" s="77"/>
      <c r="R228" s="77"/>
      <c r="S228" s="77"/>
      <c r="T228" s="111"/>
      <c r="U228" s="111"/>
      <c r="V228" s="111"/>
      <c r="W228" s="111"/>
      <c r="X228" s="111"/>
      <c r="Y228" s="111"/>
      <c r="Z228" s="111"/>
    </row>
    <row r="229" ht="21.0" customHeight="1">
      <c r="A229" s="93"/>
      <c r="B229" s="93"/>
      <c r="C229" s="94"/>
      <c r="D229" s="94"/>
      <c r="E229" s="94"/>
      <c r="F229" s="94"/>
      <c r="G229" s="94"/>
      <c r="H229" s="94"/>
      <c r="I229" s="94"/>
      <c r="J229" s="94"/>
      <c r="K229" s="94"/>
      <c r="L229" s="109"/>
      <c r="M229" s="109"/>
      <c r="N229" s="109"/>
      <c r="O229" s="110"/>
      <c r="P229" s="77"/>
      <c r="Q229" s="77"/>
      <c r="R229" s="77"/>
      <c r="S229" s="77"/>
      <c r="T229" s="111"/>
      <c r="U229" s="111"/>
      <c r="V229" s="111"/>
      <c r="W229" s="111"/>
      <c r="X229" s="111"/>
      <c r="Y229" s="111"/>
      <c r="Z229" s="111"/>
    </row>
    <row r="230" ht="21.0" customHeight="1">
      <c r="A230" s="93"/>
      <c r="B230" s="93"/>
      <c r="C230" s="94"/>
      <c r="D230" s="94"/>
      <c r="E230" s="94"/>
      <c r="F230" s="94"/>
      <c r="G230" s="94"/>
      <c r="H230" s="94"/>
      <c r="I230" s="94"/>
      <c r="J230" s="94"/>
      <c r="K230" s="94"/>
      <c r="L230" s="109"/>
      <c r="M230" s="109"/>
      <c r="N230" s="109"/>
      <c r="O230" s="110"/>
      <c r="P230" s="77"/>
      <c r="Q230" s="77"/>
      <c r="R230" s="77"/>
      <c r="S230" s="77"/>
      <c r="T230" s="111"/>
      <c r="U230" s="111"/>
      <c r="V230" s="111"/>
      <c r="W230" s="111"/>
      <c r="X230" s="111"/>
      <c r="Y230" s="111"/>
      <c r="Z230" s="111"/>
    </row>
    <row r="231" ht="21.0" customHeight="1">
      <c r="A231" s="93"/>
      <c r="B231" s="93"/>
      <c r="C231" s="94"/>
      <c r="D231" s="94"/>
      <c r="E231" s="94"/>
      <c r="F231" s="94"/>
      <c r="G231" s="94"/>
      <c r="H231" s="94"/>
      <c r="I231" s="94"/>
      <c r="J231" s="94"/>
      <c r="K231" s="94"/>
      <c r="L231" s="109"/>
      <c r="M231" s="109"/>
      <c r="N231" s="109"/>
      <c r="O231" s="110"/>
      <c r="P231" s="77"/>
      <c r="Q231" s="77"/>
      <c r="R231" s="77"/>
      <c r="S231" s="77"/>
      <c r="T231" s="111"/>
      <c r="U231" s="111"/>
      <c r="V231" s="111"/>
      <c r="W231" s="111"/>
      <c r="X231" s="111"/>
      <c r="Y231" s="111"/>
      <c r="Z231" s="111"/>
    </row>
    <row r="232" ht="21.0" customHeight="1">
      <c r="A232" s="93"/>
      <c r="B232" s="93"/>
      <c r="C232" s="94"/>
      <c r="D232" s="94"/>
      <c r="E232" s="94"/>
      <c r="F232" s="94"/>
      <c r="G232" s="94"/>
      <c r="H232" s="94"/>
      <c r="I232" s="94"/>
      <c r="J232" s="94"/>
      <c r="K232" s="94"/>
      <c r="L232" s="109"/>
      <c r="M232" s="109"/>
      <c r="N232" s="109"/>
      <c r="O232" s="110"/>
      <c r="P232" s="77"/>
      <c r="Q232" s="77"/>
      <c r="R232" s="77"/>
      <c r="S232" s="77"/>
      <c r="T232" s="111"/>
      <c r="U232" s="111"/>
      <c r="V232" s="111"/>
      <c r="W232" s="111"/>
      <c r="X232" s="111"/>
      <c r="Y232" s="111"/>
      <c r="Z232" s="111"/>
    </row>
    <row r="233" ht="21.0" customHeight="1">
      <c r="A233" s="93"/>
      <c r="B233" s="93"/>
      <c r="C233" s="94"/>
      <c r="D233" s="94"/>
      <c r="E233" s="94"/>
      <c r="F233" s="94"/>
      <c r="G233" s="94"/>
      <c r="H233" s="94"/>
      <c r="I233" s="94"/>
      <c r="J233" s="94"/>
      <c r="K233" s="94"/>
      <c r="L233" s="109"/>
      <c r="M233" s="109"/>
      <c r="N233" s="109"/>
      <c r="O233" s="110"/>
      <c r="P233" s="77"/>
      <c r="Q233" s="77"/>
      <c r="R233" s="77"/>
      <c r="S233" s="77"/>
      <c r="T233" s="111"/>
      <c r="U233" s="111"/>
      <c r="V233" s="111"/>
      <c r="W233" s="111"/>
      <c r="X233" s="111"/>
      <c r="Y233" s="111"/>
      <c r="Z233" s="111"/>
    </row>
    <row r="234" ht="21.0" customHeight="1">
      <c r="A234" s="93"/>
      <c r="B234" s="93"/>
      <c r="C234" s="94"/>
      <c r="D234" s="94"/>
      <c r="E234" s="94"/>
      <c r="F234" s="94"/>
      <c r="G234" s="94"/>
      <c r="H234" s="94"/>
      <c r="I234" s="94"/>
      <c r="J234" s="94"/>
      <c r="K234" s="94"/>
      <c r="L234" s="109"/>
      <c r="M234" s="109"/>
      <c r="N234" s="109"/>
      <c r="O234" s="110"/>
      <c r="P234" s="77"/>
      <c r="Q234" s="77"/>
      <c r="R234" s="77"/>
      <c r="S234" s="77"/>
      <c r="T234" s="111"/>
      <c r="U234" s="111"/>
      <c r="V234" s="111"/>
      <c r="W234" s="111"/>
      <c r="X234" s="111"/>
      <c r="Y234" s="111"/>
      <c r="Z234" s="111"/>
    </row>
    <row r="235" ht="21.0" customHeight="1">
      <c r="A235" s="93"/>
      <c r="B235" s="93"/>
      <c r="C235" s="94"/>
      <c r="D235" s="94"/>
      <c r="E235" s="94"/>
      <c r="F235" s="94"/>
      <c r="G235" s="94"/>
      <c r="H235" s="94"/>
      <c r="I235" s="94"/>
      <c r="J235" s="94"/>
      <c r="K235" s="94"/>
      <c r="L235" s="109"/>
      <c r="M235" s="109"/>
      <c r="N235" s="109"/>
      <c r="O235" s="110"/>
      <c r="P235" s="77"/>
      <c r="Q235" s="77"/>
      <c r="R235" s="77"/>
      <c r="S235" s="77"/>
      <c r="T235" s="111"/>
      <c r="U235" s="111"/>
      <c r="V235" s="111"/>
      <c r="W235" s="111"/>
      <c r="X235" s="111"/>
      <c r="Y235" s="111"/>
      <c r="Z235" s="111"/>
    </row>
    <row r="236" ht="21.0" customHeight="1">
      <c r="A236" s="93"/>
      <c r="B236" s="93"/>
      <c r="C236" s="94"/>
      <c r="D236" s="94"/>
      <c r="E236" s="94"/>
      <c r="F236" s="94"/>
      <c r="G236" s="94"/>
      <c r="H236" s="94"/>
      <c r="I236" s="94"/>
      <c r="J236" s="94"/>
      <c r="K236" s="94"/>
      <c r="L236" s="109"/>
      <c r="M236" s="109"/>
      <c r="N236" s="109"/>
      <c r="O236" s="110"/>
      <c r="P236" s="77"/>
      <c r="Q236" s="77"/>
      <c r="R236" s="77"/>
      <c r="S236" s="77"/>
      <c r="T236" s="111"/>
      <c r="U236" s="111"/>
      <c r="V236" s="111"/>
      <c r="W236" s="111"/>
      <c r="X236" s="111"/>
      <c r="Y236" s="111"/>
      <c r="Z236" s="111"/>
    </row>
    <row r="237" ht="21.0" customHeight="1">
      <c r="A237" s="93"/>
      <c r="B237" s="93"/>
      <c r="C237" s="94"/>
      <c r="D237" s="94"/>
      <c r="E237" s="94"/>
      <c r="F237" s="94"/>
      <c r="G237" s="94"/>
      <c r="H237" s="94"/>
      <c r="I237" s="94"/>
      <c r="J237" s="94"/>
      <c r="K237" s="94"/>
      <c r="L237" s="109"/>
      <c r="M237" s="109"/>
      <c r="N237" s="109"/>
      <c r="O237" s="110"/>
      <c r="P237" s="77"/>
      <c r="Q237" s="77"/>
      <c r="R237" s="77"/>
      <c r="S237" s="77"/>
      <c r="T237" s="111"/>
      <c r="U237" s="111"/>
      <c r="V237" s="111"/>
      <c r="W237" s="111"/>
      <c r="X237" s="111"/>
      <c r="Y237" s="111"/>
      <c r="Z237" s="111"/>
    </row>
    <row r="238" ht="21.0" customHeight="1">
      <c r="A238" s="93"/>
      <c r="B238" s="93"/>
      <c r="C238" s="94"/>
      <c r="D238" s="94"/>
      <c r="E238" s="94"/>
      <c r="F238" s="94"/>
      <c r="G238" s="94"/>
      <c r="H238" s="94"/>
      <c r="I238" s="94"/>
      <c r="J238" s="94"/>
      <c r="K238" s="94"/>
      <c r="L238" s="109"/>
      <c r="M238" s="109"/>
      <c r="N238" s="109"/>
      <c r="O238" s="110"/>
      <c r="P238" s="77"/>
      <c r="Q238" s="77"/>
      <c r="R238" s="77"/>
      <c r="S238" s="77"/>
      <c r="T238" s="111"/>
      <c r="U238" s="111"/>
      <c r="V238" s="111"/>
      <c r="W238" s="111"/>
      <c r="X238" s="111"/>
      <c r="Y238" s="111"/>
      <c r="Z238" s="111"/>
    </row>
    <row r="239" ht="21.0" customHeight="1">
      <c r="A239" s="93"/>
      <c r="B239" s="93"/>
      <c r="C239" s="94"/>
      <c r="D239" s="94"/>
      <c r="E239" s="94"/>
      <c r="F239" s="94"/>
      <c r="G239" s="94"/>
      <c r="H239" s="94"/>
      <c r="I239" s="94"/>
      <c r="J239" s="94"/>
      <c r="K239" s="94"/>
      <c r="L239" s="109"/>
      <c r="M239" s="109"/>
      <c r="N239" s="109"/>
      <c r="O239" s="110"/>
      <c r="P239" s="77"/>
      <c r="Q239" s="77"/>
      <c r="R239" s="77"/>
      <c r="S239" s="77"/>
      <c r="T239" s="111"/>
      <c r="U239" s="111"/>
      <c r="V239" s="111"/>
      <c r="W239" s="111"/>
      <c r="X239" s="111"/>
      <c r="Y239" s="111"/>
      <c r="Z239" s="111"/>
    </row>
    <row r="240" ht="21.0" customHeight="1">
      <c r="A240" s="93"/>
      <c r="B240" s="93"/>
      <c r="C240" s="94"/>
      <c r="D240" s="94"/>
      <c r="E240" s="94"/>
      <c r="F240" s="94"/>
      <c r="G240" s="94"/>
      <c r="H240" s="94"/>
      <c r="I240" s="94"/>
      <c r="J240" s="94"/>
      <c r="K240" s="94"/>
      <c r="L240" s="109"/>
      <c r="M240" s="109"/>
      <c r="N240" s="109"/>
      <c r="O240" s="110"/>
      <c r="P240" s="77"/>
      <c r="Q240" s="77"/>
      <c r="R240" s="77"/>
      <c r="S240" s="77"/>
      <c r="T240" s="111"/>
      <c r="U240" s="111"/>
      <c r="V240" s="111"/>
      <c r="W240" s="111"/>
      <c r="X240" s="111"/>
      <c r="Y240" s="111"/>
      <c r="Z240" s="111"/>
    </row>
    <row r="241" ht="21.0" customHeight="1">
      <c r="A241" s="93"/>
      <c r="B241" s="93"/>
      <c r="C241" s="94"/>
      <c r="D241" s="94"/>
      <c r="E241" s="94"/>
      <c r="F241" s="94"/>
      <c r="G241" s="94"/>
      <c r="H241" s="94"/>
      <c r="I241" s="94"/>
      <c r="J241" s="94"/>
      <c r="K241" s="94"/>
      <c r="L241" s="109"/>
      <c r="M241" s="109"/>
      <c r="N241" s="109"/>
      <c r="O241" s="110"/>
      <c r="P241" s="77"/>
      <c r="Q241" s="77"/>
      <c r="R241" s="77"/>
      <c r="S241" s="77"/>
      <c r="T241" s="111"/>
      <c r="U241" s="111"/>
      <c r="V241" s="111"/>
      <c r="W241" s="111"/>
      <c r="X241" s="111"/>
      <c r="Y241" s="111"/>
      <c r="Z241" s="111"/>
    </row>
    <row r="242" ht="21.0" customHeight="1">
      <c r="A242" s="93"/>
      <c r="B242" s="93"/>
      <c r="C242" s="94"/>
      <c r="D242" s="94"/>
      <c r="E242" s="94"/>
      <c r="F242" s="94"/>
      <c r="G242" s="94"/>
      <c r="H242" s="94"/>
      <c r="I242" s="94"/>
      <c r="J242" s="94"/>
      <c r="K242" s="94"/>
      <c r="L242" s="109"/>
      <c r="M242" s="109"/>
      <c r="N242" s="109"/>
      <c r="O242" s="110"/>
      <c r="P242" s="77"/>
      <c r="Q242" s="77"/>
      <c r="R242" s="77"/>
      <c r="S242" s="77"/>
      <c r="T242" s="111"/>
      <c r="U242" s="111"/>
      <c r="V242" s="111"/>
      <c r="W242" s="111"/>
      <c r="X242" s="111"/>
      <c r="Y242" s="111"/>
      <c r="Z242" s="111"/>
    </row>
    <row r="243" ht="21.0" customHeight="1">
      <c r="A243" s="93"/>
      <c r="B243" s="93"/>
      <c r="C243" s="94"/>
      <c r="D243" s="94"/>
      <c r="E243" s="94"/>
      <c r="F243" s="94"/>
      <c r="G243" s="94"/>
      <c r="H243" s="94"/>
      <c r="I243" s="94"/>
      <c r="J243" s="94"/>
      <c r="K243" s="94"/>
      <c r="L243" s="109"/>
      <c r="M243" s="109"/>
      <c r="N243" s="109"/>
      <c r="O243" s="110"/>
      <c r="P243" s="77"/>
      <c r="Q243" s="77"/>
      <c r="R243" s="77"/>
      <c r="S243" s="77"/>
      <c r="T243" s="111"/>
      <c r="U243" s="111"/>
      <c r="V243" s="111"/>
      <c r="W243" s="111"/>
      <c r="X243" s="111"/>
      <c r="Y243" s="111"/>
      <c r="Z243" s="111"/>
    </row>
    <row r="244" ht="21.0" customHeight="1">
      <c r="A244" s="93"/>
      <c r="B244" s="93"/>
      <c r="C244" s="94"/>
      <c r="D244" s="94"/>
      <c r="E244" s="94"/>
      <c r="F244" s="94"/>
      <c r="G244" s="94"/>
      <c r="H244" s="94"/>
      <c r="I244" s="94"/>
      <c r="J244" s="94"/>
      <c r="K244" s="94"/>
      <c r="L244" s="109"/>
      <c r="M244" s="109"/>
      <c r="N244" s="109"/>
      <c r="O244" s="110"/>
      <c r="P244" s="77"/>
      <c r="Q244" s="77"/>
      <c r="R244" s="77"/>
      <c r="S244" s="77"/>
      <c r="T244" s="111"/>
      <c r="U244" s="111"/>
      <c r="V244" s="111"/>
      <c r="W244" s="111"/>
      <c r="X244" s="111"/>
      <c r="Y244" s="111"/>
      <c r="Z244" s="111"/>
    </row>
    <row r="245" ht="21.0" customHeight="1">
      <c r="A245" s="93"/>
      <c r="B245" s="93"/>
      <c r="C245" s="94"/>
      <c r="D245" s="94"/>
      <c r="E245" s="94"/>
      <c r="F245" s="94"/>
      <c r="G245" s="94"/>
      <c r="H245" s="94"/>
      <c r="I245" s="94"/>
      <c r="J245" s="94"/>
      <c r="K245" s="94"/>
      <c r="L245" s="109"/>
      <c r="M245" s="109"/>
      <c r="N245" s="109"/>
      <c r="O245" s="110"/>
      <c r="P245" s="77"/>
      <c r="Q245" s="77"/>
      <c r="R245" s="77"/>
      <c r="S245" s="77"/>
      <c r="T245" s="111"/>
      <c r="U245" s="111"/>
      <c r="V245" s="111"/>
      <c r="W245" s="111"/>
      <c r="X245" s="111"/>
      <c r="Y245" s="111"/>
      <c r="Z245" s="111"/>
    </row>
    <row r="246" ht="21.0" customHeight="1">
      <c r="A246" s="93"/>
      <c r="B246" s="93"/>
      <c r="C246" s="94"/>
      <c r="D246" s="94"/>
      <c r="E246" s="94"/>
      <c r="F246" s="94"/>
      <c r="G246" s="94"/>
      <c r="H246" s="94"/>
      <c r="I246" s="94"/>
      <c r="J246" s="94"/>
      <c r="K246" s="94"/>
      <c r="L246" s="109"/>
      <c r="M246" s="109"/>
      <c r="N246" s="109"/>
      <c r="O246" s="110"/>
      <c r="P246" s="77"/>
      <c r="Q246" s="77"/>
      <c r="R246" s="77"/>
      <c r="S246" s="77"/>
      <c r="T246" s="111"/>
      <c r="U246" s="111"/>
      <c r="V246" s="111"/>
      <c r="W246" s="111"/>
      <c r="X246" s="111"/>
      <c r="Y246" s="111"/>
      <c r="Z246" s="111"/>
    </row>
    <row r="247" ht="21.0" customHeight="1">
      <c r="A247" s="78"/>
      <c r="B247" s="78"/>
      <c r="C247" s="111"/>
      <c r="D247" s="111"/>
      <c r="E247" s="111"/>
      <c r="F247" s="111"/>
      <c r="G247" s="111"/>
      <c r="H247" s="111"/>
      <c r="I247" s="111"/>
      <c r="J247" s="111"/>
      <c r="K247" s="111"/>
      <c r="L247" s="110"/>
      <c r="M247" s="110"/>
      <c r="N247" s="110"/>
      <c r="O247" s="110"/>
      <c r="P247" s="77"/>
      <c r="Q247" s="77"/>
      <c r="R247" s="77"/>
      <c r="S247" s="77"/>
      <c r="T247" s="78"/>
      <c r="U247" s="78"/>
      <c r="V247" s="78"/>
      <c r="W247" s="78"/>
      <c r="X247" s="78"/>
      <c r="Y247" s="78"/>
      <c r="Z247" s="78"/>
    </row>
    <row r="248" ht="21.0" customHeight="1">
      <c r="A248" s="78"/>
      <c r="B248" s="78"/>
      <c r="C248" s="111"/>
      <c r="D248" s="111"/>
      <c r="E248" s="111"/>
      <c r="F248" s="111"/>
      <c r="G248" s="111"/>
      <c r="H248" s="111"/>
      <c r="I248" s="111"/>
      <c r="J248" s="111"/>
      <c r="K248" s="111"/>
      <c r="L248" s="110"/>
      <c r="M248" s="110"/>
      <c r="N248" s="110"/>
      <c r="O248" s="110"/>
      <c r="P248" s="77"/>
      <c r="Q248" s="77"/>
      <c r="R248" s="77"/>
      <c r="S248" s="77"/>
      <c r="T248" s="78"/>
      <c r="U248" s="78"/>
      <c r="V248" s="78"/>
      <c r="W248" s="78"/>
      <c r="X248" s="78"/>
      <c r="Y248" s="78"/>
      <c r="Z248" s="78"/>
    </row>
    <row r="249" ht="21.0" customHeight="1">
      <c r="A249" s="78"/>
      <c r="B249" s="78"/>
      <c r="C249" s="111"/>
      <c r="D249" s="111"/>
      <c r="E249" s="111"/>
      <c r="F249" s="111"/>
      <c r="G249" s="111"/>
      <c r="H249" s="111"/>
      <c r="I249" s="111"/>
      <c r="J249" s="111"/>
      <c r="K249" s="111"/>
      <c r="L249" s="110"/>
      <c r="M249" s="110"/>
      <c r="N249" s="110"/>
      <c r="O249" s="110"/>
      <c r="P249" s="77"/>
      <c r="Q249" s="77"/>
      <c r="R249" s="77"/>
      <c r="S249" s="77"/>
      <c r="T249" s="78"/>
      <c r="U249" s="78"/>
      <c r="V249" s="78"/>
      <c r="W249" s="78"/>
      <c r="X249" s="78"/>
      <c r="Y249" s="78"/>
      <c r="Z249" s="78"/>
    </row>
    <row r="250" ht="21.0" customHeight="1">
      <c r="A250" s="78"/>
      <c r="B250" s="78"/>
      <c r="C250" s="111"/>
      <c r="D250" s="111"/>
      <c r="E250" s="111"/>
      <c r="F250" s="111"/>
      <c r="G250" s="111"/>
      <c r="H250" s="111"/>
      <c r="I250" s="111"/>
      <c r="J250" s="111"/>
      <c r="K250" s="111"/>
      <c r="L250" s="110"/>
      <c r="M250" s="110"/>
      <c r="N250" s="110"/>
      <c r="O250" s="110"/>
      <c r="P250" s="77"/>
      <c r="Q250" s="77"/>
      <c r="R250" s="77"/>
      <c r="S250" s="77"/>
      <c r="T250" s="78"/>
      <c r="U250" s="78"/>
      <c r="V250" s="78"/>
      <c r="W250" s="78"/>
      <c r="X250" s="78"/>
      <c r="Y250" s="78"/>
      <c r="Z250" s="78"/>
    </row>
    <row r="251" ht="21.0" customHeight="1">
      <c r="A251" s="78"/>
      <c r="B251" s="78"/>
      <c r="C251" s="111"/>
      <c r="D251" s="111"/>
      <c r="E251" s="111"/>
      <c r="F251" s="111"/>
      <c r="G251" s="111"/>
      <c r="H251" s="111"/>
      <c r="I251" s="111"/>
      <c r="J251" s="111"/>
      <c r="K251" s="111"/>
      <c r="L251" s="110"/>
      <c r="M251" s="110"/>
      <c r="N251" s="110"/>
      <c r="O251" s="110"/>
      <c r="P251" s="77"/>
      <c r="Q251" s="77"/>
      <c r="R251" s="77"/>
      <c r="S251" s="77"/>
      <c r="T251" s="78"/>
      <c r="U251" s="78"/>
      <c r="V251" s="78"/>
      <c r="W251" s="78"/>
      <c r="X251" s="78"/>
      <c r="Y251" s="78"/>
      <c r="Z251" s="78"/>
    </row>
    <row r="252" ht="21.0" customHeight="1">
      <c r="A252" s="78"/>
      <c r="B252" s="78"/>
      <c r="C252" s="111"/>
      <c r="D252" s="111"/>
      <c r="E252" s="111"/>
      <c r="F252" s="111"/>
      <c r="G252" s="111"/>
      <c r="H252" s="111"/>
      <c r="I252" s="111"/>
      <c r="J252" s="111"/>
      <c r="K252" s="111"/>
      <c r="L252" s="110"/>
      <c r="M252" s="110"/>
      <c r="N252" s="110"/>
      <c r="O252" s="110"/>
      <c r="P252" s="77"/>
      <c r="Q252" s="77"/>
      <c r="R252" s="77"/>
      <c r="S252" s="77"/>
      <c r="T252" s="78"/>
      <c r="U252" s="78"/>
      <c r="V252" s="78"/>
      <c r="W252" s="78"/>
      <c r="X252" s="78"/>
      <c r="Y252" s="78"/>
      <c r="Z252" s="78"/>
    </row>
    <row r="253" ht="21.0" customHeight="1">
      <c r="A253" s="78"/>
      <c r="B253" s="78"/>
      <c r="C253" s="111"/>
      <c r="D253" s="111"/>
      <c r="E253" s="111"/>
      <c r="F253" s="111"/>
      <c r="G253" s="111"/>
      <c r="H253" s="111"/>
      <c r="I253" s="111"/>
      <c r="J253" s="111"/>
      <c r="K253" s="111"/>
      <c r="L253" s="110"/>
      <c r="M253" s="110"/>
      <c r="N253" s="110"/>
      <c r="O253" s="110"/>
      <c r="P253" s="77"/>
      <c r="Q253" s="77"/>
      <c r="R253" s="77"/>
      <c r="S253" s="77"/>
      <c r="T253" s="78"/>
      <c r="U253" s="78"/>
      <c r="V253" s="78"/>
      <c r="W253" s="78"/>
      <c r="X253" s="78"/>
      <c r="Y253" s="78"/>
      <c r="Z253" s="78"/>
    </row>
    <row r="254" ht="21.0" customHeight="1">
      <c r="A254" s="78"/>
      <c r="B254" s="78"/>
      <c r="C254" s="111"/>
      <c r="D254" s="111"/>
      <c r="E254" s="111"/>
      <c r="F254" s="111"/>
      <c r="G254" s="111"/>
      <c r="H254" s="111"/>
      <c r="I254" s="111"/>
      <c r="J254" s="111"/>
      <c r="K254" s="111"/>
      <c r="L254" s="110"/>
      <c r="M254" s="110"/>
      <c r="N254" s="110"/>
      <c r="O254" s="110"/>
      <c r="P254" s="77"/>
      <c r="Q254" s="77"/>
      <c r="R254" s="77"/>
      <c r="S254" s="77"/>
      <c r="T254" s="78"/>
      <c r="U254" s="78"/>
      <c r="V254" s="78"/>
      <c r="W254" s="78"/>
      <c r="X254" s="78"/>
      <c r="Y254" s="78"/>
      <c r="Z254" s="78"/>
    </row>
    <row r="255" ht="21.0" customHeight="1">
      <c r="A255" s="78"/>
      <c r="B255" s="78"/>
      <c r="C255" s="111"/>
      <c r="D255" s="111"/>
      <c r="E255" s="111"/>
      <c r="F255" s="111"/>
      <c r="G255" s="111"/>
      <c r="H255" s="111"/>
      <c r="I255" s="111"/>
      <c r="J255" s="111"/>
      <c r="K255" s="111"/>
      <c r="L255" s="110"/>
      <c r="M255" s="110"/>
      <c r="N255" s="110"/>
      <c r="O255" s="110"/>
      <c r="P255" s="77"/>
      <c r="Q255" s="77"/>
      <c r="R255" s="77"/>
      <c r="S255" s="77"/>
      <c r="T255" s="78"/>
      <c r="U255" s="78"/>
      <c r="V255" s="78"/>
      <c r="W255" s="78"/>
      <c r="X255" s="78"/>
      <c r="Y255" s="78"/>
      <c r="Z255" s="78"/>
    </row>
    <row r="256" ht="21.0" customHeight="1">
      <c r="A256" s="78"/>
      <c r="B256" s="78"/>
      <c r="C256" s="111"/>
      <c r="D256" s="111"/>
      <c r="E256" s="111"/>
      <c r="F256" s="111"/>
      <c r="G256" s="111"/>
      <c r="H256" s="111"/>
      <c r="I256" s="111"/>
      <c r="J256" s="111"/>
      <c r="K256" s="111"/>
      <c r="L256" s="110"/>
      <c r="M256" s="110"/>
      <c r="N256" s="110"/>
      <c r="O256" s="110"/>
      <c r="P256" s="77"/>
      <c r="Q256" s="77"/>
      <c r="R256" s="77"/>
      <c r="S256" s="77"/>
      <c r="T256" s="78"/>
      <c r="U256" s="78"/>
      <c r="V256" s="78"/>
      <c r="W256" s="78"/>
      <c r="X256" s="78"/>
      <c r="Y256" s="78"/>
      <c r="Z256" s="78"/>
    </row>
    <row r="257" ht="21.0" customHeight="1">
      <c r="A257" s="78"/>
      <c r="B257" s="78"/>
      <c r="C257" s="111"/>
      <c r="D257" s="111"/>
      <c r="E257" s="111"/>
      <c r="F257" s="111"/>
      <c r="G257" s="111"/>
      <c r="H257" s="111"/>
      <c r="I257" s="111"/>
      <c r="J257" s="111"/>
      <c r="K257" s="111"/>
      <c r="L257" s="110"/>
      <c r="M257" s="110"/>
      <c r="N257" s="110"/>
      <c r="O257" s="110"/>
      <c r="P257" s="77"/>
      <c r="Q257" s="77"/>
      <c r="R257" s="77"/>
      <c r="S257" s="77"/>
      <c r="T257" s="78"/>
      <c r="U257" s="78"/>
      <c r="V257" s="78"/>
      <c r="W257" s="78"/>
      <c r="X257" s="78"/>
      <c r="Y257" s="78"/>
      <c r="Z257" s="78"/>
    </row>
    <row r="258" ht="21.0" customHeight="1">
      <c r="A258" s="78"/>
      <c r="B258" s="78"/>
      <c r="C258" s="111"/>
      <c r="D258" s="111"/>
      <c r="E258" s="111"/>
      <c r="F258" s="111"/>
      <c r="G258" s="111"/>
      <c r="H258" s="111"/>
      <c r="I258" s="111"/>
      <c r="J258" s="111"/>
      <c r="K258" s="111"/>
      <c r="L258" s="110"/>
      <c r="M258" s="110"/>
      <c r="N258" s="110"/>
      <c r="O258" s="110"/>
      <c r="P258" s="77"/>
      <c r="Q258" s="77"/>
      <c r="R258" s="77"/>
      <c r="S258" s="77"/>
      <c r="T258" s="78"/>
      <c r="U258" s="78"/>
      <c r="V258" s="78"/>
      <c r="W258" s="78"/>
      <c r="X258" s="78"/>
      <c r="Y258" s="78"/>
      <c r="Z258" s="78"/>
    </row>
    <row r="259" ht="21.0" customHeight="1">
      <c r="A259" s="78"/>
      <c r="B259" s="78"/>
      <c r="C259" s="111"/>
      <c r="D259" s="111"/>
      <c r="E259" s="111"/>
      <c r="F259" s="111"/>
      <c r="G259" s="111"/>
      <c r="H259" s="111"/>
      <c r="I259" s="111"/>
      <c r="J259" s="111"/>
      <c r="K259" s="111"/>
      <c r="L259" s="110"/>
      <c r="M259" s="110"/>
      <c r="N259" s="110"/>
      <c r="O259" s="110"/>
      <c r="P259" s="77"/>
      <c r="Q259" s="77"/>
      <c r="R259" s="77"/>
      <c r="S259" s="77"/>
      <c r="T259" s="78"/>
      <c r="U259" s="78"/>
      <c r="V259" s="78"/>
      <c r="W259" s="78"/>
      <c r="X259" s="78"/>
      <c r="Y259" s="78"/>
      <c r="Z259" s="78"/>
    </row>
    <row r="260" ht="21.0" customHeight="1">
      <c r="A260" s="78"/>
      <c r="B260" s="78"/>
      <c r="C260" s="111"/>
      <c r="D260" s="111"/>
      <c r="E260" s="111"/>
      <c r="F260" s="111"/>
      <c r="G260" s="111"/>
      <c r="H260" s="111"/>
      <c r="I260" s="111"/>
      <c r="J260" s="111"/>
      <c r="K260" s="111"/>
      <c r="L260" s="110"/>
      <c r="M260" s="110"/>
      <c r="N260" s="110"/>
      <c r="O260" s="110"/>
      <c r="P260" s="77"/>
      <c r="Q260" s="77"/>
      <c r="R260" s="77"/>
      <c r="S260" s="77"/>
      <c r="T260" s="78"/>
      <c r="U260" s="78"/>
      <c r="V260" s="78"/>
      <c r="W260" s="78"/>
      <c r="X260" s="78"/>
      <c r="Y260" s="78"/>
      <c r="Z260" s="78"/>
    </row>
    <row r="261" ht="21.0" customHeight="1">
      <c r="A261" s="78"/>
      <c r="B261" s="78"/>
      <c r="C261" s="111"/>
      <c r="D261" s="111"/>
      <c r="E261" s="111"/>
      <c r="F261" s="111"/>
      <c r="G261" s="111"/>
      <c r="H261" s="111"/>
      <c r="I261" s="111"/>
      <c r="J261" s="111"/>
      <c r="K261" s="111"/>
      <c r="L261" s="110"/>
      <c r="M261" s="110"/>
      <c r="N261" s="110"/>
      <c r="O261" s="110"/>
      <c r="P261" s="77"/>
      <c r="Q261" s="77"/>
      <c r="R261" s="77"/>
      <c r="S261" s="77"/>
      <c r="T261" s="78"/>
      <c r="U261" s="78"/>
      <c r="V261" s="78"/>
      <c r="W261" s="78"/>
      <c r="X261" s="78"/>
      <c r="Y261" s="78"/>
      <c r="Z261" s="78"/>
    </row>
    <row r="262" ht="21.0" customHeight="1">
      <c r="A262" s="78"/>
      <c r="B262" s="78"/>
      <c r="C262" s="111"/>
      <c r="D262" s="111"/>
      <c r="E262" s="111"/>
      <c r="F262" s="111"/>
      <c r="G262" s="111"/>
      <c r="H262" s="111"/>
      <c r="I262" s="111"/>
      <c r="J262" s="111"/>
      <c r="K262" s="111"/>
      <c r="L262" s="110"/>
      <c r="M262" s="110"/>
      <c r="N262" s="110"/>
      <c r="O262" s="110"/>
      <c r="P262" s="77"/>
      <c r="Q262" s="77"/>
      <c r="R262" s="77"/>
      <c r="S262" s="77"/>
      <c r="T262" s="78"/>
      <c r="U262" s="78"/>
      <c r="V262" s="78"/>
      <c r="W262" s="78"/>
      <c r="X262" s="78"/>
      <c r="Y262" s="78"/>
      <c r="Z262" s="78"/>
    </row>
    <row r="263" ht="21.0" customHeight="1">
      <c r="A263" s="78"/>
      <c r="B263" s="78"/>
      <c r="C263" s="111"/>
      <c r="D263" s="111"/>
      <c r="E263" s="111"/>
      <c r="F263" s="111"/>
      <c r="G263" s="111"/>
      <c r="H263" s="111"/>
      <c r="I263" s="111"/>
      <c r="J263" s="111"/>
      <c r="K263" s="111"/>
      <c r="L263" s="110"/>
      <c r="M263" s="110"/>
      <c r="N263" s="110"/>
      <c r="O263" s="110"/>
      <c r="P263" s="77"/>
      <c r="Q263" s="77"/>
      <c r="R263" s="77"/>
      <c r="S263" s="77"/>
      <c r="T263" s="78"/>
      <c r="U263" s="78"/>
      <c r="V263" s="78"/>
      <c r="W263" s="78"/>
      <c r="X263" s="78"/>
      <c r="Y263" s="78"/>
      <c r="Z263" s="78"/>
    </row>
    <row r="264" ht="21.0" customHeight="1">
      <c r="A264" s="78"/>
      <c r="B264" s="78"/>
      <c r="C264" s="111"/>
      <c r="D264" s="111"/>
      <c r="E264" s="111"/>
      <c r="F264" s="111"/>
      <c r="G264" s="111"/>
      <c r="H264" s="111"/>
      <c r="I264" s="111"/>
      <c r="J264" s="111"/>
      <c r="K264" s="111"/>
      <c r="L264" s="110"/>
      <c r="M264" s="110"/>
      <c r="N264" s="110"/>
      <c r="O264" s="110"/>
      <c r="P264" s="77"/>
      <c r="Q264" s="77"/>
      <c r="R264" s="77"/>
      <c r="S264" s="77"/>
      <c r="T264" s="78"/>
      <c r="U264" s="78"/>
      <c r="V264" s="78"/>
      <c r="W264" s="78"/>
      <c r="X264" s="78"/>
      <c r="Y264" s="78"/>
      <c r="Z264" s="78"/>
    </row>
    <row r="265" ht="21.0" customHeight="1">
      <c r="A265" s="78"/>
      <c r="B265" s="78"/>
      <c r="C265" s="111"/>
      <c r="D265" s="111"/>
      <c r="E265" s="111"/>
      <c r="F265" s="111"/>
      <c r="G265" s="111"/>
      <c r="H265" s="111"/>
      <c r="I265" s="111"/>
      <c r="J265" s="111"/>
      <c r="K265" s="111"/>
      <c r="L265" s="110"/>
      <c r="M265" s="110"/>
      <c r="N265" s="110"/>
      <c r="O265" s="110"/>
      <c r="P265" s="77"/>
      <c r="Q265" s="77"/>
      <c r="R265" s="77"/>
      <c r="S265" s="77"/>
      <c r="T265" s="78"/>
      <c r="U265" s="78"/>
      <c r="V265" s="78"/>
      <c r="W265" s="78"/>
      <c r="X265" s="78"/>
      <c r="Y265" s="78"/>
      <c r="Z265" s="78"/>
    </row>
    <row r="266" ht="21.0" customHeight="1">
      <c r="A266" s="78"/>
      <c r="B266" s="78"/>
      <c r="C266" s="111"/>
      <c r="D266" s="111"/>
      <c r="E266" s="111"/>
      <c r="F266" s="111"/>
      <c r="G266" s="111"/>
      <c r="H266" s="111"/>
      <c r="I266" s="111"/>
      <c r="J266" s="111"/>
      <c r="K266" s="111"/>
      <c r="L266" s="110"/>
      <c r="M266" s="110"/>
      <c r="N266" s="110"/>
      <c r="O266" s="110"/>
      <c r="P266" s="77"/>
      <c r="Q266" s="77"/>
      <c r="R266" s="77"/>
      <c r="S266" s="77"/>
      <c r="T266" s="78"/>
      <c r="U266" s="78"/>
      <c r="V266" s="78"/>
      <c r="W266" s="78"/>
      <c r="X266" s="78"/>
      <c r="Y266" s="78"/>
      <c r="Z266" s="78"/>
    </row>
    <row r="267" ht="21.0" customHeight="1">
      <c r="A267" s="78"/>
      <c r="B267" s="78"/>
      <c r="C267" s="111"/>
      <c r="D267" s="111"/>
      <c r="E267" s="111"/>
      <c r="F267" s="111"/>
      <c r="G267" s="111"/>
      <c r="H267" s="111"/>
      <c r="I267" s="111"/>
      <c r="J267" s="111"/>
      <c r="K267" s="111"/>
      <c r="L267" s="110"/>
      <c r="M267" s="110"/>
      <c r="N267" s="110"/>
      <c r="O267" s="110"/>
      <c r="P267" s="77"/>
      <c r="Q267" s="77"/>
      <c r="R267" s="77"/>
      <c r="S267" s="77"/>
      <c r="T267" s="78"/>
      <c r="U267" s="78"/>
      <c r="V267" s="78"/>
      <c r="W267" s="78"/>
      <c r="X267" s="78"/>
      <c r="Y267" s="78"/>
      <c r="Z267" s="78"/>
    </row>
    <row r="268" ht="21.0" customHeight="1">
      <c r="A268" s="78"/>
      <c r="B268" s="78"/>
      <c r="C268" s="111"/>
      <c r="D268" s="111"/>
      <c r="E268" s="111"/>
      <c r="F268" s="111"/>
      <c r="G268" s="111"/>
      <c r="H268" s="111"/>
      <c r="I268" s="111"/>
      <c r="J268" s="111"/>
      <c r="K268" s="111"/>
      <c r="L268" s="110"/>
      <c r="M268" s="110"/>
      <c r="N268" s="110"/>
      <c r="O268" s="110"/>
      <c r="P268" s="77"/>
      <c r="Q268" s="77"/>
      <c r="R268" s="77"/>
      <c r="S268" s="77"/>
      <c r="T268" s="78"/>
      <c r="U268" s="78"/>
      <c r="V268" s="78"/>
      <c r="W268" s="78"/>
      <c r="X268" s="78"/>
      <c r="Y268" s="78"/>
      <c r="Z268" s="78"/>
    </row>
    <row r="269" ht="21.0" customHeight="1">
      <c r="A269" s="78"/>
      <c r="B269" s="78"/>
      <c r="C269" s="111"/>
      <c r="D269" s="111"/>
      <c r="E269" s="111"/>
      <c r="F269" s="111"/>
      <c r="G269" s="111"/>
      <c r="H269" s="111"/>
      <c r="I269" s="111"/>
      <c r="J269" s="111"/>
      <c r="K269" s="111"/>
      <c r="L269" s="110"/>
      <c r="M269" s="110"/>
      <c r="N269" s="110"/>
      <c r="O269" s="110"/>
      <c r="P269" s="77"/>
      <c r="Q269" s="77"/>
      <c r="R269" s="77"/>
      <c r="S269" s="77"/>
      <c r="T269" s="78"/>
      <c r="U269" s="78"/>
      <c r="V269" s="78"/>
      <c r="W269" s="78"/>
      <c r="X269" s="78"/>
      <c r="Y269" s="78"/>
      <c r="Z269" s="78"/>
    </row>
    <row r="270" ht="21.0" customHeight="1">
      <c r="A270" s="78"/>
      <c r="B270" s="78"/>
      <c r="C270" s="111"/>
      <c r="D270" s="111"/>
      <c r="E270" s="111"/>
      <c r="F270" s="111"/>
      <c r="G270" s="111"/>
      <c r="H270" s="111"/>
      <c r="I270" s="111"/>
      <c r="J270" s="111"/>
      <c r="K270" s="111"/>
      <c r="L270" s="110"/>
      <c r="M270" s="110"/>
      <c r="N270" s="110"/>
      <c r="O270" s="110"/>
      <c r="P270" s="77"/>
      <c r="Q270" s="77"/>
      <c r="R270" s="77"/>
      <c r="S270" s="77"/>
      <c r="T270" s="78"/>
      <c r="U270" s="78"/>
      <c r="V270" s="78"/>
      <c r="W270" s="78"/>
      <c r="X270" s="78"/>
      <c r="Y270" s="78"/>
      <c r="Z270" s="78"/>
    </row>
    <row r="271" ht="21.0" customHeight="1">
      <c r="A271" s="78"/>
      <c r="B271" s="78"/>
      <c r="C271" s="111"/>
      <c r="D271" s="111"/>
      <c r="E271" s="111"/>
      <c r="F271" s="111"/>
      <c r="G271" s="111"/>
      <c r="H271" s="111"/>
      <c r="I271" s="111"/>
      <c r="J271" s="111"/>
      <c r="K271" s="111"/>
      <c r="L271" s="110"/>
      <c r="M271" s="110"/>
      <c r="N271" s="110"/>
      <c r="O271" s="110"/>
      <c r="P271" s="77"/>
      <c r="Q271" s="77"/>
      <c r="R271" s="77"/>
      <c r="S271" s="77"/>
      <c r="T271" s="78"/>
      <c r="U271" s="78"/>
      <c r="V271" s="78"/>
      <c r="W271" s="78"/>
      <c r="X271" s="78"/>
      <c r="Y271" s="78"/>
      <c r="Z271" s="78"/>
    </row>
    <row r="272" ht="21.0" customHeight="1">
      <c r="A272" s="78"/>
      <c r="B272" s="78"/>
      <c r="C272" s="111"/>
      <c r="D272" s="111"/>
      <c r="E272" s="111"/>
      <c r="F272" s="111"/>
      <c r="G272" s="111"/>
      <c r="H272" s="111"/>
      <c r="I272" s="111"/>
      <c r="J272" s="111"/>
      <c r="K272" s="111"/>
      <c r="L272" s="110"/>
      <c r="M272" s="110"/>
      <c r="N272" s="110"/>
      <c r="O272" s="110"/>
      <c r="P272" s="77"/>
      <c r="Q272" s="77"/>
      <c r="R272" s="77"/>
      <c r="S272" s="77"/>
      <c r="T272" s="78"/>
      <c r="U272" s="78"/>
      <c r="V272" s="78"/>
      <c r="W272" s="78"/>
      <c r="X272" s="78"/>
      <c r="Y272" s="78"/>
      <c r="Z272" s="78"/>
    </row>
    <row r="273" ht="21.0" customHeight="1">
      <c r="A273" s="78"/>
      <c r="B273" s="78"/>
      <c r="C273" s="111"/>
      <c r="D273" s="111"/>
      <c r="E273" s="111"/>
      <c r="F273" s="111"/>
      <c r="G273" s="111"/>
      <c r="H273" s="111"/>
      <c r="I273" s="111"/>
      <c r="J273" s="111"/>
      <c r="K273" s="111"/>
      <c r="L273" s="110"/>
      <c r="M273" s="110"/>
      <c r="N273" s="110"/>
      <c r="O273" s="110"/>
      <c r="P273" s="77"/>
      <c r="Q273" s="77"/>
      <c r="R273" s="77"/>
      <c r="S273" s="77"/>
      <c r="T273" s="78"/>
      <c r="U273" s="78"/>
      <c r="V273" s="78"/>
      <c r="W273" s="78"/>
      <c r="X273" s="78"/>
      <c r="Y273" s="78"/>
      <c r="Z273" s="78"/>
    </row>
    <row r="274" ht="21.0" customHeight="1">
      <c r="A274" s="78"/>
      <c r="B274" s="78"/>
      <c r="C274" s="111"/>
      <c r="D274" s="111"/>
      <c r="E274" s="111"/>
      <c r="F274" s="111"/>
      <c r="G274" s="111"/>
      <c r="H274" s="111"/>
      <c r="I274" s="111"/>
      <c r="J274" s="111"/>
      <c r="K274" s="111"/>
      <c r="L274" s="110"/>
      <c r="M274" s="110"/>
      <c r="N274" s="110"/>
      <c r="O274" s="110"/>
      <c r="P274" s="77"/>
      <c r="Q274" s="77"/>
      <c r="R274" s="77"/>
      <c r="S274" s="77"/>
      <c r="T274" s="78"/>
      <c r="U274" s="78"/>
      <c r="V274" s="78"/>
      <c r="W274" s="78"/>
      <c r="X274" s="78"/>
      <c r="Y274" s="78"/>
      <c r="Z274" s="78"/>
    </row>
    <row r="275" ht="21.0" customHeight="1">
      <c r="A275" s="78"/>
      <c r="B275" s="78"/>
      <c r="C275" s="111"/>
      <c r="D275" s="111"/>
      <c r="E275" s="111"/>
      <c r="F275" s="111"/>
      <c r="G275" s="111"/>
      <c r="H275" s="111"/>
      <c r="I275" s="111"/>
      <c r="J275" s="111"/>
      <c r="K275" s="111"/>
      <c r="L275" s="110"/>
      <c r="M275" s="110"/>
      <c r="N275" s="110"/>
      <c r="O275" s="110"/>
      <c r="P275" s="77"/>
      <c r="Q275" s="77"/>
      <c r="R275" s="77"/>
      <c r="S275" s="77"/>
      <c r="T275" s="78"/>
      <c r="U275" s="78"/>
      <c r="V275" s="78"/>
      <c r="W275" s="78"/>
      <c r="X275" s="78"/>
      <c r="Y275" s="78"/>
      <c r="Z275" s="78"/>
    </row>
    <row r="276" ht="21.0" customHeight="1">
      <c r="A276" s="78"/>
      <c r="B276" s="78"/>
      <c r="C276" s="111"/>
      <c r="D276" s="111"/>
      <c r="E276" s="111"/>
      <c r="F276" s="111"/>
      <c r="G276" s="111"/>
      <c r="H276" s="111"/>
      <c r="I276" s="111"/>
      <c r="J276" s="111"/>
      <c r="K276" s="111"/>
      <c r="L276" s="110"/>
      <c r="M276" s="110"/>
      <c r="N276" s="110"/>
      <c r="O276" s="110"/>
      <c r="P276" s="77"/>
      <c r="Q276" s="77"/>
      <c r="R276" s="77"/>
      <c r="S276" s="77"/>
      <c r="T276" s="78"/>
      <c r="U276" s="78"/>
      <c r="V276" s="78"/>
      <c r="W276" s="78"/>
      <c r="X276" s="78"/>
      <c r="Y276" s="78"/>
      <c r="Z276" s="78"/>
    </row>
    <row r="277" ht="21.0" customHeight="1">
      <c r="A277" s="78"/>
      <c r="B277" s="78"/>
      <c r="C277" s="111"/>
      <c r="D277" s="111"/>
      <c r="E277" s="111"/>
      <c r="F277" s="111"/>
      <c r="G277" s="111"/>
      <c r="H277" s="111"/>
      <c r="I277" s="111"/>
      <c r="J277" s="111"/>
      <c r="K277" s="111"/>
      <c r="L277" s="110"/>
      <c r="M277" s="110"/>
      <c r="N277" s="110"/>
      <c r="O277" s="110"/>
      <c r="P277" s="77"/>
      <c r="Q277" s="77"/>
      <c r="R277" s="77"/>
      <c r="S277" s="77"/>
      <c r="T277" s="78"/>
      <c r="U277" s="78"/>
      <c r="V277" s="78"/>
      <c r="W277" s="78"/>
      <c r="X277" s="78"/>
      <c r="Y277" s="78"/>
      <c r="Z277" s="78"/>
    </row>
    <row r="278" ht="21.0" customHeight="1">
      <c r="A278" s="78"/>
      <c r="B278" s="78"/>
      <c r="C278" s="111"/>
      <c r="D278" s="111"/>
      <c r="E278" s="111"/>
      <c r="F278" s="111"/>
      <c r="G278" s="111"/>
      <c r="H278" s="111"/>
      <c r="I278" s="111"/>
      <c r="J278" s="111"/>
      <c r="K278" s="111"/>
      <c r="L278" s="110"/>
      <c r="M278" s="110"/>
      <c r="N278" s="110"/>
      <c r="O278" s="110"/>
      <c r="P278" s="77"/>
      <c r="Q278" s="77"/>
      <c r="R278" s="77"/>
      <c r="S278" s="77"/>
      <c r="T278" s="78"/>
      <c r="U278" s="78"/>
      <c r="V278" s="78"/>
      <c r="W278" s="78"/>
      <c r="X278" s="78"/>
      <c r="Y278" s="78"/>
      <c r="Z278" s="78"/>
    </row>
    <row r="279" ht="21.0" customHeight="1">
      <c r="A279" s="78"/>
      <c r="B279" s="78"/>
      <c r="C279" s="111"/>
      <c r="D279" s="111"/>
      <c r="E279" s="111"/>
      <c r="F279" s="111"/>
      <c r="G279" s="111"/>
      <c r="H279" s="111"/>
      <c r="I279" s="111"/>
      <c r="J279" s="111"/>
      <c r="K279" s="111"/>
      <c r="L279" s="110"/>
      <c r="M279" s="110"/>
      <c r="N279" s="110"/>
      <c r="O279" s="110"/>
      <c r="P279" s="77"/>
      <c r="Q279" s="77"/>
      <c r="R279" s="77"/>
      <c r="S279" s="77"/>
      <c r="T279" s="78"/>
      <c r="U279" s="78"/>
      <c r="V279" s="78"/>
      <c r="W279" s="78"/>
      <c r="X279" s="78"/>
      <c r="Y279" s="78"/>
      <c r="Z279" s="78"/>
    </row>
    <row r="280" ht="21.0" customHeight="1">
      <c r="A280" s="78"/>
      <c r="B280" s="78"/>
      <c r="C280" s="111"/>
      <c r="D280" s="111"/>
      <c r="E280" s="111"/>
      <c r="F280" s="111"/>
      <c r="G280" s="111"/>
      <c r="H280" s="111"/>
      <c r="I280" s="111"/>
      <c r="J280" s="111"/>
      <c r="K280" s="111"/>
      <c r="L280" s="110"/>
      <c r="M280" s="110"/>
      <c r="N280" s="110"/>
      <c r="O280" s="110"/>
      <c r="P280" s="77"/>
      <c r="Q280" s="77"/>
      <c r="R280" s="77"/>
      <c r="S280" s="77"/>
      <c r="T280" s="78"/>
      <c r="U280" s="78"/>
      <c r="V280" s="78"/>
      <c r="W280" s="78"/>
      <c r="X280" s="78"/>
      <c r="Y280" s="78"/>
      <c r="Z280" s="78"/>
    </row>
    <row r="281" ht="21.0" customHeight="1">
      <c r="A281" s="78"/>
      <c r="B281" s="78"/>
      <c r="C281" s="111"/>
      <c r="D281" s="111"/>
      <c r="E281" s="111"/>
      <c r="F281" s="111"/>
      <c r="G281" s="111"/>
      <c r="H281" s="111"/>
      <c r="I281" s="111"/>
      <c r="J281" s="111"/>
      <c r="K281" s="111"/>
      <c r="L281" s="110"/>
      <c r="M281" s="110"/>
      <c r="N281" s="110"/>
      <c r="O281" s="110"/>
      <c r="P281" s="77"/>
      <c r="Q281" s="77"/>
      <c r="R281" s="77"/>
      <c r="S281" s="77"/>
      <c r="T281" s="78"/>
      <c r="U281" s="78"/>
      <c r="V281" s="78"/>
      <c r="W281" s="78"/>
      <c r="X281" s="78"/>
      <c r="Y281" s="78"/>
      <c r="Z281" s="78"/>
    </row>
    <row r="282" ht="21.0" customHeight="1">
      <c r="A282" s="78"/>
      <c r="B282" s="78"/>
      <c r="C282" s="111"/>
      <c r="D282" s="111"/>
      <c r="E282" s="111"/>
      <c r="F282" s="111"/>
      <c r="G282" s="111"/>
      <c r="H282" s="111"/>
      <c r="I282" s="111"/>
      <c r="J282" s="111"/>
      <c r="K282" s="111"/>
      <c r="L282" s="110"/>
      <c r="M282" s="110"/>
      <c r="N282" s="110"/>
      <c r="O282" s="110"/>
      <c r="P282" s="77"/>
      <c r="Q282" s="77"/>
      <c r="R282" s="77"/>
      <c r="S282" s="77"/>
      <c r="T282" s="78"/>
      <c r="U282" s="78"/>
      <c r="V282" s="78"/>
      <c r="W282" s="78"/>
      <c r="X282" s="78"/>
      <c r="Y282" s="78"/>
      <c r="Z282" s="78"/>
    </row>
    <row r="283" ht="21.0" customHeight="1">
      <c r="A283" s="78"/>
      <c r="B283" s="78"/>
      <c r="C283" s="111"/>
      <c r="D283" s="111"/>
      <c r="E283" s="111"/>
      <c r="F283" s="111"/>
      <c r="G283" s="111"/>
      <c r="H283" s="111"/>
      <c r="I283" s="111"/>
      <c r="J283" s="111"/>
      <c r="K283" s="111"/>
      <c r="L283" s="110"/>
      <c r="M283" s="110"/>
      <c r="N283" s="110"/>
      <c r="O283" s="110"/>
      <c r="P283" s="77"/>
      <c r="Q283" s="77"/>
      <c r="R283" s="77"/>
      <c r="S283" s="77"/>
      <c r="T283" s="78"/>
      <c r="U283" s="78"/>
      <c r="V283" s="78"/>
      <c r="W283" s="78"/>
      <c r="X283" s="78"/>
      <c r="Y283" s="78"/>
      <c r="Z283" s="78"/>
    </row>
    <row r="284" ht="21.0" customHeight="1">
      <c r="A284" s="78"/>
      <c r="B284" s="78"/>
      <c r="C284" s="111"/>
      <c r="D284" s="111"/>
      <c r="E284" s="111"/>
      <c r="F284" s="111"/>
      <c r="G284" s="111"/>
      <c r="H284" s="111"/>
      <c r="I284" s="111"/>
      <c r="J284" s="111"/>
      <c r="K284" s="111"/>
      <c r="L284" s="110"/>
      <c r="M284" s="110"/>
      <c r="N284" s="110"/>
      <c r="O284" s="110"/>
      <c r="P284" s="77"/>
      <c r="Q284" s="77"/>
      <c r="R284" s="77"/>
      <c r="S284" s="77"/>
      <c r="T284" s="78"/>
      <c r="U284" s="78"/>
      <c r="V284" s="78"/>
      <c r="W284" s="78"/>
      <c r="X284" s="78"/>
      <c r="Y284" s="78"/>
      <c r="Z284" s="78"/>
    </row>
    <row r="285" ht="21.0" customHeight="1">
      <c r="A285" s="78"/>
      <c r="B285" s="78"/>
      <c r="C285" s="111"/>
      <c r="D285" s="111"/>
      <c r="E285" s="111"/>
      <c r="F285" s="111"/>
      <c r="G285" s="111"/>
      <c r="H285" s="111"/>
      <c r="I285" s="111"/>
      <c r="J285" s="111"/>
      <c r="K285" s="111"/>
      <c r="L285" s="110"/>
      <c r="M285" s="110"/>
      <c r="N285" s="110"/>
      <c r="O285" s="110"/>
      <c r="P285" s="77"/>
      <c r="Q285" s="77"/>
      <c r="R285" s="77"/>
      <c r="S285" s="77"/>
      <c r="T285" s="78"/>
      <c r="U285" s="78"/>
      <c r="V285" s="78"/>
      <c r="W285" s="78"/>
      <c r="X285" s="78"/>
      <c r="Y285" s="78"/>
      <c r="Z285" s="78"/>
    </row>
    <row r="286" ht="21.0" customHeight="1">
      <c r="A286" s="78"/>
      <c r="B286" s="78"/>
      <c r="C286" s="111"/>
      <c r="D286" s="111"/>
      <c r="E286" s="111"/>
      <c r="F286" s="111"/>
      <c r="G286" s="111"/>
      <c r="H286" s="111"/>
      <c r="I286" s="111"/>
      <c r="J286" s="111"/>
      <c r="K286" s="111"/>
      <c r="L286" s="110"/>
      <c r="M286" s="110"/>
      <c r="N286" s="110"/>
      <c r="O286" s="110"/>
      <c r="P286" s="77"/>
      <c r="Q286" s="77"/>
      <c r="R286" s="77"/>
      <c r="S286" s="77"/>
      <c r="T286" s="78"/>
      <c r="U286" s="78"/>
      <c r="V286" s="78"/>
      <c r="W286" s="78"/>
      <c r="X286" s="78"/>
      <c r="Y286" s="78"/>
      <c r="Z286" s="78"/>
    </row>
    <row r="287" ht="21.0" customHeight="1">
      <c r="A287" s="78"/>
      <c r="B287" s="78"/>
      <c r="C287" s="111"/>
      <c r="D287" s="111"/>
      <c r="E287" s="111"/>
      <c r="F287" s="111"/>
      <c r="G287" s="111"/>
      <c r="H287" s="111"/>
      <c r="I287" s="111"/>
      <c r="J287" s="111"/>
      <c r="K287" s="111"/>
      <c r="L287" s="110"/>
      <c r="M287" s="110"/>
      <c r="N287" s="110"/>
      <c r="O287" s="110"/>
      <c r="P287" s="77"/>
      <c r="Q287" s="77"/>
      <c r="R287" s="77"/>
      <c r="S287" s="77"/>
      <c r="T287" s="78"/>
      <c r="U287" s="78"/>
      <c r="V287" s="78"/>
      <c r="W287" s="78"/>
      <c r="X287" s="78"/>
      <c r="Y287" s="78"/>
      <c r="Z287" s="78"/>
    </row>
    <row r="288" ht="21.0" customHeight="1">
      <c r="A288" s="78"/>
      <c r="B288" s="78"/>
      <c r="C288" s="111"/>
      <c r="D288" s="111"/>
      <c r="E288" s="111"/>
      <c r="F288" s="111"/>
      <c r="G288" s="111"/>
      <c r="H288" s="111"/>
      <c r="I288" s="111"/>
      <c r="J288" s="111"/>
      <c r="K288" s="111"/>
      <c r="L288" s="110"/>
      <c r="M288" s="110"/>
      <c r="N288" s="110"/>
      <c r="O288" s="110"/>
      <c r="P288" s="77"/>
      <c r="Q288" s="77"/>
      <c r="R288" s="77"/>
      <c r="S288" s="77"/>
      <c r="T288" s="78"/>
      <c r="U288" s="78"/>
      <c r="V288" s="78"/>
      <c r="W288" s="78"/>
      <c r="X288" s="78"/>
      <c r="Y288" s="78"/>
      <c r="Z288" s="78"/>
    </row>
    <row r="289" ht="21.0" customHeight="1">
      <c r="A289" s="78"/>
      <c r="B289" s="78"/>
      <c r="C289" s="111"/>
      <c r="D289" s="111"/>
      <c r="E289" s="111"/>
      <c r="F289" s="111"/>
      <c r="G289" s="111"/>
      <c r="H289" s="111"/>
      <c r="I289" s="111"/>
      <c r="J289" s="111"/>
      <c r="K289" s="111"/>
      <c r="L289" s="110"/>
      <c r="M289" s="110"/>
      <c r="N289" s="110"/>
      <c r="O289" s="110"/>
      <c r="P289" s="77"/>
      <c r="Q289" s="77"/>
      <c r="R289" s="77"/>
      <c r="S289" s="77"/>
      <c r="T289" s="78"/>
      <c r="U289" s="78"/>
      <c r="V289" s="78"/>
      <c r="W289" s="78"/>
      <c r="X289" s="78"/>
      <c r="Y289" s="78"/>
      <c r="Z289" s="78"/>
    </row>
    <row r="290" ht="21.0" customHeight="1">
      <c r="A290" s="78"/>
      <c r="B290" s="78"/>
      <c r="C290" s="111"/>
      <c r="D290" s="111"/>
      <c r="E290" s="111"/>
      <c r="F290" s="111"/>
      <c r="G290" s="111"/>
      <c r="H290" s="111"/>
      <c r="I290" s="111"/>
      <c r="J290" s="111"/>
      <c r="K290" s="111"/>
      <c r="L290" s="110"/>
      <c r="M290" s="110"/>
      <c r="N290" s="110"/>
      <c r="O290" s="110"/>
      <c r="P290" s="77"/>
      <c r="Q290" s="77"/>
      <c r="R290" s="77"/>
      <c r="S290" s="77"/>
      <c r="T290" s="78"/>
      <c r="U290" s="78"/>
      <c r="V290" s="78"/>
      <c r="W290" s="78"/>
      <c r="X290" s="78"/>
      <c r="Y290" s="78"/>
      <c r="Z290" s="78"/>
    </row>
    <row r="291" ht="21.0" customHeight="1">
      <c r="A291" s="78"/>
      <c r="B291" s="78"/>
      <c r="C291" s="111"/>
      <c r="D291" s="111"/>
      <c r="E291" s="111"/>
      <c r="F291" s="111"/>
      <c r="G291" s="111"/>
      <c r="H291" s="111"/>
      <c r="I291" s="111"/>
      <c r="J291" s="111"/>
      <c r="K291" s="111"/>
      <c r="L291" s="110"/>
      <c r="M291" s="110"/>
      <c r="N291" s="110"/>
      <c r="O291" s="110"/>
      <c r="P291" s="77"/>
      <c r="Q291" s="77"/>
      <c r="R291" s="77"/>
      <c r="S291" s="77"/>
      <c r="T291" s="78"/>
      <c r="U291" s="78"/>
      <c r="V291" s="78"/>
      <c r="W291" s="78"/>
      <c r="X291" s="78"/>
      <c r="Y291" s="78"/>
      <c r="Z291" s="78"/>
    </row>
    <row r="292" ht="21.0" customHeight="1">
      <c r="A292" s="78"/>
      <c r="B292" s="78"/>
      <c r="C292" s="111"/>
      <c r="D292" s="111"/>
      <c r="E292" s="111"/>
      <c r="F292" s="111"/>
      <c r="G292" s="111"/>
      <c r="H292" s="111"/>
      <c r="I292" s="111"/>
      <c r="J292" s="111"/>
      <c r="K292" s="111"/>
      <c r="L292" s="110"/>
      <c r="M292" s="110"/>
      <c r="N292" s="110"/>
      <c r="O292" s="110"/>
      <c r="P292" s="77"/>
      <c r="Q292" s="77"/>
      <c r="R292" s="77"/>
      <c r="S292" s="77"/>
      <c r="T292" s="78"/>
      <c r="U292" s="78"/>
      <c r="V292" s="78"/>
      <c r="W292" s="78"/>
      <c r="X292" s="78"/>
      <c r="Y292" s="78"/>
      <c r="Z292" s="78"/>
    </row>
    <row r="293" ht="21.0" customHeight="1">
      <c r="A293" s="78"/>
      <c r="B293" s="78"/>
      <c r="C293" s="111"/>
      <c r="D293" s="111"/>
      <c r="E293" s="111"/>
      <c r="F293" s="111"/>
      <c r="G293" s="111"/>
      <c r="H293" s="111"/>
      <c r="I293" s="111"/>
      <c r="J293" s="111"/>
      <c r="K293" s="111"/>
      <c r="L293" s="110"/>
      <c r="M293" s="110"/>
      <c r="N293" s="110"/>
      <c r="O293" s="110"/>
      <c r="P293" s="77"/>
      <c r="Q293" s="77"/>
      <c r="R293" s="77"/>
      <c r="S293" s="77"/>
      <c r="T293" s="78"/>
      <c r="U293" s="78"/>
      <c r="V293" s="78"/>
      <c r="W293" s="78"/>
      <c r="X293" s="78"/>
      <c r="Y293" s="78"/>
      <c r="Z293" s="78"/>
    </row>
    <row r="294" ht="21.0" customHeight="1">
      <c r="A294" s="78"/>
      <c r="B294" s="78"/>
      <c r="C294" s="111"/>
      <c r="D294" s="111"/>
      <c r="E294" s="111"/>
      <c r="F294" s="111"/>
      <c r="G294" s="111"/>
      <c r="H294" s="111"/>
      <c r="I294" s="111"/>
      <c r="J294" s="111"/>
      <c r="K294" s="111"/>
      <c r="L294" s="110"/>
      <c r="M294" s="110"/>
      <c r="N294" s="110"/>
      <c r="O294" s="110"/>
      <c r="P294" s="77"/>
      <c r="Q294" s="77"/>
      <c r="R294" s="77"/>
      <c r="S294" s="77"/>
      <c r="T294" s="78"/>
      <c r="U294" s="78"/>
      <c r="V294" s="78"/>
      <c r="W294" s="78"/>
      <c r="X294" s="78"/>
      <c r="Y294" s="78"/>
      <c r="Z294" s="78"/>
    </row>
    <row r="295" ht="21.0" customHeight="1">
      <c r="A295" s="78"/>
      <c r="B295" s="78"/>
      <c r="C295" s="111"/>
      <c r="D295" s="111"/>
      <c r="E295" s="111"/>
      <c r="F295" s="111"/>
      <c r="G295" s="111"/>
      <c r="H295" s="111"/>
      <c r="I295" s="111"/>
      <c r="J295" s="111"/>
      <c r="K295" s="111"/>
      <c r="L295" s="110"/>
      <c r="M295" s="110"/>
      <c r="N295" s="110"/>
      <c r="O295" s="110"/>
      <c r="P295" s="77"/>
      <c r="Q295" s="77"/>
      <c r="R295" s="77"/>
      <c r="S295" s="77"/>
      <c r="T295" s="78"/>
      <c r="U295" s="78"/>
      <c r="V295" s="78"/>
      <c r="W295" s="78"/>
      <c r="X295" s="78"/>
      <c r="Y295" s="78"/>
      <c r="Z295" s="78"/>
    </row>
    <row r="296" ht="21.0" customHeight="1">
      <c r="A296" s="78"/>
      <c r="B296" s="78"/>
      <c r="C296" s="111"/>
      <c r="D296" s="111"/>
      <c r="E296" s="111"/>
      <c r="F296" s="111"/>
      <c r="G296" s="111"/>
      <c r="H296" s="111"/>
      <c r="I296" s="111"/>
      <c r="J296" s="111"/>
      <c r="K296" s="111"/>
      <c r="L296" s="110"/>
      <c r="M296" s="110"/>
      <c r="N296" s="110"/>
      <c r="O296" s="110"/>
      <c r="P296" s="77"/>
      <c r="Q296" s="77"/>
      <c r="R296" s="77"/>
      <c r="S296" s="77"/>
      <c r="T296" s="78"/>
      <c r="U296" s="78"/>
      <c r="V296" s="78"/>
      <c r="W296" s="78"/>
      <c r="X296" s="78"/>
      <c r="Y296" s="78"/>
      <c r="Z296" s="78"/>
    </row>
    <row r="297" ht="21.0" customHeight="1">
      <c r="A297" s="78"/>
      <c r="B297" s="78"/>
      <c r="C297" s="111"/>
      <c r="D297" s="111"/>
      <c r="E297" s="111"/>
      <c r="F297" s="111"/>
      <c r="G297" s="111"/>
      <c r="H297" s="111"/>
      <c r="I297" s="111"/>
      <c r="J297" s="111"/>
      <c r="K297" s="111"/>
      <c r="L297" s="110"/>
      <c r="M297" s="110"/>
      <c r="N297" s="110"/>
      <c r="O297" s="110"/>
      <c r="P297" s="77"/>
      <c r="Q297" s="77"/>
      <c r="R297" s="77"/>
      <c r="S297" s="77"/>
      <c r="T297" s="78"/>
      <c r="U297" s="78"/>
      <c r="V297" s="78"/>
      <c r="W297" s="78"/>
      <c r="X297" s="78"/>
      <c r="Y297" s="78"/>
      <c r="Z297" s="78"/>
    </row>
    <row r="298" ht="21.0" customHeight="1">
      <c r="A298" s="78"/>
      <c r="B298" s="78"/>
      <c r="C298" s="111"/>
      <c r="D298" s="111"/>
      <c r="E298" s="111"/>
      <c r="F298" s="111"/>
      <c r="G298" s="111"/>
      <c r="H298" s="111"/>
      <c r="I298" s="111"/>
      <c r="J298" s="111"/>
      <c r="K298" s="111"/>
      <c r="L298" s="110"/>
      <c r="M298" s="110"/>
      <c r="N298" s="110"/>
      <c r="O298" s="110"/>
      <c r="P298" s="77"/>
      <c r="Q298" s="77"/>
      <c r="R298" s="77"/>
      <c r="S298" s="77"/>
      <c r="T298" s="78"/>
      <c r="U298" s="78"/>
      <c r="V298" s="78"/>
      <c r="W298" s="78"/>
      <c r="X298" s="78"/>
      <c r="Y298" s="78"/>
      <c r="Z298" s="78"/>
    </row>
    <row r="299" ht="21.0" customHeight="1">
      <c r="A299" s="78"/>
      <c r="B299" s="78"/>
      <c r="C299" s="111"/>
      <c r="D299" s="111"/>
      <c r="E299" s="111"/>
      <c r="F299" s="111"/>
      <c r="G299" s="111"/>
      <c r="H299" s="111"/>
      <c r="I299" s="111"/>
      <c r="J299" s="111"/>
      <c r="K299" s="111"/>
      <c r="L299" s="110"/>
      <c r="M299" s="110"/>
      <c r="N299" s="110"/>
      <c r="O299" s="110"/>
      <c r="P299" s="77"/>
      <c r="Q299" s="77"/>
      <c r="R299" s="77"/>
      <c r="S299" s="77"/>
      <c r="T299" s="78"/>
      <c r="U299" s="78"/>
      <c r="V299" s="78"/>
      <c r="W299" s="78"/>
      <c r="X299" s="78"/>
      <c r="Y299" s="78"/>
      <c r="Z299" s="78"/>
    </row>
    <row r="300" ht="21.0" customHeight="1">
      <c r="A300" s="78"/>
      <c r="B300" s="78"/>
      <c r="C300" s="111"/>
      <c r="D300" s="111"/>
      <c r="E300" s="111"/>
      <c r="F300" s="111"/>
      <c r="G300" s="111"/>
      <c r="H300" s="111"/>
      <c r="I300" s="111"/>
      <c r="J300" s="111"/>
      <c r="K300" s="111"/>
      <c r="L300" s="110"/>
      <c r="M300" s="110"/>
      <c r="N300" s="110"/>
      <c r="O300" s="110"/>
      <c r="P300" s="77"/>
      <c r="Q300" s="77"/>
      <c r="R300" s="77"/>
      <c r="S300" s="77"/>
      <c r="T300" s="78"/>
      <c r="U300" s="78"/>
      <c r="V300" s="78"/>
      <c r="W300" s="78"/>
      <c r="X300" s="78"/>
      <c r="Y300" s="78"/>
      <c r="Z300" s="78"/>
    </row>
    <row r="301" ht="21.0" customHeight="1">
      <c r="A301" s="78"/>
      <c r="B301" s="78"/>
      <c r="C301" s="111"/>
      <c r="D301" s="111"/>
      <c r="E301" s="111"/>
      <c r="F301" s="111"/>
      <c r="G301" s="111"/>
      <c r="H301" s="111"/>
      <c r="I301" s="111"/>
      <c r="J301" s="111"/>
      <c r="K301" s="111"/>
      <c r="L301" s="110"/>
      <c r="M301" s="110"/>
      <c r="N301" s="110"/>
      <c r="O301" s="110"/>
      <c r="P301" s="77"/>
      <c r="Q301" s="77"/>
      <c r="R301" s="77"/>
      <c r="S301" s="77"/>
      <c r="T301" s="78"/>
      <c r="U301" s="78"/>
      <c r="V301" s="78"/>
      <c r="W301" s="78"/>
      <c r="X301" s="78"/>
      <c r="Y301" s="78"/>
      <c r="Z301" s="78"/>
    </row>
    <row r="302" ht="21.0" customHeight="1">
      <c r="A302" s="78"/>
      <c r="B302" s="78"/>
      <c r="C302" s="111"/>
      <c r="D302" s="111"/>
      <c r="E302" s="111"/>
      <c r="F302" s="111"/>
      <c r="G302" s="111"/>
      <c r="H302" s="111"/>
      <c r="I302" s="111"/>
      <c r="J302" s="111"/>
      <c r="K302" s="111"/>
      <c r="L302" s="110"/>
      <c r="M302" s="110"/>
      <c r="N302" s="110"/>
      <c r="O302" s="110"/>
      <c r="P302" s="77"/>
      <c r="Q302" s="77"/>
      <c r="R302" s="77"/>
      <c r="S302" s="77"/>
      <c r="T302" s="78"/>
      <c r="U302" s="78"/>
      <c r="V302" s="78"/>
      <c r="W302" s="78"/>
      <c r="X302" s="78"/>
      <c r="Y302" s="78"/>
      <c r="Z302" s="78"/>
    </row>
    <row r="303" ht="21.0" customHeight="1">
      <c r="A303" s="78"/>
      <c r="B303" s="78"/>
      <c r="C303" s="111"/>
      <c r="D303" s="111"/>
      <c r="E303" s="111"/>
      <c r="F303" s="111"/>
      <c r="G303" s="111"/>
      <c r="H303" s="111"/>
      <c r="I303" s="111"/>
      <c r="J303" s="111"/>
      <c r="K303" s="111"/>
      <c r="L303" s="110"/>
      <c r="M303" s="110"/>
      <c r="N303" s="110"/>
      <c r="O303" s="110"/>
      <c r="P303" s="77"/>
      <c r="Q303" s="77"/>
      <c r="R303" s="77"/>
      <c r="S303" s="77"/>
      <c r="T303" s="78"/>
      <c r="U303" s="78"/>
      <c r="V303" s="78"/>
      <c r="W303" s="78"/>
      <c r="X303" s="78"/>
      <c r="Y303" s="78"/>
      <c r="Z303" s="78"/>
    </row>
    <row r="304" ht="21.0" customHeight="1">
      <c r="A304" s="78"/>
      <c r="B304" s="78"/>
      <c r="C304" s="111"/>
      <c r="D304" s="111"/>
      <c r="E304" s="111"/>
      <c r="F304" s="111"/>
      <c r="G304" s="111"/>
      <c r="H304" s="111"/>
      <c r="I304" s="111"/>
      <c r="J304" s="111"/>
      <c r="K304" s="111"/>
      <c r="L304" s="110"/>
      <c r="M304" s="110"/>
      <c r="N304" s="110"/>
      <c r="O304" s="110"/>
      <c r="P304" s="77"/>
      <c r="Q304" s="77"/>
      <c r="R304" s="77"/>
      <c r="S304" s="77"/>
      <c r="T304" s="78"/>
      <c r="U304" s="78"/>
      <c r="V304" s="78"/>
      <c r="W304" s="78"/>
      <c r="X304" s="78"/>
      <c r="Y304" s="78"/>
      <c r="Z304" s="78"/>
    </row>
    <row r="305" ht="21.0" customHeight="1">
      <c r="A305" s="78"/>
      <c r="B305" s="78"/>
      <c r="C305" s="111"/>
      <c r="D305" s="111"/>
      <c r="E305" s="111"/>
      <c r="F305" s="111"/>
      <c r="G305" s="111"/>
      <c r="H305" s="111"/>
      <c r="I305" s="111"/>
      <c r="J305" s="111"/>
      <c r="K305" s="111"/>
      <c r="L305" s="110"/>
      <c r="M305" s="110"/>
      <c r="N305" s="110"/>
      <c r="O305" s="110"/>
      <c r="P305" s="77"/>
      <c r="Q305" s="77"/>
      <c r="R305" s="77"/>
      <c r="S305" s="77"/>
      <c r="T305" s="78"/>
      <c r="U305" s="78"/>
      <c r="V305" s="78"/>
      <c r="W305" s="78"/>
      <c r="X305" s="78"/>
      <c r="Y305" s="78"/>
      <c r="Z305" s="78"/>
    </row>
    <row r="306" ht="21.0" customHeight="1">
      <c r="A306" s="78"/>
      <c r="B306" s="78"/>
      <c r="C306" s="111"/>
      <c r="D306" s="111"/>
      <c r="E306" s="111"/>
      <c r="F306" s="111"/>
      <c r="G306" s="111"/>
      <c r="H306" s="111"/>
      <c r="I306" s="111"/>
      <c r="J306" s="111"/>
      <c r="K306" s="111"/>
      <c r="L306" s="110"/>
      <c r="M306" s="110"/>
      <c r="N306" s="110"/>
      <c r="O306" s="110"/>
      <c r="P306" s="77"/>
      <c r="Q306" s="77"/>
      <c r="R306" s="77"/>
      <c r="S306" s="77"/>
      <c r="T306" s="78"/>
      <c r="U306" s="78"/>
      <c r="V306" s="78"/>
      <c r="W306" s="78"/>
      <c r="X306" s="78"/>
      <c r="Y306" s="78"/>
      <c r="Z306" s="78"/>
    </row>
    <row r="307" ht="21.0" customHeight="1">
      <c r="A307" s="78"/>
      <c r="B307" s="78"/>
      <c r="C307" s="111"/>
      <c r="D307" s="111"/>
      <c r="E307" s="111"/>
      <c r="F307" s="111"/>
      <c r="G307" s="111"/>
      <c r="H307" s="111"/>
      <c r="I307" s="111"/>
      <c r="J307" s="111"/>
      <c r="K307" s="111"/>
      <c r="L307" s="110"/>
      <c r="M307" s="110"/>
      <c r="N307" s="110"/>
      <c r="O307" s="110"/>
      <c r="P307" s="77"/>
      <c r="Q307" s="77"/>
      <c r="R307" s="77"/>
      <c r="S307" s="77"/>
      <c r="T307" s="78"/>
      <c r="U307" s="78"/>
      <c r="V307" s="78"/>
      <c r="W307" s="78"/>
      <c r="X307" s="78"/>
      <c r="Y307" s="78"/>
      <c r="Z307" s="78"/>
    </row>
    <row r="308" ht="21.0" customHeight="1">
      <c r="A308" s="78"/>
      <c r="B308" s="78"/>
      <c r="C308" s="111"/>
      <c r="D308" s="111"/>
      <c r="E308" s="111"/>
      <c r="F308" s="111"/>
      <c r="G308" s="111"/>
      <c r="H308" s="111"/>
      <c r="I308" s="111"/>
      <c r="J308" s="111"/>
      <c r="K308" s="111"/>
      <c r="L308" s="110"/>
      <c r="M308" s="110"/>
      <c r="N308" s="110"/>
      <c r="O308" s="110"/>
      <c r="P308" s="77"/>
      <c r="Q308" s="77"/>
      <c r="R308" s="77"/>
      <c r="S308" s="77"/>
      <c r="T308" s="78"/>
      <c r="U308" s="78"/>
      <c r="V308" s="78"/>
      <c r="W308" s="78"/>
      <c r="X308" s="78"/>
      <c r="Y308" s="78"/>
      <c r="Z308" s="78"/>
    </row>
    <row r="309" ht="21.0" customHeight="1">
      <c r="A309" s="78"/>
      <c r="B309" s="78"/>
      <c r="C309" s="111"/>
      <c r="D309" s="111"/>
      <c r="E309" s="111"/>
      <c r="F309" s="111"/>
      <c r="G309" s="111"/>
      <c r="H309" s="111"/>
      <c r="I309" s="111"/>
      <c r="J309" s="111"/>
      <c r="K309" s="111"/>
      <c r="L309" s="110"/>
      <c r="M309" s="110"/>
      <c r="N309" s="110"/>
      <c r="O309" s="110"/>
      <c r="P309" s="77"/>
      <c r="Q309" s="77"/>
      <c r="R309" s="77"/>
      <c r="S309" s="77"/>
      <c r="T309" s="78"/>
      <c r="U309" s="78"/>
      <c r="V309" s="78"/>
      <c r="W309" s="78"/>
      <c r="X309" s="78"/>
      <c r="Y309" s="78"/>
      <c r="Z309" s="78"/>
    </row>
    <row r="310" ht="21.0" customHeight="1">
      <c r="A310" s="78"/>
      <c r="B310" s="78"/>
      <c r="C310" s="111"/>
      <c r="D310" s="111"/>
      <c r="E310" s="111"/>
      <c r="F310" s="111"/>
      <c r="G310" s="111"/>
      <c r="H310" s="111"/>
      <c r="I310" s="111"/>
      <c r="J310" s="111"/>
      <c r="K310" s="111"/>
      <c r="L310" s="110"/>
      <c r="M310" s="110"/>
      <c r="N310" s="110"/>
      <c r="O310" s="110"/>
      <c r="P310" s="77"/>
      <c r="Q310" s="77"/>
      <c r="R310" s="77"/>
      <c r="S310" s="77"/>
      <c r="T310" s="78"/>
      <c r="U310" s="78"/>
      <c r="V310" s="78"/>
      <c r="W310" s="78"/>
      <c r="X310" s="78"/>
      <c r="Y310" s="78"/>
      <c r="Z310" s="78"/>
    </row>
    <row r="311" ht="21.0" customHeight="1">
      <c r="A311" s="78"/>
      <c r="B311" s="78"/>
      <c r="C311" s="111"/>
      <c r="D311" s="111"/>
      <c r="E311" s="111"/>
      <c r="F311" s="111"/>
      <c r="G311" s="111"/>
      <c r="H311" s="111"/>
      <c r="I311" s="111"/>
      <c r="J311" s="111"/>
      <c r="K311" s="111"/>
      <c r="L311" s="110"/>
      <c r="M311" s="110"/>
      <c r="N311" s="110"/>
      <c r="O311" s="110"/>
      <c r="P311" s="77"/>
      <c r="Q311" s="77"/>
      <c r="R311" s="77"/>
      <c r="S311" s="77"/>
      <c r="T311" s="78"/>
      <c r="U311" s="78"/>
      <c r="V311" s="78"/>
      <c r="W311" s="78"/>
      <c r="X311" s="78"/>
      <c r="Y311" s="78"/>
      <c r="Z311" s="78"/>
    </row>
    <row r="312" ht="21.0" customHeight="1">
      <c r="A312" s="78"/>
      <c r="B312" s="78"/>
      <c r="C312" s="111"/>
      <c r="D312" s="111"/>
      <c r="E312" s="111"/>
      <c r="F312" s="111"/>
      <c r="G312" s="111"/>
      <c r="H312" s="111"/>
      <c r="I312" s="111"/>
      <c r="J312" s="111"/>
      <c r="K312" s="111"/>
      <c r="L312" s="110"/>
      <c r="M312" s="110"/>
      <c r="N312" s="110"/>
      <c r="O312" s="110"/>
      <c r="P312" s="77"/>
      <c r="Q312" s="77"/>
      <c r="R312" s="77"/>
      <c r="S312" s="77"/>
      <c r="T312" s="78"/>
      <c r="U312" s="78"/>
      <c r="V312" s="78"/>
      <c r="W312" s="78"/>
      <c r="X312" s="78"/>
      <c r="Y312" s="78"/>
      <c r="Z312" s="78"/>
    </row>
    <row r="313" ht="21.0" customHeight="1">
      <c r="A313" s="78"/>
      <c r="B313" s="78"/>
      <c r="C313" s="111"/>
      <c r="D313" s="111"/>
      <c r="E313" s="111"/>
      <c r="F313" s="111"/>
      <c r="G313" s="111"/>
      <c r="H313" s="111"/>
      <c r="I313" s="111"/>
      <c r="J313" s="111"/>
      <c r="K313" s="111"/>
      <c r="L313" s="110"/>
      <c r="M313" s="110"/>
      <c r="N313" s="110"/>
      <c r="O313" s="110"/>
      <c r="P313" s="77"/>
      <c r="Q313" s="77"/>
      <c r="R313" s="77"/>
      <c r="S313" s="77"/>
      <c r="T313" s="78"/>
      <c r="U313" s="78"/>
      <c r="V313" s="78"/>
      <c r="W313" s="78"/>
      <c r="X313" s="78"/>
      <c r="Y313" s="78"/>
      <c r="Z313" s="78"/>
    </row>
    <row r="314" ht="21.0" customHeight="1">
      <c r="A314" s="78"/>
      <c r="B314" s="78"/>
      <c r="C314" s="111"/>
      <c r="D314" s="111"/>
      <c r="E314" s="111"/>
      <c r="F314" s="111"/>
      <c r="G314" s="111"/>
      <c r="H314" s="111"/>
      <c r="I314" s="111"/>
      <c r="J314" s="111"/>
      <c r="K314" s="111"/>
      <c r="L314" s="110"/>
      <c r="M314" s="110"/>
      <c r="N314" s="110"/>
      <c r="O314" s="110"/>
      <c r="P314" s="77"/>
      <c r="Q314" s="77"/>
      <c r="R314" s="77"/>
      <c r="S314" s="77"/>
      <c r="T314" s="78"/>
      <c r="U314" s="78"/>
      <c r="V314" s="78"/>
      <c r="W314" s="78"/>
      <c r="X314" s="78"/>
      <c r="Y314" s="78"/>
      <c r="Z314" s="78"/>
    </row>
    <row r="315" ht="21.0" customHeight="1">
      <c r="A315" s="78"/>
      <c r="B315" s="78"/>
      <c r="C315" s="111"/>
      <c r="D315" s="111"/>
      <c r="E315" s="111"/>
      <c r="F315" s="111"/>
      <c r="G315" s="111"/>
      <c r="H315" s="111"/>
      <c r="I315" s="111"/>
      <c r="J315" s="111"/>
      <c r="K315" s="111"/>
      <c r="L315" s="110"/>
      <c r="M315" s="110"/>
      <c r="N315" s="110"/>
      <c r="O315" s="110"/>
      <c r="P315" s="77"/>
      <c r="Q315" s="77"/>
      <c r="R315" s="77"/>
      <c r="S315" s="77"/>
      <c r="T315" s="78"/>
      <c r="U315" s="78"/>
      <c r="V315" s="78"/>
      <c r="W315" s="78"/>
      <c r="X315" s="78"/>
      <c r="Y315" s="78"/>
      <c r="Z315" s="78"/>
    </row>
    <row r="316" ht="21.0" customHeight="1">
      <c r="A316" s="78"/>
      <c r="B316" s="78"/>
      <c r="C316" s="111"/>
      <c r="D316" s="111"/>
      <c r="E316" s="111"/>
      <c r="F316" s="111"/>
      <c r="G316" s="111"/>
      <c r="H316" s="111"/>
      <c r="I316" s="111"/>
      <c r="J316" s="111"/>
      <c r="K316" s="111"/>
      <c r="L316" s="110"/>
      <c r="M316" s="110"/>
      <c r="N316" s="110"/>
      <c r="O316" s="110"/>
      <c r="P316" s="77"/>
      <c r="Q316" s="77"/>
      <c r="R316" s="77"/>
      <c r="S316" s="77"/>
      <c r="T316" s="78"/>
      <c r="U316" s="78"/>
      <c r="V316" s="78"/>
      <c r="W316" s="78"/>
      <c r="X316" s="78"/>
      <c r="Y316" s="78"/>
      <c r="Z316" s="78"/>
    </row>
    <row r="317" ht="21.0" customHeight="1">
      <c r="A317" s="78"/>
      <c r="B317" s="78"/>
      <c r="C317" s="111"/>
      <c r="D317" s="111"/>
      <c r="E317" s="111"/>
      <c r="F317" s="111"/>
      <c r="G317" s="111"/>
      <c r="H317" s="111"/>
      <c r="I317" s="111"/>
      <c r="J317" s="111"/>
      <c r="K317" s="111"/>
      <c r="L317" s="110"/>
      <c r="M317" s="110"/>
      <c r="N317" s="110"/>
      <c r="O317" s="110"/>
      <c r="P317" s="77"/>
      <c r="Q317" s="77"/>
      <c r="R317" s="77"/>
      <c r="S317" s="77"/>
      <c r="T317" s="78"/>
      <c r="U317" s="78"/>
      <c r="V317" s="78"/>
      <c r="W317" s="78"/>
      <c r="X317" s="78"/>
      <c r="Y317" s="78"/>
      <c r="Z317" s="78"/>
    </row>
    <row r="318" ht="21.0" customHeight="1">
      <c r="A318" s="78"/>
      <c r="B318" s="78"/>
      <c r="C318" s="111"/>
      <c r="D318" s="111"/>
      <c r="E318" s="111"/>
      <c r="F318" s="111"/>
      <c r="G318" s="111"/>
      <c r="H318" s="111"/>
      <c r="I318" s="111"/>
      <c r="J318" s="111"/>
      <c r="K318" s="111"/>
      <c r="L318" s="110"/>
      <c r="M318" s="110"/>
      <c r="N318" s="110"/>
      <c r="O318" s="110"/>
      <c r="P318" s="77"/>
      <c r="Q318" s="77"/>
      <c r="R318" s="77"/>
      <c r="S318" s="77"/>
      <c r="T318" s="78"/>
      <c r="U318" s="78"/>
      <c r="V318" s="78"/>
      <c r="W318" s="78"/>
      <c r="X318" s="78"/>
      <c r="Y318" s="78"/>
      <c r="Z318" s="78"/>
    </row>
    <row r="319" ht="21.0" customHeight="1">
      <c r="A319" s="78"/>
      <c r="B319" s="78"/>
      <c r="C319" s="111"/>
      <c r="D319" s="111"/>
      <c r="E319" s="111"/>
      <c r="F319" s="111"/>
      <c r="G319" s="111"/>
      <c r="H319" s="111"/>
      <c r="I319" s="111"/>
      <c r="J319" s="111"/>
      <c r="K319" s="111"/>
      <c r="L319" s="110"/>
      <c r="M319" s="110"/>
      <c r="N319" s="110"/>
      <c r="O319" s="110"/>
      <c r="P319" s="77"/>
      <c r="Q319" s="77"/>
      <c r="R319" s="77"/>
      <c r="S319" s="77"/>
      <c r="T319" s="78"/>
      <c r="U319" s="78"/>
      <c r="V319" s="78"/>
      <c r="W319" s="78"/>
      <c r="X319" s="78"/>
      <c r="Y319" s="78"/>
      <c r="Z319" s="78"/>
    </row>
    <row r="320" ht="21.0" customHeight="1">
      <c r="A320" s="78"/>
      <c r="B320" s="78"/>
      <c r="C320" s="111"/>
      <c r="D320" s="111"/>
      <c r="E320" s="111"/>
      <c r="F320" s="111"/>
      <c r="G320" s="111"/>
      <c r="H320" s="111"/>
      <c r="I320" s="111"/>
      <c r="J320" s="111"/>
      <c r="K320" s="111"/>
      <c r="L320" s="110"/>
      <c r="M320" s="110"/>
      <c r="N320" s="110"/>
      <c r="O320" s="110"/>
      <c r="P320" s="77"/>
      <c r="Q320" s="77"/>
      <c r="R320" s="77"/>
      <c r="S320" s="77"/>
      <c r="T320" s="78"/>
      <c r="U320" s="78"/>
      <c r="V320" s="78"/>
      <c r="W320" s="78"/>
      <c r="X320" s="78"/>
      <c r="Y320" s="78"/>
      <c r="Z320" s="78"/>
    </row>
    <row r="321" ht="21.0" customHeight="1">
      <c r="A321" s="78"/>
      <c r="B321" s="78"/>
      <c r="C321" s="111"/>
      <c r="D321" s="111"/>
      <c r="E321" s="111"/>
      <c r="F321" s="111"/>
      <c r="G321" s="111"/>
      <c r="H321" s="111"/>
      <c r="I321" s="111"/>
      <c r="J321" s="111"/>
      <c r="K321" s="111"/>
      <c r="L321" s="110"/>
      <c r="M321" s="110"/>
      <c r="N321" s="110"/>
      <c r="O321" s="110"/>
      <c r="P321" s="77"/>
      <c r="Q321" s="77"/>
      <c r="R321" s="77"/>
      <c r="S321" s="77"/>
      <c r="T321" s="78"/>
      <c r="U321" s="78"/>
      <c r="V321" s="78"/>
      <c r="W321" s="78"/>
      <c r="X321" s="78"/>
      <c r="Y321" s="78"/>
      <c r="Z321" s="78"/>
    </row>
    <row r="322" ht="21.0" customHeight="1">
      <c r="A322" s="78"/>
      <c r="B322" s="78"/>
      <c r="C322" s="111"/>
      <c r="D322" s="111"/>
      <c r="E322" s="111"/>
      <c r="F322" s="111"/>
      <c r="G322" s="111"/>
      <c r="H322" s="111"/>
      <c r="I322" s="111"/>
      <c r="J322" s="111"/>
      <c r="K322" s="111"/>
      <c r="L322" s="110"/>
      <c r="M322" s="110"/>
      <c r="N322" s="110"/>
      <c r="O322" s="110"/>
      <c r="P322" s="77"/>
      <c r="Q322" s="77"/>
      <c r="R322" s="77"/>
      <c r="S322" s="77"/>
      <c r="T322" s="78"/>
      <c r="U322" s="78"/>
      <c r="V322" s="78"/>
      <c r="W322" s="78"/>
      <c r="X322" s="78"/>
      <c r="Y322" s="78"/>
      <c r="Z322" s="78"/>
    </row>
    <row r="323" ht="21.0" customHeight="1">
      <c r="A323" s="78"/>
      <c r="B323" s="78"/>
      <c r="C323" s="111"/>
      <c r="D323" s="111"/>
      <c r="E323" s="111"/>
      <c r="F323" s="111"/>
      <c r="G323" s="111"/>
      <c r="H323" s="111"/>
      <c r="I323" s="111"/>
      <c r="J323" s="111"/>
      <c r="K323" s="111"/>
      <c r="L323" s="110"/>
      <c r="M323" s="110"/>
      <c r="N323" s="110"/>
      <c r="O323" s="110"/>
      <c r="P323" s="77"/>
      <c r="Q323" s="77"/>
      <c r="R323" s="77"/>
      <c r="S323" s="77"/>
      <c r="T323" s="78"/>
      <c r="U323" s="78"/>
      <c r="V323" s="78"/>
      <c r="W323" s="78"/>
      <c r="X323" s="78"/>
      <c r="Y323" s="78"/>
      <c r="Z323" s="78"/>
    </row>
    <row r="324" ht="21.0" customHeight="1">
      <c r="A324" s="78"/>
      <c r="B324" s="78"/>
      <c r="C324" s="111"/>
      <c r="D324" s="111"/>
      <c r="E324" s="111"/>
      <c r="F324" s="111"/>
      <c r="G324" s="111"/>
      <c r="H324" s="111"/>
      <c r="I324" s="111"/>
      <c r="J324" s="111"/>
      <c r="K324" s="111"/>
      <c r="L324" s="110"/>
      <c r="M324" s="110"/>
      <c r="N324" s="110"/>
      <c r="O324" s="110"/>
      <c r="P324" s="77"/>
      <c r="Q324" s="77"/>
      <c r="R324" s="77"/>
      <c r="S324" s="77"/>
      <c r="T324" s="78"/>
      <c r="U324" s="78"/>
      <c r="V324" s="78"/>
      <c r="W324" s="78"/>
      <c r="X324" s="78"/>
      <c r="Y324" s="78"/>
      <c r="Z324" s="78"/>
    </row>
    <row r="325" ht="21.0" customHeight="1">
      <c r="A325" s="78"/>
      <c r="B325" s="78"/>
      <c r="C325" s="111"/>
      <c r="D325" s="111"/>
      <c r="E325" s="111"/>
      <c r="F325" s="111"/>
      <c r="G325" s="111"/>
      <c r="H325" s="111"/>
      <c r="I325" s="111"/>
      <c r="J325" s="111"/>
      <c r="K325" s="111"/>
      <c r="L325" s="110"/>
      <c r="M325" s="110"/>
      <c r="N325" s="110"/>
      <c r="O325" s="110"/>
      <c r="P325" s="77"/>
      <c r="Q325" s="77"/>
      <c r="R325" s="77"/>
      <c r="S325" s="77"/>
      <c r="T325" s="78"/>
      <c r="U325" s="78"/>
      <c r="V325" s="78"/>
      <c r="W325" s="78"/>
      <c r="X325" s="78"/>
      <c r="Y325" s="78"/>
      <c r="Z325" s="78"/>
    </row>
    <row r="326" ht="21.0" customHeight="1">
      <c r="A326" s="78"/>
      <c r="B326" s="78"/>
      <c r="C326" s="111"/>
      <c r="D326" s="111"/>
      <c r="E326" s="111"/>
      <c r="F326" s="111"/>
      <c r="G326" s="111"/>
      <c r="H326" s="111"/>
      <c r="I326" s="111"/>
      <c r="J326" s="111"/>
      <c r="K326" s="111"/>
      <c r="L326" s="110"/>
      <c r="M326" s="110"/>
      <c r="N326" s="110"/>
      <c r="O326" s="110"/>
      <c r="P326" s="77"/>
      <c r="Q326" s="77"/>
      <c r="R326" s="77"/>
      <c r="S326" s="77"/>
      <c r="T326" s="78"/>
      <c r="U326" s="78"/>
      <c r="V326" s="78"/>
      <c r="W326" s="78"/>
      <c r="X326" s="78"/>
      <c r="Y326" s="78"/>
      <c r="Z326" s="78"/>
    </row>
    <row r="327" ht="21.0" customHeight="1">
      <c r="A327" s="78"/>
      <c r="B327" s="78"/>
      <c r="C327" s="111"/>
      <c r="D327" s="111"/>
      <c r="E327" s="111"/>
      <c r="F327" s="111"/>
      <c r="G327" s="111"/>
      <c r="H327" s="111"/>
      <c r="I327" s="111"/>
      <c r="J327" s="111"/>
      <c r="K327" s="111"/>
      <c r="L327" s="110"/>
      <c r="M327" s="110"/>
      <c r="N327" s="110"/>
      <c r="O327" s="110"/>
      <c r="P327" s="77"/>
      <c r="Q327" s="77"/>
      <c r="R327" s="77"/>
      <c r="S327" s="77"/>
      <c r="T327" s="78"/>
      <c r="U327" s="78"/>
      <c r="V327" s="78"/>
      <c r="W327" s="78"/>
      <c r="X327" s="78"/>
      <c r="Y327" s="78"/>
      <c r="Z327" s="78"/>
    </row>
    <row r="328" ht="21.0" customHeight="1">
      <c r="A328" s="78"/>
      <c r="B328" s="78"/>
      <c r="C328" s="111"/>
      <c r="D328" s="111"/>
      <c r="E328" s="111"/>
      <c r="F328" s="111"/>
      <c r="G328" s="111"/>
      <c r="H328" s="111"/>
      <c r="I328" s="111"/>
      <c r="J328" s="111"/>
      <c r="K328" s="111"/>
      <c r="L328" s="110"/>
      <c r="M328" s="110"/>
      <c r="N328" s="110"/>
      <c r="O328" s="110"/>
      <c r="P328" s="77"/>
      <c r="Q328" s="77"/>
      <c r="R328" s="77"/>
      <c r="S328" s="77"/>
      <c r="T328" s="78"/>
      <c r="U328" s="78"/>
      <c r="V328" s="78"/>
      <c r="W328" s="78"/>
      <c r="X328" s="78"/>
      <c r="Y328" s="78"/>
      <c r="Z328" s="78"/>
    </row>
    <row r="329" ht="21.0" customHeight="1">
      <c r="A329" s="78"/>
      <c r="B329" s="78"/>
      <c r="C329" s="111"/>
      <c r="D329" s="111"/>
      <c r="E329" s="111"/>
      <c r="F329" s="111"/>
      <c r="G329" s="111"/>
      <c r="H329" s="111"/>
      <c r="I329" s="111"/>
      <c r="J329" s="111"/>
      <c r="K329" s="111"/>
      <c r="L329" s="110"/>
      <c r="M329" s="110"/>
      <c r="N329" s="110"/>
      <c r="O329" s="110"/>
      <c r="P329" s="77"/>
      <c r="Q329" s="77"/>
      <c r="R329" s="77"/>
      <c r="S329" s="77"/>
      <c r="T329" s="78"/>
      <c r="U329" s="78"/>
      <c r="V329" s="78"/>
      <c r="W329" s="78"/>
      <c r="X329" s="78"/>
      <c r="Y329" s="78"/>
      <c r="Z329" s="78"/>
    </row>
    <row r="330" ht="21.0" customHeight="1">
      <c r="A330" s="78"/>
      <c r="B330" s="78"/>
      <c r="C330" s="111"/>
      <c r="D330" s="111"/>
      <c r="E330" s="111"/>
      <c r="F330" s="111"/>
      <c r="G330" s="111"/>
      <c r="H330" s="111"/>
      <c r="I330" s="111"/>
      <c r="J330" s="111"/>
      <c r="K330" s="111"/>
      <c r="L330" s="110"/>
      <c r="M330" s="110"/>
      <c r="N330" s="110"/>
      <c r="O330" s="110"/>
      <c r="P330" s="77"/>
      <c r="Q330" s="77"/>
      <c r="R330" s="77"/>
      <c r="S330" s="77"/>
      <c r="T330" s="78"/>
      <c r="U330" s="78"/>
      <c r="V330" s="78"/>
      <c r="W330" s="78"/>
      <c r="X330" s="78"/>
      <c r="Y330" s="78"/>
      <c r="Z330" s="78"/>
    </row>
    <row r="331" ht="21.0" customHeight="1">
      <c r="A331" s="78"/>
      <c r="B331" s="78"/>
      <c r="C331" s="111"/>
      <c r="D331" s="111"/>
      <c r="E331" s="111"/>
      <c r="F331" s="111"/>
      <c r="G331" s="111"/>
      <c r="H331" s="111"/>
      <c r="I331" s="111"/>
      <c r="J331" s="111"/>
      <c r="K331" s="111"/>
      <c r="L331" s="110"/>
      <c r="M331" s="110"/>
      <c r="N331" s="110"/>
      <c r="O331" s="110"/>
      <c r="P331" s="77"/>
      <c r="Q331" s="77"/>
      <c r="R331" s="77"/>
      <c r="S331" s="77"/>
      <c r="T331" s="78"/>
      <c r="U331" s="78"/>
      <c r="V331" s="78"/>
      <c r="W331" s="78"/>
      <c r="X331" s="78"/>
      <c r="Y331" s="78"/>
      <c r="Z331" s="78"/>
    </row>
    <row r="332" ht="21.0" customHeight="1">
      <c r="A332" s="78"/>
      <c r="B332" s="78"/>
      <c r="C332" s="111"/>
      <c r="D332" s="111"/>
      <c r="E332" s="111"/>
      <c r="F332" s="111"/>
      <c r="G332" s="111"/>
      <c r="H332" s="111"/>
      <c r="I332" s="111"/>
      <c r="J332" s="111"/>
      <c r="K332" s="111"/>
      <c r="L332" s="110"/>
      <c r="M332" s="110"/>
      <c r="N332" s="110"/>
      <c r="O332" s="110"/>
      <c r="P332" s="77"/>
      <c r="Q332" s="77"/>
      <c r="R332" s="77"/>
      <c r="S332" s="77"/>
      <c r="T332" s="78"/>
      <c r="U332" s="78"/>
      <c r="V332" s="78"/>
      <c r="W332" s="78"/>
      <c r="X332" s="78"/>
      <c r="Y332" s="78"/>
      <c r="Z332" s="78"/>
    </row>
    <row r="333" ht="21.0" customHeight="1">
      <c r="A333" s="78"/>
      <c r="B333" s="78"/>
      <c r="C333" s="111"/>
      <c r="D333" s="111"/>
      <c r="E333" s="111"/>
      <c r="F333" s="111"/>
      <c r="G333" s="111"/>
      <c r="H333" s="111"/>
      <c r="I333" s="111"/>
      <c r="J333" s="111"/>
      <c r="K333" s="111"/>
      <c r="L333" s="110"/>
      <c r="M333" s="110"/>
      <c r="N333" s="110"/>
      <c r="O333" s="110"/>
      <c r="P333" s="77"/>
      <c r="Q333" s="77"/>
      <c r="R333" s="77"/>
      <c r="S333" s="77"/>
      <c r="T333" s="78"/>
      <c r="U333" s="78"/>
      <c r="V333" s="78"/>
      <c r="W333" s="78"/>
      <c r="X333" s="78"/>
      <c r="Y333" s="78"/>
      <c r="Z333" s="78"/>
    </row>
    <row r="334" ht="21.0" customHeight="1">
      <c r="A334" s="78"/>
      <c r="B334" s="78"/>
      <c r="C334" s="111"/>
      <c r="D334" s="111"/>
      <c r="E334" s="111"/>
      <c r="F334" s="111"/>
      <c r="G334" s="111"/>
      <c r="H334" s="111"/>
      <c r="I334" s="111"/>
      <c r="J334" s="111"/>
      <c r="K334" s="111"/>
      <c r="L334" s="110"/>
      <c r="M334" s="110"/>
      <c r="N334" s="110"/>
      <c r="O334" s="110"/>
      <c r="P334" s="77"/>
      <c r="Q334" s="77"/>
      <c r="R334" s="77"/>
      <c r="S334" s="77"/>
      <c r="T334" s="78"/>
      <c r="U334" s="78"/>
      <c r="V334" s="78"/>
      <c r="W334" s="78"/>
      <c r="X334" s="78"/>
      <c r="Y334" s="78"/>
      <c r="Z334" s="78"/>
    </row>
    <row r="335" ht="21.0" customHeight="1">
      <c r="A335" s="78"/>
      <c r="B335" s="78"/>
      <c r="C335" s="111"/>
      <c r="D335" s="111"/>
      <c r="E335" s="111"/>
      <c r="F335" s="111"/>
      <c r="G335" s="111"/>
      <c r="H335" s="111"/>
      <c r="I335" s="111"/>
      <c r="J335" s="111"/>
      <c r="K335" s="111"/>
      <c r="L335" s="110"/>
      <c r="M335" s="110"/>
      <c r="N335" s="110"/>
      <c r="O335" s="110"/>
      <c r="P335" s="77"/>
      <c r="Q335" s="77"/>
      <c r="R335" s="77"/>
      <c r="S335" s="77"/>
      <c r="T335" s="78"/>
      <c r="U335" s="78"/>
      <c r="V335" s="78"/>
      <c r="W335" s="78"/>
      <c r="X335" s="78"/>
      <c r="Y335" s="78"/>
      <c r="Z335" s="78"/>
    </row>
    <row r="336" ht="21.0" customHeight="1">
      <c r="A336" s="78"/>
      <c r="B336" s="78"/>
      <c r="C336" s="111"/>
      <c r="D336" s="111"/>
      <c r="E336" s="111"/>
      <c r="F336" s="111"/>
      <c r="G336" s="111"/>
      <c r="H336" s="111"/>
      <c r="I336" s="111"/>
      <c r="J336" s="111"/>
      <c r="K336" s="111"/>
      <c r="L336" s="110"/>
      <c r="M336" s="110"/>
      <c r="N336" s="110"/>
      <c r="O336" s="110"/>
      <c r="P336" s="77"/>
      <c r="Q336" s="77"/>
      <c r="R336" s="77"/>
      <c r="S336" s="77"/>
      <c r="T336" s="78"/>
      <c r="U336" s="78"/>
      <c r="V336" s="78"/>
      <c r="W336" s="78"/>
      <c r="X336" s="78"/>
      <c r="Y336" s="78"/>
      <c r="Z336" s="78"/>
    </row>
    <row r="337" ht="21.0" customHeight="1">
      <c r="A337" s="78"/>
      <c r="B337" s="78"/>
      <c r="C337" s="111"/>
      <c r="D337" s="111"/>
      <c r="E337" s="111"/>
      <c r="F337" s="111"/>
      <c r="G337" s="111"/>
      <c r="H337" s="111"/>
      <c r="I337" s="111"/>
      <c r="J337" s="111"/>
      <c r="K337" s="111"/>
      <c r="L337" s="110"/>
      <c r="M337" s="110"/>
      <c r="N337" s="110"/>
      <c r="O337" s="110"/>
      <c r="P337" s="77"/>
      <c r="Q337" s="77"/>
      <c r="R337" s="77"/>
      <c r="S337" s="77"/>
      <c r="T337" s="78"/>
      <c r="U337" s="78"/>
      <c r="V337" s="78"/>
      <c r="W337" s="78"/>
      <c r="X337" s="78"/>
      <c r="Y337" s="78"/>
      <c r="Z337" s="78"/>
    </row>
    <row r="338" ht="21.0" customHeight="1">
      <c r="A338" s="78"/>
      <c r="B338" s="78"/>
      <c r="C338" s="111"/>
      <c r="D338" s="111"/>
      <c r="E338" s="111"/>
      <c r="F338" s="111"/>
      <c r="G338" s="111"/>
      <c r="H338" s="111"/>
      <c r="I338" s="111"/>
      <c r="J338" s="111"/>
      <c r="K338" s="111"/>
      <c r="L338" s="110"/>
      <c r="M338" s="110"/>
      <c r="N338" s="110"/>
      <c r="O338" s="110"/>
      <c r="P338" s="77"/>
      <c r="Q338" s="77"/>
      <c r="R338" s="77"/>
      <c r="S338" s="77"/>
      <c r="T338" s="78"/>
      <c r="U338" s="78"/>
      <c r="V338" s="78"/>
      <c r="W338" s="78"/>
      <c r="X338" s="78"/>
      <c r="Y338" s="78"/>
      <c r="Z338" s="78"/>
    </row>
    <row r="339" ht="21.0" customHeight="1">
      <c r="A339" s="78"/>
      <c r="B339" s="78"/>
      <c r="C339" s="111"/>
      <c r="D339" s="111"/>
      <c r="E339" s="111"/>
      <c r="F339" s="111"/>
      <c r="G339" s="111"/>
      <c r="H339" s="111"/>
      <c r="I339" s="111"/>
      <c r="J339" s="111"/>
      <c r="K339" s="111"/>
      <c r="L339" s="110"/>
      <c r="M339" s="110"/>
      <c r="N339" s="110"/>
      <c r="O339" s="110"/>
      <c r="P339" s="77"/>
      <c r="Q339" s="77"/>
      <c r="R339" s="77"/>
      <c r="S339" s="77"/>
      <c r="T339" s="78"/>
      <c r="U339" s="78"/>
      <c r="V339" s="78"/>
      <c r="W339" s="78"/>
      <c r="X339" s="78"/>
      <c r="Y339" s="78"/>
      <c r="Z339" s="78"/>
    </row>
    <row r="340" ht="21.0" customHeight="1">
      <c r="A340" s="78"/>
      <c r="B340" s="78"/>
      <c r="C340" s="111"/>
      <c r="D340" s="111"/>
      <c r="E340" s="111"/>
      <c r="F340" s="111"/>
      <c r="G340" s="111"/>
      <c r="H340" s="111"/>
      <c r="I340" s="111"/>
      <c r="J340" s="111"/>
      <c r="K340" s="111"/>
      <c r="L340" s="110"/>
      <c r="M340" s="110"/>
      <c r="N340" s="110"/>
      <c r="O340" s="110"/>
      <c r="P340" s="77"/>
      <c r="Q340" s="77"/>
      <c r="R340" s="77"/>
      <c r="S340" s="77"/>
      <c r="T340" s="78"/>
      <c r="U340" s="78"/>
      <c r="V340" s="78"/>
      <c r="W340" s="78"/>
      <c r="X340" s="78"/>
      <c r="Y340" s="78"/>
      <c r="Z340" s="78"/>
    </row>
    <row r="341" ht="21.0" customHeight="1">
      <c r="A341" s="78"/>
      <c r="B341" s="78"/>
      <c r="C341" s="111"/>
      <c r="D341" s="111"/>
      <c r="E341" s="111"/>
      <c r="F341" s="111"/>
      <c r="G341" s="111"/>
      <c r="H341" s="111"/>
      <c r="I341" s="111"/>
      <c r="J341" s="111"/>
      <c r="K341" s="111"/>
      <c r="L341" s="110"/>
      <c r="M341" s="110"/>
      <c r="N341" s="110"/>
      <c r="O341" s="110"/>
      <c r="P341" s="77"/>
      <c r="Q341" s="77"/>
      <c r="R341" s="77"/>
      <c r="S341" s="77"/>
      <c r="T341" s="78"/>
      <c r="U341" s="78"/>
      <c r="V341" s="78"/>
      <c r="W341" s="78"/>
      <c r="X341" s="78"/>
      <c r="Y341" s="78"/>
      <c r="Z341" s="78"/>
    </row>
    <row r="342" ht="21.0" customHeight="1">
      <c r="A342" s="78"/>
      <c r="B342" s="78"/>
      <c r="C342" s="111"/>
      <c r="D342" s="111"/>
      <c r="E342" s="111"/>
      <c r="F342" s="111"/>
      <c r="G342" s="111"/>
      <c r="H342" s="111"/>
      <c r="I342" s="111"/>
      <c r="J342" s="111"/>
      <c r="K342" s="111"/>
      <c r="L342" s="110"/>
      <c r="M342" s="110"/>
      <c r="N342" s="110"/>
      <c r="O342" s="110"/>
      <c r="P342" s="77"/>
      <c r="Q342" s="77"/>
      <c r="R342" s="77"/>
      <c r="S342" s="77"/>
      <c r="T342" s="78"/>
      <c r="U342" s="78"/>
      <c r="V342" s="78"/>
      <c r="W342" s="78"/>
      <c r="X342" s="78"/>
      <c r="Y342" s="78"/>
      <c r="Z342" s="78"/>
    </row>
    <row r="343" ht="21.0" customHeight="1">
      <c r="A343" s="78"/>
      <c r="B343" s="78"/>
      <c r="C343" s="111"/>
      <c r="D343" s="111"/>
      <c r="E343" s="111"/>
      <c r="F343" s="111"/>
      <c r="G343" s="111"/>
      <c r="H343" s="111"/>
      <c r="I343" s="111"/>
      <c r="J343" s="111"/>
      <c r="K343" s="111"/>
      <c r="L343" s="110"/>
      <c r="M343" s="110"/>
      <c r="N343" s="110"/>
      <c r="O343" s="110"/>
      <c r="P343" s="77"/>
      <c r="Q343" s="77"/>
      <c r="R343" s="77"/>
      <c r="S343" s="77"/>
      <c r="T343" s="78"/>
      <c r="U343" s="78"/>
      <c r="V343" s="78"/>
      <c r="W343" s="78"/>
      <c r="X343" s="78"/>
      <c r="Y343" s="78"/>
      <c r="Z343" s="78"/>
    </row>
    <row r="344" ht="21.0" customHeight="1">
      <c r="A344" s="78"/>
      <c r="B344" s="78"/>
      <c r="C344" s="111"/>
      <c r="D344" s="111"/>
      <c r="E344" s="111"/>
      <c r="F344" s="111"/>
      <c r="G344" s="111"/>
      <c r="H344" s="111"/>
      <c r="I344" s="111"/>
      <c r="J344" s="111"/>
      <c r="K344" s="111"/>
      <c r="L344" s="110"/>
      <c r="M344" s="110"/>
      <c r="N344" s="110"/>
      <c r="O344" s="110"/>
      <c r="P344" s="77"/>
      <c r="Q344" s="77"/>
      <c r="R344" s="77"/>
      <c r="S344" s="77"/>
      <c r="T344" s="78"/>
      <c r="U344" s="78"/>
      <c r="V344" s="78"/>
      <c r="W344" s="78"/>
      <c r="X344" s="78"/>
      <c r="Y344" s="78"/>
      <c r="Z344" s="78"/>
    </row>
    <row r="345" ht="21.0" customHeight="1">
      <c r="A345" s="78"/>
      <c r="B345" s="78"/>
      <c r="C345" s="111"/>
      <c r="D345" s="111"/>
      <c r="E345" s="111"/>
      <c r="F345" s="111"/>
      <c r="G345" s="111"/>
      <c r="H345" s="111"/>
      <c r="I345" s="111"/>
      <c r="J345" s="111"/>
      <c r="K345" s="111"/>
      <c r="L345" s="110"/>
      <c r="M345" s="110"/>
      <c r="N345" s="110"/>
      <c r="O345" s="110"/>
      <c r="P345" s="77"/>
      <c r="Q345" s="77"/>
      <c r="R345" s="77"/>
      <c r="S345" s="77"/>
      <c r="T345" s="78"/>
      <c r="U345" s="78"/>
      <c r="V345" s="78"/>
      <c r="W345" s="78"/>
      <c r="X345" s="78"/>
      <c r="Y345" s="78"/>
      <c r="Z345" s="78"/>
    </row>
    <row r="346" ht="21.0" customHeight="1">
      <c r="A346" s="78"/>
      <c r="B346" s="78"/>
      <c r="C346" s="111"/>
      <c r="D346" s="111"/>
      <c r="E346" s="111"/>
      <c r="F346" s="111"/>
      <c r="G346" s="111"/>
      <c r="H346" s="111"/>
      <c r="I346" s="111"/>
      <c r="J346" s="111"/>
      <c r="K346" s="111"/>
      <c r="L346" s="110"/>
      <c r="M346" s="110"/>
      <c r="N346" s="110"/>
      <c r="O346" s="110"/>
      <c r="P346" s="77"/>
      <c r="Q346" s="77"/>
      <c r="R346" s="77"/>
      <c r="S346" s="77"/>
      <c r="T346" s="78"/>
      <c r="U346" s="78"/>
      <c r="V346" s="78"/>
      <c r="W346" s="78"/>
      <c r="X346" s="78"/>
      <c r="Y346" s="78"/>
      <c r="Z346" s="78"/>
    </row>
    <row r="347" ht="21.0" customHeight="1">
      <c r="A347" s="78"/>
      <c r="B347" s="78"/>
      <c r="C347" s="111"/>
      <c r="D347" s="111"/>
      <c r="E347" s="111"/>
      <c r="F347" s="111"/>
      <c r="G347" s="111"/>
      <c r="H347" s="111"/>
      <c r="I347" s="111"/>
      <c r="J347" s="111"/>
      <c r="K347" s="111"/>
      <c r="L347" s="110"/>
      <c r="M347" s="110"/>
      <c r="N347" s="110"/>
      <c r="O347" s="110"/>
      <c r="P347" s="77"/>
      <c r="Q347" s="77"/>
      <c r="R347" s="77"/>
      <c r="S347" s="77"/>
      <c r="T347" s="78"/>
      <c r="U347" s="78"/>
      <c r="V347" s="78"/>
      <c r="W347" s="78"/>
      <c r="X347" s="78"/>
      <c r="Y347" s="78"/>
      <c r="Z347" s="78"/>
    </row>
    <row r="348" ht="21.0" customHeight="1">
      <c r="A348" s="78"/>
      <c r="B348" s="78"/>
      <c r="C348" s="111"/>
      <c r="D348" s="111"/>
      <c r="E348" s="111"/>
      <c r="F348" s="111"/>
      <c r="G348" s="111"/>
      <c r="H348" s="111"/>
      <c r="I348" s="111"/>
      <c r="J348" s="111"/>
      <c r="K348" s="111"/>
      <c r="L348" s="110"/>
      <c r="M348" s="110"/>
      <c r="N348" s="110"/>
      <c r="O348" s="110"/>
      <c r="P348" s="77"/>
      <c r="Q348" s="77"/>
      <c r="R348" s="77"/>
      <c r="S348" s="77"/>
      <c r="T348" s="78"/>
      <c r="U348" s="78"/>
      <c r="V348" s="78"/>
      <c r="W348" s="78"/>
      <c r="X348" s="78"/>
      <c r="Y348" s="78"/>
      <c r="Z348" s="78"/>
    </row>
    <row r="349" ht="21.0" customHeight="1">
      <c r="A349" s="78"/>
      <c r="B349" s="78"/>
      <c r="C349" s="111"/>
      <c r="D349" s="111"/>
      <c r="E349" s="111"/>
      <c r="F349" s="111"/>
      <c r="G349" s="111"/>
      <c r="H349" s="111"/>
      <c r="I349" s="111"/>
      <c r="J349" s="111"/>
      <c r="K349" s="111"/>
      <c r="L349" s="110"/>
      <c r="M349" s="110"/>
      <c r="N349" s="110"/>
      <c r="O349" s="110"/>
      <c r="P349" s="77"/>
      <c r="Q349" s="77"/>
      <c r="R349" s="77"/>
      <c r="S349" s="77"/>
      <c r="T349" s="78"/>
      <c r="U349" s="78"/>
      <c r="V349" s="78"/>
      <c r="W349" s="78"/>
      <c r="X349" s="78"/>
      <c r="Y349" s="78"/>
      <c r="Z349" s="78"/>
    </row>
    <row r="350" ht="21.0" customHeight="1">
      <c r="A350" s="78"/>
      <c r="B350" s="78"/>
      <c r="C350" s="111"/>
      <c r="D350" s="111"/>
      <c r="E350" s="111"/>
      <c r="F350" s="111"/>
      <c r="G350" s="111"/>
      <c r="H350" s="111"/>
      <c r="I350" s="111"/>
      <c r="J350" s="111"/>
      <c r="K350" s="111"/>
      <c r="L350" s="110"/>
      <c r="M350" s="110"/>
      <c r="N350" s="110"/>
      <c r="O350" s="110"/>
      <c r="P350" s="77"/>
      <c r="Q350" s="77"/>
      <c r="R350" s="77"/>
      <c r="S350" s="77"/>
      <c r="T350" s="78"/>
      <c r="U350" s="78"/>
      <c r="V350" s="78"/>
      <c r="W350" s="78"/>
      <c r="X350" s="78"/>
      <c r="Y350" s="78"/>
      <c r="Z350" s="78"/>
    </row>
    <row r="351" ht="21.0" customHeight="1">
      <c r="A351" s="78"/>
      <c r="B351" s="78"/>
      <c r="C351" s="111"/>
      <c r="D351" s="111"/>
      <c r="E351" s="111"/>
      <c r="F351" s="111"/>
      <c r="G351" s="111"/>
      <c r="H351" s="111"/>
      <c r="I351" s="111"/>
      <c r="J351" s="111"/>
      <c r="K351" s="111"/>
      <c r="L351" s="110"/>
      <c r="M351" s="110"/>
      <c r="N351" s="110"/>
      <c r="O351" s="110"/>
      <c r="P351" s="77"/>
      <c r="Q351" s="77"/>
      <c r="R351" s="77"/>
      <c r="S351" s="77"/>
      <c r="T351" s="78"/>
      <c r="U351" s="78"/>
      <c r="V351" s="78"/>
      <c r="W351" s="78"/>
      <c r="X351" s="78"/>
      <c r="Y351" s="78"/>
      <c r="Z351" s="78"/>
    </row>
    <row r="352" ht="21.0" customHeight="1">
      <c r="A352" s="78"/>
      <c r="B352" s="78"/>
      <c r="C352" s="111"/>
      <c r="D352" s="111"/>
      <c r="E352" s="111"/>
      <c r="F352" s="111"/>
      <c r="G352" s="111"/>
      <c r="H352" s="111"/>
      <c r="I352" s="111"/>
      <c r="J352" s="111"/>
      <c r="K352" s="111"/>
      <c r="L352" s="110"/>
      <c r="M352" s="110"/>
      <c r="N352" s="110"/>
      <c r="O352" s="110"/>
      <c r="P352" s="77"/>
      <c r="Q352" s="77"/>
      <c r="R352" s="77"/>
      <c r="S352" s="77"/>
      <c r="T352" s="78"/>
      <c r="U352" s="78"/>
      <c r="V352" s="78"/>
      <c r="W352" s="78"/>
      <c r="X352" s="78"/>
      <c r="Y352" s="78"/>
      <c r="Z352" s="78"/>
    </row>
    <row r="353" ht="21.0" customHeight="1">
      <c r="A353" s="78"/>
      <c r="B353" s="78"/>
      <c r="C353" s="111"/>
      <c r="D353" s="111"/>
      <c r="E353" s="111"/>
      <c r="F353" s="111"/>
      <c r="G353" s="111"/>
      <c r="H353" s="111"/>
      <c r="I353" s="111"/>
      <c r="J353" s="111"/>
      <c r="K353" s="111"/>
      <c r="L353" s="110"/>
      <c r="M353" s="110"/>
      <c r="N353" s="110"/>
      <c r="O353" s="110"/>
      <c r="P353" s="77"/>
      <c r="Q353" s="77"/>
      <c r="R353" s="77"/>
      <c r="S353" s="77"/>
      <c r="T353" s="78"/>
      <c r="U353" s="78"/>
      <c r="V353" s="78"/>
      <c r="W353" s="78"/>
      <c r="X353" s="78"/>
      <c r="Y353" s="78"/>
      <c r="Z353" s="78"/>
    </row>
    <row r="354" ht="21.0" customHeight="1">
      <c r="A354" s="78"/>
      <c r="B354" s="78"/>
      <c r="C354" s="111"/>
      <c r="D354" s="111"/>
      <c r="E354" s="111"/>
      <c r="F354" s="111"/>
      <c r="G354" s="111"/>
      <c r="H354" s="111"/>
      <c r="I354" s="111"/>
      <c r="J354" s="111"/>
      <c r="K354" s="111"/>
      <c r="L354" s="110"/>
      <c r="M354" s="110"/>
      <c r="N354" s="110"/>
      <c r="O354" s="110"/>
      <c r="P354" s="77"/>
      <c r="Q354" s="77"/>
      <c r="R354" s="77"/>
      <c r="S354" s="77"/>
      <c r="T354" s="78"/>
      <c r="U354" s="78"/>
      <c r="V354" s="78"/>
      <c r="W354" s="78"/>
      <c r="X354" s="78"/>
      <c r="Y354" s="78"/>
      <c r="Z354" s="78"/>
    </row>
    <row r="355" ht="21.0" customHeight="1">
      <c r="A355" s="78"/>
      <c r="B355" s="78"/>
      <c r="C355" s="111"/>
      <c r="D355" s="111"/>
      <c r="E355" s="111"/>
      <c r="F355" s="111"/>
      <c r="G355" s="111"/>
      <c r="H355" s="111"/>
      <c r="I355" s="111"/>
      <c r="J355" s="111"/>
      <c r="K355" s="111"/>
      <c r="L355" s="110"/>
      <c r="M355" s="110"/>
      <c r="N355" s="110"/>
      <c r="O355" s="110"/>
      <c r="P355" s="77"/>
      <c r="Q355" s="77"/>
      <c r="R355" s="77"/>
      <c r="S355" s="77"/>
      <c r="T355" s="78"/>
      <c r="U355" s="78"/>
      <c r="V355" s="78"/>
      <c r="W355" s="78"/>
      <c r="X355" s="78"/>
      <c r="Y355" s="78"/>
      <c r="Z355" s="78"/>
    </row>
    <row r="356" ht="21.0" customHeight="1">
      <c r="A356" s="78"/>
      <c r="B356" s="78"/>
      <c r="C356" s="111"/>
      <c r="D356" s="111"/>
      <c r="E356" s="111"/>
      <c r="F356" s="111"/>
      <c r="G356" s="111"/>
      <c r="H356" s="111"/>
      <c r="I356" s="111"/>
      <c r="J356" s="111"/>
      <c r="K356" s="111"/>
      <c r="L356" s="110"/>
      <c r="M356" s="110"/>
      <c r="N356" s="110"/>
      <c r="O356" s="110"/>
      <c r="P356" s="77"/>
      <c r="Q356" s="77"/>
      <c r="R356" s="77"/>
      <c r="S356" s="77"/>
      <c r="T356" s="78"/>
      <c r="U356" s="78"/>
      <c r="V356" s="78"/>
      <c r="W356" s="78"/>
      <c r="X356" s="78"/>
      <c r="Y356" s="78"/>
      <c r="Z356" s="78"/>
    </row>
    <row r="357" ht="21.0" customHeight="1">
      <c r="A357" s="78"/>
      <c r="B357" s="78"/>
      <c r="C357" s="111"/>
      <c r="D357" s="111"/>
      <c r="E357" s="111"/>
      <c r="F357" s="111"/>
      <c r="G357" s="111"/>
      <c r="H357" s="111"/>
      <c r="I357" s="111"/>
      <c r="J357" s="111"/>
      <c r="K357" s="111"/>
      <c r="L357" s="110"/>
      <c r="M357" s="110"/>
      <c r="N357" s="110"/>
      <c r="O357" s="110"/>
      <c r="P357" s="77"/>
      <c r="Q357" s="77"/>
      <c r="R357" s="77"/>
      <c r="S357" s="77"/>
      <c r="T357" s="78"/>
      <c r="U357" s="78"/>
      <c r="V357" s="78"/>
      <c r="W357" s="78"/>
      <c r="X357" s="78"/>
      <c r="Y357" s="78"/>
      <c r="Z357" s="78"/>
    </row>
    <row r="358" ht="21.0" customHeight="1">
      <c r="A358" s="78"/>
      <c r="B358" s="78"/>
      <c r="C358" s="111"/>
      <c r="D358" s="111"/>
      <c r="E358" s="111"/>
      <c r="F358" s="111"/>
      <c r="G358" s="111"/>
      <c r="H358" s="111"/>
      <c r="I358" s="111"/>
      <c r="J358" s="111"/>
      <c r="K358" s="111"/>
      <c r="L358" s="110"/>
      <c r="M358" s="110"/>
      <c r="N358" s="110"/>
      <c r="O358" s="110"/>
      <c r="P358" s="77"/>
      <c r="Q358" s="77"/>
      <c r="R358" s="77"/>
      <c r="S358" s="77"/>
      <c r="T358" s="78"/>
      <c r="U358" s="78"/>
      <c r="V358" s="78"/>
      <c r="W358" s="78"/>
      <c r="X358" s="78"/>
      <c r="Y358" s="78"/>
      <c r="Z358" s="78"/>
    </row>
    <row r="359" ht="21.0" customHeight="1">
      <c r="A359" s="78"/>
      <c r="B359" s="78"/>
      <c r="C359" s="111"/>
      <c r="D359" s="111"/>
      <c r="E359" s="111"/>
      <c r="F359" s="111"/>
      <c r="G359" s="111"/>
      <c r="H359" s="111"/>
      <c r="I359" s="111"/>
      <c r="J359" s="111"/>
      <c r="K359" s="111"/>
      <c r="L359" s="110"/>
      <c r="M359" s="110"/>
      <c r="N359" s="110"/>
      <c r="O359" s="110"/>
      <c r="P359" s="77"/>
      <c r="Q359" s="77"/>
      <c r="R359" s="77"/>
      <c r="S359" s="77"/>
      <c r="T359" s="78"/>
      <c r="U359" s="78"/>
      <c r="V359" s="78"/>
      <c r="W359" s="78"/>
      <c r="X359" s="78"/>
      <c r="Y359" s="78"/>
      <c r="Z359" s="78"/>
    </row>
    <row r="360" ht="21.0" customHeight="1">
      <c r="A360" s="78"/>
      <c r="B360" s="78"/>
      <c r="C360" s="111"/>
      <c r="D360" s="111"/>
      <c r="E360" s="111"/>
      <c r="F360" s="111"/>
      <c r="G360" s="111"/>
      <c r="H360" s="111"/>
      <c r="I360" s="111"/>
      <c r="J360" s="111"/>
      <c r="K360" s="111"/>
      <c r="L360" s="110"/>
      <c r="M360" s="110"/>
      <c r="N360" s="110"/>
      <c r="O360" s="110"/>
      <c r="P360" s="77"/>
      <c r="Q360" s="77"/>
      <c r="R360" s="77"/>
      <c r="S360" s="77"/>
      <c r="T360" s="78"/>
      <c r="U360" s="78"/>
      <c r="V360" s="78"/>
      <c r="W360" s="78"/>
      <c r="X360" s="78"/>
      <c r="Y360" s="78"/>
      <c r="Z360" s="78"/>
    </row>
    <row r="361" ht="21.0" customHeight="1">
      <c r="A361" s="78"/>
      <c r="B361" s="78"/>
      <c r="C361" s="111"/>
      <c r="D361" s="111"/>
      <c r="E361" s="111"/>
      <c r="F361" s="111"/>
      <c r="G361" s="111"/>
      <c r="H361" s="111"/>
      <c r="I361" s="111"/>
      <c r="J361" s="111"/>
      <c r="K361" s="111"/>
      <c r="L361" s="110"/>
      <c r="M361" s="110"/>
      <c r="N361" s="110"/>
      <c r="O361" s="110"/>
      <c r="P361" s="77"/>
      <c r="Q361" s="77"/>
      <c r="R361" s="77"/>
      <c r="S361" s="77"/>
      <c r="T361" s="78"/>
      <c r="U361" s="78"/>
      <c r="V361" s="78"/>
      <c r="W361" s="78"/>
      <c r="X361" s="78"/>
      <c r="Y361" s="78"/>
      <c r="Z361" s="78"/>
    </row>
    <row r="362" ht="21.0" customHeight="1">
      <c r="A362" s="78"/>
      <c r="B362" s="78"/>
      <c r="C362" s="111"/>
      <c r="D362" s="111"/>
      <c r="E362" s="111"/>
      <c r="F362" s="111"/>
      <c r="G362" s="111"/>
      <c r="H362" s="111"/>
      <c r="I362" s="111"/>
      <c r="J362" s="111"/>
      <c r="K362" s="111"/>
      <c r="L362" s="110"/>
      <c r="M362" s="110"/>
      <c r="N362" s="110"/>
      <c r="O362" s="110"/>
      <c r="P362" s="77"/>
      <c r="Q362" s="77"/>
      <c r="R362" s="77"/>
      <c r="S362" s="77"/>
      <c r="T362" s="78"/>
      <c r="U362" s="78"/>
      <c r="V362" s="78"/>
      <c r="W362" s="78"/>
      <c r="X362" s="78"/>
      <c r="Y362" s="78"/>
      <c r="Z362" s="78"/>
    </row>
    <row r="363" ht="21.0" customHeight="1">
      <c r="A363" s="78"/>
      <c r="B363" s="78"/>
      <c r="C363" s="111"/>
      <c r="D363" s="111"/>
      <c r="E363" s="111"/>
      <c r="F363" s="111"/>
      <c r="G363" s="111"/>
      <c r="H363" s="111"/>
      <c r="I363" s="111"/>
      <c r="J363" s="111"/>
      <c r="K363" s="111"/>
      <c r="L363" s="110"/>
      <c r="M363" s="110"/>
      <c r="N363" s="110"/>
      <c r="O363" s="110"/>
      <c r="P363" s="77"/>
      <c r="Q363" s="77"/>
      <c r="R363" s="77"/>
      <c r="S363" s="77"/>
      <c r="T363" s="78"/>
      <c r="U363" s="78"/>
      <c r="V363" s="78"/>
      <c r="W363" s="78"/>
      <c r="X363" s="78"/>
      <c r="Y363" s="78"/>
      <c r="Z363" s="78"/>
    </row>
    <row r="364" ht="21.0" customHeight="1">
      <c r="A364" s="78"/>
      <c r="B364" s="78"/>
      <c r="C364" s="111"/>
      <c r="D364" s="111"/>
      <c r="E364" s="111"/>
      <c r="F364" s="111"/>
      <c r="G364" s="111"/>
      <c r="H364" s="111"/>
      <c r="I364" s="111"/>
      <c r="J364" s="111"/>
      <c r="K364" s="111"/>
      <c r="L364" s="110"/>
      <c r="M364" s="110"/>
      <c r="N364" s="110"/>
      <c r="O364" s="110"/>
      <c r="P364" s="77"/>
      <c r="Q364" s="77"/>
      <c r="R364" s="77"/>
      <c r="S364" s="77"/>
      <c r="T364" s="78"/>
      <c r="U364" s="78"/>
      <c r="V364" s="78"/>
      <c r="W364" s="78"/>
      <c r="X364" s="78"/>
      <c r="Y364" s="78"/>
      <c r="Z364" s="78"/>
    </row>
    <row r="365" ht="21.0" customHeight="1">
      <c r="A365" s="78"/>
      <c r="B365" s="78"/>
      <c r="C365" s="111"/>
      <c r="D365" s="111"/>
      <c r="E365" s="111"/>
      <c r="F365" s="111"/>
      <c r="G365" s="111"/>
      <c r="H365" s="111"/>
      <c r="I365" s="111"/>
      <c r="J365" s="111"/>
      <c r="K365" s="111"/>
      <c r="L365" s="110"/>
      <c r="M365" s="110"/>
      <c r="N365" s="110"/>
      <c r="O365" s="110"/>
      <c r="P365" s="77"/>
      <c r="Q365" s="77"/>
      <c r="R365" s="77"/>
      <c r="S365" s="77"/>
      <c r="T365" s="78"/>
      <c r="U365" s="78"/>
      <c r="V365" s="78"/>
      <c r="W365" s="78"/>
      <c r="X365" s="78"/>
      <c r="Y365" s="78"/>
      <c r="Z365" s="78"/>
    </row>
    <row r="366" ht="21.0" customHeight="1">
      <c r="A366" s="78"/>
      <c r="B366" s="78"/>
      <c r="C366" s="111"/>
      <c r="D366" s="111"/>
      <c r="E366" s="111"/>
      <c r="F366" s="111"/>
      <c r="G366" s="111"/>
      <c r="H366" s="111"/>
      <c r="I366" s="111"/>
      <c r="J366" s="111"/>
      <c r="K366" s="111"/>
      <c r="L366" s="110"/>
      <c r="M366" s="110"/>
      <c r="N366" s="110"/>
      <c r="O366" s="110"/>
      <c r="P366" s="77"/>
      <c r="Q366" s="77"/>
      <c r="R366" s="77"/>
      <c r="S366" s="77"/>
      <c r="T366" s="78"/>
      <c r="U366" s="78"/>
      <c r="V366" s="78"/>
      <c r="W366" s="78"/>
      <c r="X366" s="78"/>
      <c r="Y366" s="78"/>
      <c r="Z366" s="78"/>
    </row>
    <row r="367" ht="21.0" customHeight="1">
      <c r="A367" s="78"/>
      <c r="B367" s="78"/>
      <c r="C367" s="111"/>
      <c r="D367" s="111"/>
      <c r="E367" s="111"/>
      <c r="F367" s="111"/>
      <c r="G367" s="111"/>
      <c r="H367" s="111"/>
      <c r="I367" s="111"/>
      <c r="J367" s="111"/>
      <c r="K367" s="111"/>
      <c r="L367" s="110"/>
      <c r="M367" s="110"/>
      <c r="N367" s="110"/>
      <c r="O367" s="110"/>
      <c r="P367" s="77"/>
      <c r="Q367" s="77"/>
      <c r="R367" s="77"/>
      <c r="S367" s="77"/>
      <c r="T367" s="78"/>
      <c r="U367" s="78"/>
      <c r="V367" s="78"/>
      <c r="W367" s="78"/>
      <c r="X367" s="78"/>
      <c r="Y367" s="78"/>
      <c r="Z367" s="78"/>
    </row>
    <row r="368" ht="21.0" customHeight="1">
      <c r="A368" s="78"/>
      <c r="B368" s="78"/>
      <c r="C368" s="111"/>
      <c r="D368" s="111"/>
      <c r="E368" s="111"/>
      <c r="F368" s="111"/>
      <c r="G368" s="111"/>
      <c r="H368" s="111"/>
      <c r="I368" s="111"/>
      <c r="J368" s="111"/>
      <c r="K368" s="111"/>
      <c r="L368" s="110"/>
      <c r="M368" s="110"/>
      <c r="N368" s="110"/>
      <c r="O368" s="110"/>
      <c r="P368" s="77"/>
      <c r="Q368" s="77"/>
      <c r="R368" s="77"/>
      <c r="S368" s="77"/>
      <c r="T368" s="78"/>
      <c r="U368" s="78"/>
      <c r="V368" s="78"/>
      <c r="W368" s="78"/>
      <c r="X368" s="78"/>
      <c r="Y368" s="78"/>
      <c r="Z368" s="78"/>
    </row>
    <row r="369" ht="21.0" customHeight="1">
      <c r="A369" s="78"/>
      <c r="B369" s="78"/>
      <c r="C369" s="111"/>
      <c r="D369" s="111"/>
      <c r="E369" s="111"/>
      <c r="F369" s="111"/>
      <c r="G369" s="111"/>
      <c r="H369" s="111"/>
      <c r="I369" s="111"/>
      <c r="J369" s="111"/>
      <c r="K369" s="111"/>
      <c r="L369" s="110"/>
      <c r="M369" s="110"/>
      <c r="N369" s="110"/>
      <c r="O369" s="110"/>
      <c r="P369" s="77"/>
      <c r="Q369" s="77"/>
      <c r="R369" s="77"/>
      <c r="S369" s="77"/>
      <c r="T369" s="78"/>
      <c r="U369" s="78"/>
      <c r="V369" s="78"/>
      <c r="W369" s="78"/>
      <c r="X369" s="78"/>
      <c r="Y369" s="78"/>
      <c r="Z369" s="78"/>
    </row>
    <row r="370" ht="21.0" customHeight="1">
      <c r="A370" s="78"/>
      <c r="B370" s="78"/>
      <c r="C370" s="111"/>
      <c r="D370" s="111"/>
      <c r="E370" s="111"/>
      <c r="F370" s="111"/>
      <c r="G370" s="111"/>
      <c r="H370" s="111"/>
      <c r="I370" s="111"/>
      <c r="J370" s="111"/>
      <c r="K370" s="111"/>
      <c r="L370" s="110"/>
      <c r="M370" s="110"/>
      <c r="N370" s="110"/>
      <c r="O370" s="110"/>
      <c r="P370" s="77"/>
      <c r="Q370" s="77"/>
      <c r="R370" s="77"/>
      <c r="S370" s="77"/>
      <c r="T370" s="78"/>
      <c r="U370" s="78"/>
      <c r="V370" s="78"/>
      <c r="W370" s="78"/>
      <c r="X370" s="78"/>
      <c r="Y370" s="78"/>
      <c r="Z370" s="78"/>
    </row>
    <row r="371" ht="21.0" customHeight="1">
      <c r="A371" s="78"/>
      <c r="B371" s="78"/>
      <c r="C371" s="111"/>
      <c r="D371" s="111"/>
      <c r="E371" s="111"/>
      <c r="F371" s="111"/>
      <c r="G371" s="111"/>
      <c r="H371" s="111"/>
      <c r="I371" s="111"/>
      <c r="J371" s="111"/>
      <c r="K371" s="111"/>
      <c r="L371" s="110"/>
      <c r="M371" s="110"/>
      <c r="N371" s="110"/>
      <c r="O371" s="110"/>
      <c r="P371" s="77"/>
      <c r="Q371" s="77"/>
      <c r="R371" s="77"/>
      <c r="S371" s="77"/>
      <c r="T371" s="78"/>
      <c r="U371" s="78"/>
      <c r="V371" s="78"/>
      <c r="W371" s="78"/>
      <c r="X371" s="78"/>
      <c r="Y371" s="78"/>
      <c r="Z371" s="78"/>
    </row>
    <row r="372" ht="21.0" customHeight="1">
      <c r="A372" s="78"/>
      <c r="B372" s="78"/>
      <c r="C372" s="111"/>
      <c r="D372" s="111"/>
      <c r="E372" s="111"/>
      <c r="F372" s="111"/>
      <c r="G372" s="111"/>
      <c r="H372" s="111"/>
      <c r="I372" s="111"/>
      <c r="J372" s="111"/>
      <c r="K372" s="111"/>
      <c r="L372" s="110"/>
      <c r="M372" s="110"/>
      <c r="N372" s="110"/>
      <c r="O372" s="110"/>
      <c r="P372" s="77"/>
      <c r="Q372" s="77"/>
      <c r="R372" s="77"/>
      <c r="S372" s="77"/>
      <c r="T372" s="78"/>
      <c r="U372" s="78"/>
      <c r="V372" s="78"/>
      <c r="W372" s="78"/>
      <c r="X372" s="78"/>
      <c r="Y372" s="78"/>
      <c r="Z372" s="78"/>
    </row>
    <row r="373" ht="21.0" customHeight="1">
      <c r="A373" s="78"/>
      <c r="B373" s="78"/>
      <c r="C373" s="111"/>
      <c r="D373" s="111"/>
      <c r="E373" s="111"/>
      <c r="F373" s="111"/>
      <c r="G373" s="111"/>
      <c r="H373" s="111"/>
      <c r="I373" s="111"/>
      <c r="J373" s="111"/>
      <c r="K373" s="111"/>
      <c r="L373" s="110"/>
      <c r="M373" s="110"/>
      <c r="N373" s="110"/>
      <c r="O373" s="110"/>
      <c r="P373" s="77"/>
      <c r="Q373" s="77"/>
      <c r="R373" s="77"/>
      <c r="S373" s="77"/>
      <c r="T373" s="78"/>
      <c r="U373" s="78"/>
      <c r="V373" s="78"/>
      <c r="W373" s="78"/>
      <c r="X373" s="78"/>
      <c r="Y373" s="78"/>
      <c r="Z373" s="78"/>
    </row>
    <row r="374" ht="21.0" customHeight="1">
      <c r="A374" s="78"/>
      <c r="B374" s="78"/>
      <c r="C374" s="111"/>
      <c r="D374" s="111"/>
      <c r="E374" s="111"/>
      <c r="F374" s="111"/>
      <c r="G374" s="111"/>
      <c r="H374" s="111"/>
      <c r="I374" s="111"/>
      <c r="J374" s="111"/>
      <c r="K374" s="111"/>
      <c r="L374" s="110"/>
      <c r="M374" s="110"/>
      <c r="N374" s="110"/>
      <c r="O374" s="110"/>
      <c r="P374" s="77"/>
      <c r="Q374" s="77"/>
      <c r="R374" s="77"/>
      <c r="S374" s="77"/>
      <c r="T374" s="78"/>
      <c r="U374" s="78"/>
      <c r="V374" s="78"/>
      <c r="W374" s="78"/>
      <c r="X374" s="78"/>
      <c r="Y374" s="78"/>
      <c r="Z374" s="78"/>
    </row>
    <row r="375" ht="21.0" customHeight="1">
      <c r="A375" s="78"/>
      <c r="B375" s="78"/>
      <c r="C375" s="111"/>
      <c r="D375" s="111"/>
      <c r="E375" s="111"/>
      <c r="F375" s="111"/>
      <c r="G375" s="111"/>
      <c r="H375" s="111"/>
      <c r="I375" s="111"/>
      <c r="J375" s="111"/>
      <c r="K375" s="111"/>
      <c r="L375" s="110"/>
      <c r="M375" s="110"/>
      <c r="N375" s="110"/>
      <c r="O375" s="110"/>
      <c r="P375" s="77"/>
      <c r="Q375" s="77"/>
      <c r="R375" s="77"/>
      <c r="S375" s="77"/>
      <c r="T375" s="78"/>
      <c r="U375" s="78"/>
      <c r="V375" s="78"/>
      <c r="W375" s="78"/>
      <c r="X375" s="78"/>
      <c r="Y375" s="78"/>
      <c r="Z375" s="78"/>
    </row>
    <row r="376" ht="21.0" customHeight="1">
      <c r="A376" s="78"/>
      <c r="B376" s="78"/>
      <c r="C376" s="111"/>
      <c r="D376" s="111"/>
      <c r="E376" s="111"/>
      <c r="F376" s="111"/>
      <c r="G376" s="111"/>
      <c r="H376" s="111"/>
      <c r="I376" s="111"/>
      <c r="J376" s="111"/>
      <c r="K376" s="111"/>
      <c r="L376" s="110"/>
      <c r="M376" s="110"/>
      <c r="N376" s="110"/>
      <c r="O376" s="110"/>
      <c r="P376" s="77"/>
      <c r="Q376" s="77"/>
      <c r="R376" s="77"/>
      <c r="S376" s="77"/>
      <c r="T376" s="78"/>
      <c r="U376" s="78"/>
      <c r="V376" s="78"/>
      <c r="W376" s="78"/>
      <c r="X376" s="78"/>
      <c r="Y376" s="78"/>
      <c r="Z376" s="78"/>
    </row>
    <row r="377" ht="21.0" customHeight="1">
      <c r="A377" s="78"/>
      <c r="B377" s="78"/>
      <c r="C377" s="111"/>
      <c r="D377" s="111"/>
      <c r="E377" s="111"/>
      <c r="F377" s="111"/>
      <c r="G377" s="111"/>
      <c r="H377" s="111"/>
      <c r="I377" s="111"/>
      <c r="J377" s="111"/>
      <c r="K377" s="111"/>
      <c r="L377" s="110"/>
      <c r="M377" s="110"/>
      <c r="N377" s="110"/>
      <c r="O377" s="110"/>
      <c r="P377" s="77"/>
      <c r="Q377" s="77"/>
      <c r="R377" s="77"/>
      <c r="S377" s="77"/>
      <c r="T377" s="78"/>
      <c r="U377" s="78"/>
      <c r="V377" s="78"/>
      <c r="W377" s="78"/>
      <c r="X377" s="78"/>
      <c r="Y377" s="78"/>
      <c r="Z377" s="78"/>
    </row>
    <row r="378" ht="21.0" customHeight="1">
      <c r="A378" s="78"/>
      <c r="B378" s="78"/>
      <c r="C378" s="111"/>
      <c r="D378" s="111"/>
      <c r="E378" s="111"/>
      <c r="F378" s="111"/>
      <c r="G378" s="111"/>
      <c r="H378" s="111"/>
      <c r="I378" s="111"/>
      <c r="J378" s="111"/>
      <c r="K378" s="111"/>
      <c r="L378" s="110"/>
      <c r="M378" s="110"/>
      <c r="N378" s="110"/>
      <c r="O378" s="110"/>
      <c r="P378" s="77"/>
      <c r="Q378" s="77"/>
      <c r="R378" s="77"/>
      <c r="S378" s="77"/>
      <c r="T378" s="78"/>
      <c r="U378" s="78"/>
      <c r="V378" s="78"/>
      <c r="W378" s="78"/>
      <c r="X378" s="78"/>
      <c r="Y378" s="78"/>
      <c r="Z378" s="78"/>
    </row>
    <row r="379" ht="21.0" customHeight="1">
      <c r="A379" s="78"/>
      <c r="B379" s="78"/>
      <c r="C379" s="111"/>
      <c r="D379" s="111"/>
      <c r="E379" s="111"/>
      <c r="F379" s="111"/>
      <c r="G379" s="111"/>
      <c r="H379" s="111"/>
      <c r="I379" s="111"/>
      <c r="J379" s="111"/>
      <c r="K379" s="111"/>
      <c r="L379" s="110"/>
      <c r="M379" s="110"/>
      <c r="N379" s="110"/>
      <c r="O379" s="110"/>
      <c r="P379" s="77"/>
      <c r="Q379" s="77"/>
      <c r="R379" s="77"/>
      <c r="S379" s="77"/>
      <c r="T379" s="78"/>
      <c r="U379" s="78"/>
      <c r="V379" s="78"/>
      <c r="W379" s="78"/>
      <c r="X379" s="78"/>
      <c r="Y379" s="78"/>
      <c r="Z379" s="78"/>
    </row>
    <row r="380" ht="21.0" customHeight="1">
      <c r="A380" s="78"/>
      <c r="B380" s="78"/>
      <c r="C380" s="111"/>
      <c r="D380" s="111"/>
      <c r="E380" s="111"/>
      <c r="F380" s="111"/>
      <c r="G380" s="111"/>
      <c r="H380" s="111"/>
      <c r="I380" s="111"/>
      <c r="J380" s="111"/>
      <c r="K380" s="111"/>
      <c r="L380" s="110"/>
      <c r="M380" s="110"/>
      <c r="N380" s="110"/>
      <c r="O380" s="110"/>
      <c r="P380" s="77"/>
      <c r="Q380" s="77"/>
      <c r="R380" s="77"/>
      <c r="S380" s="77"/>
      <c r="T380" s="78"/>
      <c r="U380" s="78"/>
      <c r="V380" s="78"/>
      <c r="W380" s="78"/>
      <c r="X380" s="78"/>
      <c r="Y380" s="78"/>
      <c r="Z380" s="78"/>
    </row>
    <row r="381" ht="21.0" customHeight="1">
      <c r="A381" s="78"/>
      <c r="B381" s="78"/>
      <c r="C381" s="111"/>
      <c r="D381" s="111"/>
      <c r="E381" s="111"/>
      <c r="F381" s="111"/>
      <c r="G381" s="111"/>
      <c r="H381" s="111"/>
      <c r="I381" s="111"/>
      <c r="J381" s="111"/>
      <c r="K381" s="111"/>
      <c r="L381" s="110"/>
      <c r="M381" s="110"/>
      <c r="N381" s="110"/>
      <c r="O381" s="110"/>
      <c r="P381" s="77"/>
      <c r="Q381" s="77"/>
      <c r="R381" s="77"/>
      <c r="S381" s="77"/>
      <c r="T381" s="78"/>
      <c r="U381" s="78"/>
      <c r="V381" s="78"/>
      <c r="W381" s="78"/>
      <c r="X381" s="78"/>
      <c r="Y381" s="78"/>
      <c r="Z381" s="78"/>
    </row>
    <row r="382" ht="21.0" customHeight="1">
      <c r="A382" s="78"/>
      <c r="B382" s="78"/>
      <c r="C382" s="111"/>
      <c r="D382" s="111"/>
      <c r="E382" s="111"/>
      <c r="F382" s="111"/>
      <c r="G382" s="111"/>
      <c r="H382" s="111"/>
      <c r="I382" s="111"/>
      <c r="J382" s="111"/>
      <c r="K382" s="111"/>
      <c r="L382" s="110"/>
      <c r="M382" s="110"/>
      <c r="N382" s="110"/>
      <c r="O382" s="110"/>
      <c r="P382" s="77"/>
      <c r="Q382" s="77"/>
      <c r="R382" s="77"/>
      <c r="S382" s="77"/>
      <c r="T382" s="78"/>
      <c r="U382" s="78"/>
      <c r="V382" s="78"/>
      <c r="W382" s="78"/>
      <c r="X382" s="78"/>
      <c r="Y382" s="78"/>
      <c r="Z382" s="78"/>
    </row>
    <row r="383" ht="21.0" customHeight="1">
      <c r="A383" s="78"/>
      <c r="B383" s="78"/>
      <c r="C383" s="111"/>
      <c r="D383" s="111"/>
      <c r="E383" s="111"/>
      <c r="F383" s="111"/>
      <c r="G383" s="111"/>
      <c r="H383" s="111"/>
      <c r="I383" s="111"/>
      <c r="J383" s="111"/>
      <c r="K383" s="111"/>
      <c r="L383" s="110"/>
      <c r="M383" s="110"/>
      <c r="N383" s="110"/>
      <c r="O383" s="110"/>
      <c r="P383" s="77"/>
      <c r="Q383" s="77"/>
      <c r="R383" s="77"/>
      <c r="S383" s="77"/>
      <c r="T383" s="78"/>
      <c r="U383" s="78"/>
      <c r="V383" s="78"/>
      <c r="W383" s="78"/>
      <c r="X383" s="78"/>
      <c r="Y383" s="78"/>
      <c r="Z383" s="78"/>
    </row>
    <row r="384" ht="21.0" customHeight="1">
      <c r="A384" s="78"/>
      <c r="B384" s="78"/>
      <c r="C384" s="111"/>
      <c r="D384" s="111"/>
      <c r="E384" s="111"/>
      <c r="F384" s="111"/>
      <c r="G384" s="111"/>
      <c r="H384" s="111"/>
      <c r="I384" s="111"/>
      <c r="J384" s="111"/>
      <c r="K384" s="111"/>
      <c r="L384" s="110"/>
      <c r="M384" s="110"/>
      <c r="N384" s="110"/>
      <c r="O384" s="110"/>
      <c r="P384" s="77"/>
      <c r="Q384" s="77"/>
      <c r="R384" s="77"/>
      <c r="S384" s="77"/>
      <c r="T384" s="78"/>
      <c r="U384" s="78"/>
      <c r="V384" s="78"/>
      <c r="W384" s="78"/>
      <c r="X384" s="78"/>
      <c r="Y384" s="78"/>
      <c r="Z384" s="78"/>
    </row>
    <row r="385" ht="21.0" customHeight="1">
      <c r="A385" s="78"/>
      <c r="B385" s="78"/>
      <c r="C385" s="111"/>
      <c r="D385" s="111"/>
      <c r="E385" s="111"/>
      <c r="F385" s="111"/>
      <c r="G385" s="111"/>
      <c r="H385" s="111"/>
      <c r="I385" s="111"/>
      <c r="J385" s="111"/>
      <c r="K385" s="111"/>
      <c r="L385" s="110"/>
      <c r="M385" s="110"/>
      <c r="N385" s="110"/>
      <c r="O385" s="110"/>
      <c r="P385" s="77"/>
      <c r="Q385" s="77"/>
      <c r="R385" s="77"/>
      <c r="S385" s="77"/>
      <c r="T385" s="78"/>
      <c r="U385" s="78"/>
      <c r="V385" s="78"/>
      <c r="W385" s="78"/>
      <c r="X385" s="78"/>
      <c r="Y385" s="78"/>
      <c r="Z385" s="78"/>
    </row>
    <row r="386" ht="21.0" customHeight="1">
      <c r="A386" s="78"/>
      <c r="B386" s="78"/>
      <c r="C386" s="111"/>
      <c r="D386" s="111"/>
      <c r="E386" s="111"/>
      <c r="F386" s="111"/>
      <c r="G386" s="111"/>
      <c r="H386" s="111"/>
      <c r="I386" s="111"/>
      <c r="J386" s="111"/>
      <c r="K386" s="111"/>
      <c r="L386" s="110"/>
      <c r="M386" s="110"/>
      <c r="N386" s="110"/>
      <c r="O386" s="110"/>
      <c r="P386" s="77"/>
      <c r="Q386" s="77"/>
      <c r="R386" s="77"/>
      <c r="S386" s="77"/>
      <c r="T386" s="78"/>
      <c r="U386" s="78"/>
      <c r="V386" s="78"/>
      <c r="W386" s="78"/>
      <c r="X386" s="78"/>
      <c r="Y386" s="78"/>
      <c r="Z386" s="78"/>
    </row>
    <row r="387" ht="21.0" customHeight="1">
      <c r="A387" s="78"/>
      <c r="B387" s="78"/>
      <c r="C387" s="111"/>
      <c r="D387" s="111"/>
      <c r="E387" s="111"/>
      <c r="F387" s="111"/>
      <c r="G387" s="111"/>
      <c r="H387" s="111"/>
      <c r="I387" s="111"/>
      <c r="J387" s="111"/>
      <c r="K387" s="111"/>
      <c r="L387" s="110"/>
      <c r="M387" s="110"/>
      <c r="N387" s="110"/>
      <c r="O387" s="110"/>
      <c r="P387" s="77"/>
      <c r="Q387" s="77"/>
      <c r="R387" s="77"/>
      <c r="S387" s="77"/>
      <c r="T387" s="78"/>
      <c r="U387" s="78"/>
      <c r="V387" s="78"/>
      <c r="W387" s="78"/>
      <c r="X387" s="78"/>
      <c r="Y387" s="78"/>
      <c r="Z387" s="78"/>
    </row>
    <row r="388" ht="21.0" customHeight="1">
      <c r="A388" s="78"/>
      <c r="B388" s="78"/>
      <c r="C388" s="111"/>
      <c r="D388" s="111"/>
      <c r="E388" s="111"/>
      <c r="F388" s="111"/>
      <c r="G388" s="111"/>
      <c r="H388" s="111"/>
      <c r="I388" s="111"/>
      <c r="J388" s="111"/>
      <c r="K388" s="111"/>
      <c r="L388" s="110"/>
      <c r="M388" s="110"/>
      <c r="N388" s="110"/>
      <c r="O388" s="110"/>
      <c r="P388" s="77"/>
      <c r="Q388" s="77"/>
      <c r="R388" s="77"/>
      <c r="S388" s="77"/>
      <c r="T388" s="78"/>
      <c r="U388" s="78"/>
      <c r="V388" s="78"/>
      <c r="W388" s="78"/>
      <c r="X388" s="78"/>
      <c r="Y388" s="78"/>
      <c r="Z388" s="78"/>
    </row>
    <row r="389" ht="21.0" customHeight="1">
      <c r="A389" s="78"/>
      <c r="B389" s="78"/>
      <c r="C389" s="111"/>
      <c r="D389" s="111"/>
      <c r="E389" s="111"/>
      <c r="F389" s="111"/>
      <c r="G389" s="111"/>
      <c r="H389" s="111"/>
      <c r="I389" s="111"/>
      <c r="J389" s="111"/>
      <c r="K389" s="111"/>
      <c r="L389" s="110"/>
      <c r="M389" s="110"/>
      <c r="N389" s="110"/>
      <c r="O389" s="110"/>
      <c r="P389" s="77"/>
      <c r="Q389" s="77"/>
      <c r="R389" s="77"/>
      <c r="S389" s="77"/>
      <c r="T389" s="78"/>
      <c r="U389" s="78"/>
      <c r="V389" s="78"/>
      <c r="W389" s="78"/>
      <c r="X389" s="78"/>
      <c r="Y389" s="78"/>
      <c r="Z389" s="78"/>
    </row>
    <row r="390" ht="21.0" customHeight="1">
      <c r="A390" s="78"/>
      <c r="B390" s="78"/>
      <c r="C390" s="111"/>
      <c r="D390" s="111"/>
      <c r="E390" s="111"/>
      <c r="F390" s="111"/>
      <c r="G390" s="111"/>
      <c r="H390" s="111"/>
      <c r="I390" s="111"/>
      <c r="J390" s="111"/>
      <c r="K390" s="111"/>
      <c r="L390" s="110"/>
      <c r="M390" s="110"/>
      <c r="N390" s="110"/>
      <c r="O390" s="110"/>
      <c r="P390" s="77"/>
      <c r="Q390" s="77"/>
      <c r="R390" s="77"/>
      <c r="S390" s="77"/>
      <c r="T390" s="78"/>
      <c r="U390" s="78"/>
      <c r="V390" s="78"/>
      <c r="W390" s="78"/>
      <c r="X390" s="78"/>
      <c r="Y390" s="78"/>
      <c r="Z390" s="78"/>
    </row>
    <row r="391" ht="21.0" customHeight="1">
      <c r="A391" s="78"/>
      <c r="B391" s="78"/>
      <c r="C391" s="111"/>
      <c r="D391" s="111"/>
      <c r="E391" s="111"/>
      <c r="F391" s="111"/>
      <c r="G391" s="111"/>
      <c r="H391" s="111"/>
      <c r="I391" s="111"/>
      <c r="J391" s="111"/>
      <c r="K391" s="111"/>
      <c r="L391" s="110"/>
      <c r="M391" s="110"/>
      <c r="N391" s="110"/>
      <c r="O391" s="110"/>
      <c r="P391" s="77"/>
      <c r="Q391" s="77"/>
      <c r="R391" s="77"/>
      <c r="S391" s="77"/>
      <c r="T391" s="78"/>
      <c r="U391" s="78"/>
      <c r="V391" s="78"/>
      <c r="W391" s="78"/>
      <c r="X391" s="78"/>
      <c r="Y391" s="78"/>
      <c r="Z391" s="78"/>
    </row>
    <row r="392" ht="21.0" customHeight="1">
      <c r="A392" s="78"/>
      <c r="B392" s="78"/>
      <c r="C392" s="111"/>
      <c r="D392" s="111"/>
      <c r="E392" s="111"/>
      <c r="F392" s="111"/>
      <c r="G392" s="111"/>
      <c r="H392" s="111"/>
      <c r="I392" s="111"/>
      <c r="J392" s="111"/>
      <c r="K392" s="111"/>
      <c r="L392" s="110"/>
      <c r="M392" s="110"/>
      <c r="N392" s="110"/>
      <c r="O392" s="110"/>
      <c r="P392" s="77"/>
      <c r="Q392" s="77"/>
      <c r="R392" s="77"/>
      <c r="S392" s="77"/>
      <c r="T392" s="78"/>
      <c r="U392" s="78"/>
      <c r="V392" s="78"/>
      <c r="W392" s="78"/>
      <c r="X392" s="78"/>
      <c r="Y392" s="78"/>
      <c r="Z392" s="78"/>
    </row>
    <row r="393" ht="21.0" customHeight="1">
      <c r="A393" s="78"/>
      <c r="B393" s="78"/>
      <c r="C393" s="111"/>
      <c r="D393" s="111"/>
      <c r="E393" s="111"/>
      <c r="F393" s="111"/>
      <c r="G393" s="111"/>
      <c r="H393" s="111"/>
      <c r="I393" s="111"/>
      <c r="J393" s="111"/>
      <c r="K393" s="111"/>
      <c r="L393" s="110"/>
      <c r="M393" s="110"/>
      <c r="N393" s="110"/>
      <c r="O393" s="110"/>
      <c r="P393" s="77"/>
      <c r="Q393" s="77"/>
      <c r="R393" s="77"/>
      <c r="S393" s="77"/>
      <c r="T393" s="78"/>
      <c r="U393" s="78"/>
      <c r="V393" s="78"/>
      <c r="W393" s="78"/>
      <c r="X393" s="78"/>
      <c r="Y393" s="78"/>
      <c r="Z393" s="78"/>
    </row>
    <row r="394" ht="21.0" customHeight="1">
      <c r="A394" s="78"/>
      <c r="B394" s="78"/>
      <c r="C394" s="111"/>
      <c r="D394" s="111"/>
      <c r="E394" s="111"/>
      <c r="F394" s="111"/>
      <c r="G394" s="111"/>
      <c r="H394" s="111"/>
      <c r="I394" s="111"/>
      <c r="J394" s="111"/>
      <c r="K394" s="111"/>
      <c r="L394" s="110"/>
      <c r="M394" s="110"/>
      <c r="N394" s="110"/>
      <c r="O394" s="110"/>
      <c r="P394" s="77"/>
      <c r="Q394" s="77"/>
      <c r="R394" s="77"/>
      <c r="S394" s="77"/>
      <c r="T394" s="78"/>
      <c r="U394" s="78"/>
      <c r="V394" s="78"/>
      <c r="W394" s="78"/>
      <c r="X394" s="78"/>
      <c r="Y394" s="78"/>
      <c r="Z394" s="78"/>
    </row>
    <row r="395" ht="21.0" customHeight="1">
      <c r="A395" s="78"/>
      <c r="B395" s="78"/>
      <c r="C395" s="111"/>
      <c r="D395" s="111"/>
      <c r="E395" s="111"/>
      <c r="F395" s="111"/>
      <c r="G395" s="111"/>
      <c r="H395" s="111"/>
      <c r="I395" s="111"/>
      <c r="J395" s="111"/>
      <c r="K395" s="111"/>
      <c r="L395" s="110"/>
      <c r="M395" s="110"/>
      <c r="N395" s="110"/>
      <c r="O395" s="110"/>
      <c r="P395" s="77"/>
      <c r="Q395" s="77"/>
      <c r="R395" s="77"/>
      <c r="S395" s="77"/>
      <c r="T395" s="78"/>
      <c r="U395" s="78"/>
      <c r="V395" s="78"/>
      <c r="W395" s="78"/>
      <c r="X395" s="78"/>
      <c r="Y395" s="78"/>
      <c r="Z395" s="78"/>
    </row>
    <row r="396" ht="21.0" customHeight="1">
      <c r="A396" s="78"/>
      <c r="B396" s="78"/>
      <c r="C396" s="111"/>
      <c r="D396" s="111"/>
      <c r="E396" s="111"/>
      <c r="F396" s="111"/>
      <c r="G396" s="111"/>
      <c r="H396" s="111"/>
      <c r="I396" s="111"/>
      <c r="J396" s="111"/>
      <c r="K396" s="111"/>
      <c r="L396" s="110"/>
      <c r="M396" s="110"/>
      <c r="N396" s="110"/>
      <c r="O396" s="110"/>
      <c r="P396" s="77"/>
      <c r="Q396" s="77"/>
      <c r="R396" s="77"/>
      <c r="S396" s="77"/>
      <c r="T396" s="78"/>
      <c r="U396" s="78"/>
      <c r="V396" s="78"/>
      <c r="W396" s="78"/>
      <c r="X396" s="78"/>
      <c r="Y396" s="78"/>
      <c r="Z396" s="78"/>
    </row>
    <row r="397" ht="21.0" customHeight="1">
      <c r="A397" s="78"/>
      <c r="B397" s="78"/>
      <c r="C397" s="111"/>
      <c r="D397" s="111"/>
      <c r="E397" s="111"/>
      <c r="F397" s="111"/>
      <c r="G397" s="111"/>
      <c r="H397" s="111"/>
      <c r="I397" s="111"/>
      <c r="J397" s="111"/>
      <c r="K397" s="111"/>
      <c r="L397" s="110"/>
      <c r="M397" s="110"/>
      <c r="N397" s="110"/>
      <c r="O397" s="110"/>
      <c r="P397" s="77"/>
      <c r="Q397" s="77"/>
      <c r="R397" s="77"/>
      <c r="S397" s="77"/>
      <c r="T397" s="78"/>
      <c r="U397" s="78"/>
      <c r="V397" s="78"/>
      <c r="W397" s="78"/>
      <c r="X397" s="78"/>
      <c r="Y397" s="78"/>
      <c r="Z397" s="78"/>
    </row>
    <row r="398" ht="21.0" customHeight="1">
      <c r="A398" s="78"/>
      <c r="B398" s="78"/>
      <c r="C398" s="111"/>
      <c r="D398" s="111"/>
      <c r="E398" s="111"/>
      <c r="F398" s="111"/>
      <c r="G398" s="111"/>
      <c r="H398" s="111"/>
      <c r="I398" s="111"/>
      <c r="J398" s="111"/>
      <c r="K398" s="111"/>
      <c r="L398" s="110"/>
      <c r="M398" s="110"/>
      <c r="N398" s="110"/>
      <c r="O398" s="110"/>
      <c r="P398" s="77"/>
      <c r="Q398" s="77"/>
      <c r="R398" s="77"/>
      <c r="S398" s="77"/>
      <c r="T398" s="78"/>
      <c r="U398" s="78"/>
      <c r="V398" s="78"/>
      <c r="W398" s="78"/>
      <c r="X398" s="78"/>
      <c r="Y398" s="78"/>
      <c r="Z398" s="78"/>
    </row>
    <row r="399" ht="21.0" customHeight="1">
      <c r="A399" s="78"/>
      <c r="B399" s="78"/>
      <c r="C399" s="111"/>
      <c r="D399" s="111"/>
      <c r="E399" s="111"/>
      <c r="F399" s="111"/>
      <c r="G399" s="111"/>
      <c r="H399" s="111"/>
      <c r="I399" s="111"/>
      <c r="J399" s="111"/>
      <c r="K399" s="111"/>
      <c r="L399" s="110"/>
      <c r="M399" s="110"/>
      <c r="N399" s="110"/>
      <c r="O399" s="110"/>
      <c r="P399" s="77"/>
      <c r="Q399" s="77"/>
      <c r="R399" s="77"/>
      <c r="S399" s="77"/>
      <c r="T399" s="78"/>
      <c r="U399" s="78"/>
      <c r="V399" s="78"/>
      <c r="W399" s="78"/>
      <c r="X399" s="78"/>
      <c r="Y399" s="78"/>
      <c r="Z399" s="78"/>
    </row>
    <row r="400" ht="21.0" customHeight="1">
      <c r="A400" s="78"/>
      <c r="B400" s="78"/>
      <c r="C400" s="111"/>
      <c r="D400" s="111"/>
      <c r="E400" s="111"/>
      <c r="F400" s="111"/>
      <c r="G400" s="111"/>
      <c r="H400" s="111"/>
      <c r="I400" s="111"/>
      <c r="J400" s="111"/>
      <c r="K400" s="111"/>
      <c r="L400" s="110"/>
      <c r="M400" s="110"/>
      <c r="N400" s="110"/>
      <c r="O400" s="110"/>
      <c r="P400" s="77"/>
      <c r="Q400" s="77"/>
      <c r="R400" s="77"/>
      <c r="S400" s="77"/>
      <c r="T400" s="78"/>
      <c r="U400" s="78"/>
      <c r="V400" s="78"/>
      <c r="W400" s="78"/>
      <c r="X400" s="78"/>
      <c r="Y400" s="78"/>
      <c r="Z400" s="78"/>
    </row>
    <row r="401" ht="21.0" customHeight="1">
      <c r="A401" s="78"/>
      <c r="B401" s="78"/>
      <c r="C401" s="111"/>
      <c r="D401" s="111"/>
      <c r="E401" s="111"/>
      <c r="F401" s="111"/>
      <c r="G401" s="111"/>
      <c r="H401" s="111"/>
      <c r="I401" s="111"/>
      <c r="J401" s="111"/>
      <c r="K401" s="111"/>
      <c r="L401" s="110"/>
      <c r="M401" s="110"/>
      <c r="N401" s="110"/>
      <c r="O401" s="110"/>
      <c r="P401" s="77"/>
      <c r="Q401" s="77"/>
      <c r="R401" s="77"/>
      <c r="S401" s="77"/>
      <c r="T401" s="78"/>
      <c r="U401" s="78"/>
      <c r="V401" s="78"/>
      <c r="W401" s="78"/>
      <c r="X401" s="78"/>
      <c r="Y401" s="78"/>
      <c r="Z401" s="78"/>
    </row>
    <row r="402" ht="21.0" customHeight="1">
      <c r="A402" s="78"/>
      <c r="B402" s="78"/>
      <c r="C402" s="111"/>
      <c r="D402" s="111"/>
      <c r="E402" s="111"/>
      <c r="F402" s="111"/>
      <c r="G402" s="111"/>
      <c r="H402" s="111"/>
      <c r="I402" s="111"/>
      <c r="J402" s="111"/>
      <c r="K402" s="111"/>
      <c r="L402" s="110"/>
      <c r="M402" s="110"/>
      <c r="N402" s="110"/>
      <c r="O402" s="110"/>
      <c r="P402" s="77"/>
      <c r="Q402" s="77"/>
      <c r="R402" s="77"/>
      <c r="S402" s="77"/>
      <c r="T402" s="78"/>
      <c r="U402" s="78"/>
      <c r="V402" s="78"/>
      <c r="W402" s="78"/>
      <c r="X402" s="78"/>
      <c r="Y402" s="78"/>
      <c r="Z402" s="78"/>
    </row>
    <row r="403" ht="21.0" customHeight="1">
      <c r="A403" s="78"/>
      <c r="B403" s="78"/>
      <c r="C403" s="111"/>
      <c r="D403" s="111"/>
      <c r="E403" s="111"/>
      <c r="F403" s="111"/>
      <c r="G403" s="111"/>
      <c r="H403" s="111"/>
      <c r="I403" s="111"/>
      <c r="J403" s="111"/>
      <c r="K403" s="111"/>
      <c r="L403" s="110"/>
      <c r="M403" s="110"/>
      <c r="N403" s="110"/>
      <c r="O403" s="110"/>
      <c r="P403" s="77"/>
      <c r="Q403" s="77"/>
      <c r="R403" s="77"/>
      <c r="S403" s="77"/>
      <c r="T403" s="78"/>
      <c r="U403" s="78"/>
      <c r="V403" s="78"/>
      <c r="W403" s="78"/>
      <c r="X403" s="78"/>
      <c r="Y403" s="78"/>
      <c r="Z403" s="78"/>
    </row>
    <row r="404" ht="21.0" customHeight="1">
      <c r="A404" s="78"/>
      <c r="B404" s="78"/>
      <c r="C404" s="111"/>
      <c r="D404" s="111"/>
      <c r="E404" s="111"/>
      <c r="F404" s="111"/>
      <c r="G404" s="111"/>
      <c r="H404" s="111"/>
      <c r="I404" s="111"/>
      <c r="J404" s="111"/>
      <c r="K404" s="111"/>
      <c r="L404" s="110"/>
      <c r="M404" s="110"/>
      <c r="N404" s="110"/>
      <c r="O404" s="110"/>
      <c r="P404" s="77"/>
      <c r="Q404" s="77"/>
      <c r="R404" s="77"/>
      <c r="S404" s="77"/>
      <c r="T404" s="78"/>
      <c r="U404" s="78"/>
      <c r="V404" s="78"/>
      <c r="W404" s="78"/>
      <c r="X404" s="78"/>
      <c r="Y404" s="78"/>
      <c r="Z404" s="78"/>
    </row>
    <row r="405" ht="21.0" customHeight="1">
      <c r="A405" s="78"/>
      <c r="B405" s="78"/>
      <c r="C405" s="111"/>
      <c r="D405" s="111"/>
      <c r="E405" s="111"/>
      <c r="F405" s="111"/>
      <c r="G405" s="111"/>
      <c r="H405" s="111"/>
      <c r="I405" s="111"/>
      <c r="J405" s="111"/>
      <c r="K405" s="111"/>
      <c r="L405" s="110"/>
      <c r="M405" s="110"/>
      <c r="N405" s="110"/>
      <c r="O405" s="110"/>
      <c r="P405" s="77"/>
      <c r="Q405" s="77"/>
      <c r="R405" s="77"/>
      <c r="S405" s="77"/>
      <c r="T405" s="78"/>
      <c r="U405" s="78"/>
      <c r="V405" s="78"/>
      <c r="W405" s="78"/>
      <c r="X405" s="78"/>
      <c r="Y405" s="78"/>
      <c r="Z405" s="78"/>
    </row>
    <row r="406" ht="21.0" customHeight="1">
      <c r="A406" s="78"/>
      <c r="B406" s="78"/>
      <c r="C406" s="111"/>
      <c r="D406" s="111"/>
      <c r="E406" s="111"/>
      <c r="F406" s="111"/>
      <c r="G406" s="111"/>
      <c r="H406" s="111"/>
      <c r="I406" s="111"/>
      <c r="J406" s="111"/>
      <c r="K406" s="111"/>
      <c r="L406" s="110"/>
      <c r="M406" s="110"/>
      <c r="N406" s="110"/>
      <c r="O406" s="110"/>
      <c r="P406" s="77"/>
      <c r="Q406" s="77"/>
      <c r="R406" s="77"/>
      <c r="S406" s="77"/>
      <c r="T406" s="78"/>
      <c r="U406" s="78"/>
      <c r="V406" s="78"/>
      <c r="W406" s="78"/>
      <c r="X406" s="78"/>
      <c r="Y406" s="78"/>
      <c r="Z406" s="78"/>
    </row>
    <row r="407" ht="21.0" customHeight="1">
      <c r="A407" s="78"/>
      <c r="B407" s="78"/>
      <c r="C407" s="111"/>
      <c r="D407" s="111"/>
      <c r="E407" s="111"/>
      <c r="F407" s="111"/>
      <c r="G407" s="111"/>
      <c r="H407" s="111"/>
      <c r="I407" s="111"/>
      <c r="J407" s="111"/>
      <c r="K407" s="111"/>
      <c r="L407" s="110"/>
      <c r="M407" s="110"/>
      <c r="N407" s="110"/>
      <c r="O407" s="110"/>
      <c r="P407" s="77"/>
      <c r="Q407" s="77"/>
      <c r="R407" s="77"/>
      <c r="S407" s="77"/>
      <c r="T407" s="78"/>
      <c r="U407" s="78"/>
      <c r="V407" s="78"/>
      <c r="W407" s="78"/>
      <c r="X407" s="78"/>
      <c r="Y407" s="78"/>
      <c r="Z407" s="78"/>
    </row>
    <row r="408" ht="21.0" customHeight="1">
      <c r="A408" s="78"/>
      <c r="B408" s="78"/>
      <c r="C408" s="111"/>
      <c r="D408" s="111"/>
      <c r="E408" s="111"/>
      <c r="F408" s="111"/>
      <c r="G408" s="111"/>
      <c r="H408" s="111"/>
      <c r="I408" s="111"/>
      <c r="J408" s="111"/>
      <c r="K408" s="111"/>
      <c r="L408" s="110"/>
      <c r="M408" s="110"/>
      <c r="N408" s="110"/>
      <c r="O408" s="110"/>
      <c r="P408" s="77"/>
      <c r="Q408" s="77"/>
      <c r="R408" s="77"/>
      <c r="S408" s="77"/>
      <c r="T408" s="78"/>
      <c r="U408" s="78"/>
      <c r="V408" s="78"/>
      <c r="W408" s="78"/>
      <c r="X408" s="78"/>
      <c r="Y408" s="78"/>
      <c r="Z408" s="78"/>
    </row>
    <row r="409" ht="21.0" customHeight="1">
      <c r="A409" s="78"/>
      <c r="B409" s="78"/>
      <c r="C409" s="111"/>
      <c r="D409" s="111"/>
      <c r="E409" s="111"/>
      <c r="F409" s="111"/>
      <c r="G409" s="111"/>
      <c r="H409" s="111"/>
      <c r="I409" s="111"/>
      <c r="J409" s="111"/>
      <c r="K409" s="111"/>
      <c r="L409" s="110"/>
      <c r="M409" s="110"/>
      <c r="N409" s="110"/>
      <c r="O409" s="110"/>
      <c r="P409" s="77"/>
      <c r="Q409" s="77"/>
      <c r="R409" s="77"/>
      <c r="S409" s="77"/>
      <c r="T409" s="78"/>
      <c r="U409" s="78"/>
      <c r="V409" s="78"/>
      <c r="W409" s="78"/>
      <c r="X409" s="78"/>
      <c r="Y409" s="78"/>
      <c r="Z409" s="78"/>
    </row>
    <row r="410" ht="21.0" customHeight="1">
      <c r="A410" s="78"/>
      <c r="B410" s="78"/>
      <c r="C410" s="111"/>
      <c r="D410" s="111"/>
      <c r="E410" s="111"/>
      <c r="F410" s="111"/>
      <c r="G410" s="111"/>
      <c r="H410" s="111"/>
      <c r="I410" s="111"/>
      <c r="J410" s="111"/>
      <c r="K410" s="111"/>
      <c r="L410" s="110"/>
      <c r="M410" s="110"/>
      <c r="N410" s="110"/>
      <c r="O410" s="110"/>
      <c r="P410" s="77"/>
      <c r="Q410" s="77"/>
      <c r="R410" s="77"/>
      <c r="S410" s="77"/>
      <c r="T410" s="78"/>
      <c r="U410" s="78"/>
      <c r="V410" s="78"/>
      <c r="W410" s="78"/>
      <c r="X410" s="78"/>
      <c r="Y410" s="78"/>
      <c r="Z410" s="78"/>
    </row>
    <row r="411" ht="21.0" customHeight="1">
      <c r="A411" s="78"/>
      <c r="B411" s="78"/>
      <c r="C411" s="111"/>
      <c r="D411" s="111"/>
      <c r="E411" s="111"/>
      <c r="F411" s="111"/>
      <c r="G411" s="111"/>
      <c r="H411" s="111"/>
      <c r="I411" s="111"/>
      <c r="J411" s="111"/>
      <c r="K411" s="111"/>
      <c r="L411" s="110"/>
      <c r="M411" s="110"/>
      <c r="N411" s="110"/>
      <c r="O411" s="110"/>
      <c r="P411" s="77"/>
      <c r="Q411" s="77"/>
      <c r="R411" s="77"/>
      <c r="S411" s="77"/>
      <c r="T411" s="78"/>
      <c r="U411" s="78"/>
      <c r="V411" s="78"/>
      <c r="W411" s="78"/>
      <c r="X411" s="78"/>
      <c r="Y411" s="78"/>
      <c r="Z411" s="78"/>
    </row>
    <row r="412" ht="21.0" customHeight="1">
      <c r="A412" s="78"/>
      <c r="B412" s="78"/>
      <c r="C412" s="111"/>
      <c r="D412" s="111"/>
      <c r="E412" s="111"/>
      <c r="F412" s="111"/>
      <c r="G412" s="111"/>
      <c r="H412" s="111"/>
      <c r="I412" s="111"/>
      <c r="J412" s="111"/>
      <c r="K412" s="111"/>
      <c r="L412" s="110"/>
      <c r="M412" s="110"/>
      <c r="N412" s="110"/>
      <c r="O412" s="110"/>
      <c r="P412" s="77"/>
      <c r="Q412" s="77"/>
      <c r="R412" s="77"/>
      <c r="S412" s="77"/>
      <c r="T412" s="78"/>
      <c r="U412" s="78"/>
      <c r="V412" s="78"/>
      <c r="W412" s="78"/>
      <c r="X412" s="78"/>
      <c r="Y412" s="78"/>
      <c r="Z412" s="78"/>
    </row>
    <row r="413" ht="21.0" customHeight="1">
      <c r="A413" s="78"/>
      <c r="B413" s="78"/>
      <c r="C413" s="111"/>
      <c r="D413" s="111"/>
      <c r="E413" s="111"/>
      <c r="F413" s="111"/>
      <c r="G413" s="111"/>
      <c r="H413" s="111"/>
      <c r="I413" s="111"/>
      <c r="J413" s="111"/>
      <c r="K413" s="111"/>
      <c r="L413" s="110"/>
      <c r="M413" s="110"/>
      <c r="N413" s="110"/>
      <c r="O413" s="110"/>
      <c r="P413" s="77"/>
      <c r="Q413" s="77"/>
      <c r="R413" s="77"/>
      <c r="S413" s="77"/>
      <c r="T413" s="78"/>
      <c r="U413" s="78"/>
      <c r="V413" s="78"/>
      <c r="W413" s="78"/>
      <c r="X413" s="78"/>
      <c r="Y413" s="78"/>
      <c r="Z413" s="78"/>
    </row>
    <row r="414" ht="21.0" customHeight="1">
      <c r="A414" s="78"/>
      <c r="B414" s="78"/>
      <c r="C414" s="111"/>
      <c r="D414" s="111"/>
      <c r="E414" s="111"/>
      <c r="F414" s="111"/>
      <c r="G414" s="111"/>
      <c r="H414" s="111"/>
      <c r="I414" s="111"/>
      <c r="J414" s="111"/>
      <c r="K414" s="111"/>
      <c r="L414" s="110"/>
      <c r="M414" s="110"/>
      <c r="N414" s="110"/>
      <c r="O414" s="110"/>
      <c r="P414" s="77"/>
      <c r="Q414" s="77"/>
      <c r="R414" s="77"/>
      <c r="S414" s="77"/>
      <c r="T414" s="78"/>
      <c r="U414" s="78"/>
      <c r="V414" s="78"/>
      <c r="W414" s="78"/>
      <c r="X414" s="78"/>
      <c r="Y414" s="78"/>
      <c r="Z414" s="78"/>
    </row>
    <row r="415" ht="21.0" customHeight="1">
      <c r="A415" s="78"/>
      <c r="B415" s="78"/>
      <c r="C415" s="111"/>
      <c r="D415" s="111"/>
      <c r="E415" s="111"/>
      <c r="F415" s="111"/>
      <c r="G415" s="111"/>
      <c r="H415" s="111"/>
      <c r="I415" s="111"/>
      <c r="J415" s="111"/>
      <c r="K415" s="111"/>
      <c r="L415" s="110"/>
      <c r="M415" s="110"/>
      <c r="N415" s="110"/>
      <c r="O415" s="110"/>
      <c r="P415" s="77"/>
      <c r="Q415" s="77"/>
      <c r="R415" s="77"/>
      <c r="S415" s="77"/>
      <c r="T415" s="78"/>
      <c r="U415" s="78"/>
      <c r="V415" s="78"/>
      <c r="W415" s="78"/>
      <c r="X415" s="78"/>
      <c r="Y415" s="78"/>
      <c r="Z415" s="78"/>
    </row>
    <row r="416" ht="21.0" customHeight="1">
      <c r="A416" s="78"/>
      <c r="B416" s="78"/>
      <c r="C416" s="111"/>
      <c r="D416" s="111"/>
      <c r="E416" s="111"/>
      <c r="F416" s="111"/>
      <c r="G416" s="111"/>
      <c r="H416" s="111"/>
      <c r="I416" s="111"/>
      <c r="J416" s="111"/>
      <c r="K416" s="111"/>
      <c r="L416" s="110"/>
      <c r="M416" s="110"/>
      <c r="N416" s="110"/>
      <c r="O416" s="110"/>
      <c r="P416" s="77"/>
      <c r="Q416" s="77"/>
      <c r="R416" s="77"/>
      <c r="S416" s="77"/>
      <c r="T416" s="78"/>
      <c r="U416" s="78"/>
      <c r="V416" s="78"/>
      <c r="W416" s="78"/>
      <c r="X416" s="78"/>
      <c r="Y416" s="78"/>
      <c r="Z416" s="78"/>
    </row>
    <row r="417" ht="21.0" customHeight="1">
      <c r="A417" s="78"/>
      <c r="B417" s="78"/>
      <c r="C417" s="111"/>
      <c r="D417" s="111"/>
      <c r="E417" s="111"/>
      <c r="F417" s="111"/>
      <c r="G417" s="111"/>
      <c r="H417" s="111"/>
      <c r="I417" s="111"/>
      <c r="J417" s="111"/>
      <c r="K417" s="111"/>
      <c r="L417" s="110"/>
      <c r="M417" s="110"/>
      <c r="N417" s="110"/>
      <c r="O417" s="110"/>
      <c r="P417" s="77"/>
      <c r="Q417" s="77"/>
      <c r="R417" s="77"/>
      <c r="S417" s="77"/>
      <c r="T417" s="78"/>
      <c r="U417" s="78"/>
      <c r="V417" s="78"/>
      <c r="W417" s="78"/>
      <c r="X417" s="78"/>
      <c r="Y417" s="78"/>
      <c r="Z417" s="78"/>
    </row>
    <row r="418" ht="21.0" customHeight="1">
      <c r="A418" s="78"/>
      <c r="B418" s="78"/>
      <c r="C418" s="111"/>
      <c r="D418" s="111"/>
      <c r="E418" s="111"/>
      <c r="F418" s="111"/>
      <c r="G418" s="111"/>
      <c r="H418" s="111"/>
      <c r="I418" s="111"/>
      <c r="J418" s="111"/>
      <c r="K418" s="111"/>
      <c r="L418" s="110"/>
      <c r="M418" s="110"/>
      <c r="N418" s="110"/>
      <c r="O418" s="110"/>
      <c r="P418" s="77"/>
      <c r="Q418" s="77"/>
      <c r="R418" s="77"/>
      <c r="S418" s="77"/>
      <c r="T418" s="78"/>
      <c r="U418" s="78"/>
      <c r="V418" s="78"/>
      <c r="W418" s="78"/>
      <c r="X418" s="78"/>
      <c r="Y418" s="78"/>
      <c r="Z418" s="78"/>
    </row>
    <row r="419" ht="21.0" customHeight="1">
      <c r="A419" s="78"/>
      <c r="B419" s="78"/>
      <c r="C419" s="111"/>
      <c r="D419" s="111"/>
      <c r="E419" s="111"/>
      <c r="F419" s="111"/>
      <c r="G419" s="111"/>
      <c r="H419" s="111"/>
      <c r="I419" s="111"/>
      <c r="J419" s="111"/>
      <c r="K419" s="111"/>
      <c r="L419" s="110"/>
      <c r="M419" s="110"/>
      <c r="N419" s="110"/>
      <c r="O419" s="110"/>
      <c r="P419" s="77"/>
      <c r="Q419" s="77"/>
      <c r="R419" s="77"/>
      <c r="S419" s="77"/>
      <c r="T419" s="78"/>
      <c r="U419" s="78"/>
      <c r="V419" s="78"/>
      <c r="W419" s="78"/>
      <c r="X419" s="78"/>
      <c r="Y419" s="78"/>
      <c r="Z419" s="78"/>
    </row>
    <row r="420" ht="21.0" customHeight="1">
      <c r="A420" s="78"/>
      <c r="B420" s="78"/>
      <c r="C420" s="111"/>
      <c r="D420" s="111"/>
      <c r="E420" s="111"/>
      <c r="F420" s="111"/>
      <c r="G420" s="111"/>
      <c r="H420" s="111"/>
      <c r="I420" s="111"/>
      <c r="J420" s="111"/>
      <c r="K420" s="111"/>
      <c r="L420" s="110"/>
      <c r="M420" s="110"/>
      <c r="N420" s="110"/>
      <c r="O420" s="110"/>
      <c r="P420" s="77"/>
      <c r="Q420" s="77"/>
      <c r="R420" s="77"/>
      <c r="S420" s="77"/>
      <c r="T420" s="78"/>
      <c r="U420" s="78"/>
      <c r="V420" s="78"/>
      <c r="W420" s="78"/>
      <c r="X420" s="78"/>
      <c r="Y420" s="78"/>
      <c r="Z420" s="78"/>
    </row>
    <row r="421" ht="21.0" customHeight="1">
      <c r="A421" s="78"/>
      <c r="B421" s="78"/>
      <c r="C421" s="111"/>
      <c r="D421" s="111"/>
      <c r="E421" s="111"/>
      <c r="F421" s="111"/>
      <c r="G421" s="111"/>
      <c r="H421" s="111"/>
      <c r="I421" s="111"/>
      <c r="J421" s="111"/>
      <c r="K421" s="111"/>
      <c r="L421" s="110"/>
      <c r="M421" s="110"/>
      <c r="N421" s="110"/>
      <c r="O421" s="110"/>
      <c r="P421" s="77"/>
      <c r="Q421" s="77"/>
      <c r="R421" s="77"/>
      <c r="S421" s="77"/>
      <c r="T421" s="78"/>
      <c r="U421" s="78"/>
      <c r="V421" s="78"/>
      <c r="W421" s="78"/>
      <c r="X421" s="78"/>
      <c r="Y421" s="78"/>
      <c r="Z421" s="78"/>
    </row>
    <row r="422" ht="21.0" customHeight="1">
      <c r="A422" s="78"/>
      <c r="B422" s="78"/>
      <c r="C422" s="111"/>
      <c r="D422" s="111"/>
      <c r="E422" s="111"/>
      <c r="F422" s="111"/>
      <c r="G422" s="111"/>
      <c r="H422" s="111"/>
      <c r="I422" s="111"/>
      <c r="J422" s="111"/>
      <c r="K422" s="111"/>
      <c r="L422" s="110"/>
      <c r="M422" s="110"/>
      <c r="N422" s="110"/>
      <c r="O422" s="110"/>
      <c r="P422" s="77"/>
      <c r="Q422" s="77"/>
      <c r="R422" s="77"/>
      <c r="S422" s="77"/>
      <c r="T422" s="78"/>
      <c r="U422" s="78"/>
      <c r="V422" s="78"/>
      <c r="W422" s="78"/>
      <c r="X422" s="78"/>
      <c r="Y422" s="78"/>
      <c r="Z422" s="78"/>
    </row>
    <row r="423" ht="21.0" customHeight="1">
      <c r="A423" s="78"/>
      <c r="B423" s="78"/>
      <c r="C423" s="111"/>
      <c r="D423" s="111"/>
      <c r="E423" s="111"/>
      <c r="F423" s="111"/>
      <c r="G423" s="111"/>
      <c r="H423" s="111"/>
      <c r="I423" s="111"/>
      <c r="J423" s="111"/>
      <c r="K423" s="111"/>
      <c r="L423" s="110"/>
      <c r="M423" s="110"/>
      <c r="N423" s="110"/>
      <c r="O423" s="110"/>
      <c r="P423" s="77"/>
      <c r="Q423" s="77"/>
      <c r="R423" s="77"/>
      <c r="S423" s="77"/>
      <c r="T423" s="78"/>
      <c r="U423" s="78"/>
      <c r="V423" s="78"/>
      <c r="W423" s="78"/>
      <c r="X423" s="78"/>
      <c r="Y423" s="78"/>
      <c r="Z423" s="78"/>
    </row>
    <row r="424" ht="21.0" customHeight="1">
      <c r="A424" s="78"/>
      <c r="B424" s="78"/>
      <c r="C424" s="111"/>
      <c r="D424" s="111"/>
      <c r="E424" s="111"/>
      <c r="F424" s="111"/>
      <c r="G424" s="111"/>
      <c r="H424" s="111"/>
      <c r="I424" s="111"/>
      <c r="J424" s="111"/>
      <c r="K424" s="111"/>
      <c r="L424" s="110"/>
      <c r="M424" s="110"/>
      <c r="N424" s="110"/>
      <c r="O424" s="110"/>
      <c r="P424" s="77"/>
      <c r="Q424" s="77"/>
      <c r="R424" s="77"/>
      <c r="S424" s="77"/>
      <c r="T424" s="78"/>
      <c r="U424" s="78"/>
      <c r="V424" s="78"/>
      <c r="W424" s="78"/>
      <c r="X424" s="78"/>
      <c r="Y424" s="78"/>
      <c r="Z424" s="78"/>
    </row>
    <row r="425" ht="21.0" customHeight="1">
      <c r="A425" s="78"/>
      <c r="B425" s="78"/>
      <c r="C425" s="111"/>
      <c r="D425" s="111"/>
      <c r="E425" s="111"/>
      <c r="F425" s="111"/>
      <c r="G425" s="111"/>
      <c r="H425" s="111"/>
      <c r="I425" s="111"/>
      <c r="J425" s="111"/>
      <c r="K425" s="111"/>
      <c r="L425" s="110"/>
      <c r="M425" s="110"/>
      <c r="N425" s="110"/>
      <c r="O425" s="110"/>
      <c r="P425" s="77"/>
      <c r="Q425" s="77"/>
      <c r="R425" s="77"/>
      <c r="S425" s="77"/>
      <c r="T425" s="78"/>
      <c r="U425" s="78"/>
      <c r="V425" s="78"/>
      <c r="W425" s="78"/>
      <c r="X425" s="78"/>
      <c r="Y425" s="78"/>
      <c r="Z425" s="78"/>
    </row>
    <row r="426" ht="21.0" customHeight="1">
      <c r="A426" s="78"/>
      <c r="B426" s="78"/>
      <c r="C426" s="111"/>
      <c r="D426" s="111"/>
      <c r="E426" s="111"/>
      <c r="F426" s="111"/>
      <c r="G426" s="111"/>
      <c r="H426" s="111"/>
      <c r="I426" s="111"/>
      <c r="J426" s="111"/>
      <c r="K426" s="111"/>
      <c r="L426" s="110"/>
      <c r="M426" s="110"/>
      <c r="N426" s="110"/>
      <c r="O426" s="110"/>
      <c r="P426" s="77"/>
      <c r="Q426" s="77"/>
      <c r="R426" s="77"/>
      <c r="S426" s="77"/>
      <c r="T426" s="78"/>
      <c r="U426" s="78"/>
      <c r="V426" s="78"/>
      <c r="W426" s="78"/>
      <c r="X426" s="78"/>
      <c r="Y426" s="78"/>
      <c r="Z426" s="78"/>
    </row>
    <row r="427" ht="21.0" customHeight="1">
      <c r="A427" s="78"/>
      <c r="B427" s="78"/>
      <c r="C427" s="111"/>
      <c r="D427" s="111"/>
      <c r="E427" s="111"/>
      <c r="F427" s="111"/>
      <c r="G427" s="111"/>
      <c r="H427" s="111"/>
      <c r="I427" s="111"/>
      <c r="J427" s="111"/>
      <c r="K427" s="111"/>
      <c r="L427" s="110"/>
      <c r="M427" s="110"/>
      <c r="N427" s="110"/>
      <c r="O427" s="110"/>
      <c r="P427" s="77"/>
      <c r="Q427" s="77"/>
      <c r="R427" s="77"/>
      <c r="S427" s="77"/>
      <c r="T427" s="78"/>
      <c r="U427" s="78"/>
      <c r="V427" s="78"/>
      <c r="W427" s="78"/>
      <c r="X427" s="78"/>
      <c r="Y427" s="78"/>
      <c r="Z427" s="78"/>
    </row>
    <row r="428" ht="21.0" customHeight="1">
      <c r="A428" s="78"/>
      <c r="B428" s="78"/>
      <c r="C428" s="111"/>
      <c r="D428" s="111"/>
      <c r="E428" s="111"/>
      <c r="F428" s="111"/>
      <c r="G428" s="111"/>
      <c r="H428" s="111"/>
      <c r="I428" s="111"/>
      <c r="J428" s="111"/>
      <c r="K428" s="111"/>
      <c r="L428" s="110"/>
      <c r="M428" s="110"/>
      <c r="N428" s="110"/>
      <c r="O428" s="110"/>
      <c r="P428" s="77"/>
      <c r="Q428" s="77"/>
      <c r="R428" s="77"/>
      <c r="S428" s="77"/>
      <c r="T428" s="78"/>
      <c r="U428" s="78"/>
      <c r="V428" s="78"/>
      <c r="W428" s="78"/>
      <c r="X428" s="78"/>
      <c r="Y428" s="78"/>
      <c r="Z428" s="78"/>
    </row>
    <row r="429" ht="21.0" customHeight="1">
      <c r="A429" s="78"/>
      <c r="B429" s="78"/>
      <c r="C429" s="111"/>
      <c r="D429" s="111"/>
      <c r="E429" s="111"/>
      <c r="F429" s="111"/>
      <c r="G429" s="111"/>
      <c r="H429" s="111"/>
      <c r="I429" s="111"/>
      <c r="J429" s="111"/>
      <c r="K429" s="111"/>
      <c r="L429" s="110"/>
      <c r="M429" s="110"/>
      <c r="N429" s="110"/>
      <c r="O429" s="110"/>
      <c r="P429" s="77"/>
      <c r="Q429" s="77"/>
      <c r="R429" s="77"/>
      <c r="S429" s="77"/>
      <c r="T429" s="78"/>
      <c r="U429" s="78"/>
      <c r="V429" s="78"/>
      <c r="W429" s="78"/>
      <c r="X429" s="78"/>
      <c r="Y429" s="78"/>
      <c r="Z429" s="78"/>
    </row>
    <row r="430" ht="21.0" customHeight="1">
      <c r="A430" s="78"/>
      <c r="B430" s="78"/>
      <c r="C430" s="111"/>
      <c r="D430" s="111"/>
      <c r="E430" s="111"/>
      <c r="F430" s="111"/>
      <c r="G430" s="111"/>
      <c r="H430" s="111"/>
      <c r="I430" s="111"/>
      <c r="J430" s="111"/>
      <c r="K430" s="111"/>
      <c r="L430" s="110"/>
      <c r="M430" s="110"/>
      <c r="N430" s="110"/>
      <c r="O430" s="110"/>
      <c r="P430" s="77"/>
      <c r="Q430" s="77"/>
      <c r="R430" s="77"/>
      <c r="S430" s="77"/>
      <c r="T430" s="78"/>
      <c r="U430" s="78"/>
      <c r="V430" s="78"/>
      <c r="W430" s="78"/>
      <c r="X430" s="78"/>
      <c r="Y430" s="78"/>
      <c r="Z430" s="78"/>
    </row>
    <row r="431" ht="21.0" customHeight="1">
      <c r="A431" s="78"/>
      <c r="B431" s="78"/>
      <c r="C431" s="111"/>
      <c r="D431" s="111"/>
      <c r="E431" s="111"/>
      <c r="F431" s="111"/>
      <c r="G431" s="111"/>
      <c r="H431" s="111"/>
      <c r="I431" s="111"/>
      <c r="J431" s="111"/>
      <c r="K431" s="111"/>
      <c r="L431" s="110"/>
      <c r="M431" s="110"/>
      <c r="N431" s="110"/>
      <c r="O431" s="110"/>
      <c r="P431" s="77"/>
      <c r="Q431" s="77"/>
      <c r="R431" s="77"/>
      <c r="S431" s="77"/>
      <c r="T431" s="78"/>
      <c r="U431" s="78"/>
      <c r="V431" s="78"/>
      <c r="W431" s="78"/>
      <c r="X431" s="78"/>
      <c r="Y431" s="78"/>
      <c r="Z431" s="78"/>
    </row>
    <row r="432" ht="21.0" customHeight="1">
      <c r="A432" s="78"/>
      <c r="B432" s="78"/>
      <c r="C432" s="111"/>
      <c r="D432" s="111"/>
      <c r="E432" s="111"/>
      <c r="F432" s="111"/>
      <c r="G432" s="111"/>
      <c r="H432" s="111"/>
      <c r="I432" s="111"/>
      <c r="J432" s="111"/>
      <c r="K432" s="111"/>
      <c r="L432" s="110"/>
      <c r="M432" s="110"/>
      <c r="N432" s="110"/>
      <c r="O432" s="110"/>
      <c r="P432" s="77"/>
      <c r="Q432" s="77"/>
      <c r="R432" s="77"/>
      <c r="S432" s="77"/>
      <c r="T432" s="78"/>
      <c r="U432" s="78"/>
      <c r="V432" s="78"/>
      <c r="W432" s="78"/>
      <c r="X432" s="78"/>
      <c r="Y432" s="78"/>
      <c r="Z432" s="78"/>
    </row>
    <row r="433" ht="21.0" customHeight="1">
      <c r="A433" s="78"/>
      <c r="B433" s="78"/>
      <c r="C433" s="111"/>
      <c r="D433" s="111"/>
      <c r="E433" s="111"/>
      <c r="F433" s="111"/>
      <c r="G433" s="111"/>
      <c r="H433" s="111"/>
      <c r="I433" s="111"/>
      <c r="J433" s="111"/>
      <c r="K433" s="111"/>
      <c r="L433" s="110"/>
      <c r="M433" s="110"/>
      <c r="N433" s="110"/>
      <c r="O433" s="110"/>
      <c r="P433" s="77"/>
      <c r="Q433" s="77"/>
      <c r="R433" s="77"/>
      <c r="S433" s="77"/>
      <c r="T433" s="78"/>
      <c r="U433" s="78"/>
      <c r="V433" s="78"/>
      <c r="W433" s="78"/>
      <c r="X433" s="78"/>
      <c r="Y433" s="78"/>
      <c r="Z433" s="78"/>
    </row>
    <row r="434" ht="21.0" customHeight="1">
      <c r="A434" s="78"/>
      <c r="B434" s="78"/>
      <c r="C434" s="111"/>
      <c r="D434" s="111"/>
      <c r="E434" s="111"/>
      <c r="F434" s="111"/>
      <c r="G434" s="111"/>
      <c r="H434" s="111"/>
      <c r="I434" s="111"/>
      <c r="J434" s="111"/>
      <c r="K434" s="111"/>
      <c r="L434" s="110"/>
      <c r="M434" s="110"/>
      <c r="N434" s="110"/>
      <c r="O434" s="110"/>
      <c r="P434" s="77"/>
      <c r="Q434" s="77"/>
      <c r="R434" s="77"/>
      <c r="S434" s="77"/>
      <c r="T434" s="78"/>
      <c r="U434" s="78"/>
      <c r="V434" s="78"/>
      <c r="W434" s="78"/>
      <c r="X434" s="78"/>
      <c r="Y434" s="78"/>
      <c r="Z434" s="78"/>
    </row>
    <row r="435" ht="21.0" customHeight="1">
      <c r="A435" s="78"/>
      <c r="B435" s="78"/>
      <c r="C435" s="111"/>
      <c r="D435" s="111"/>
      <c r="E435" s="111"/>
      <c r="F435" s="111"/>
      <c r="G435" s="111"/>
      <c r="H435" s="111"/>
      <c r="I435" s="111"/>
      <c r="J435" s="111"/>
      <c r="K435" s="111"/>
      <c r="L435" s="110"/>
      <c r="M435" s="110"/>
      <c r="N435" s="110"/>
      <c r="O435" s="110"/>
      <c r="P435" s="77"/>
      <c r="Q435" s="77"/>
      <c r="R435" s="77"/>
      <c r="S435" s="77"/>
      <c r="T435" s="78"/>
      <c r="U435" s="78"/>
      <c r="V435" s="78"/>
      <c r="W435" s="78"/>
      <c r="X435" s="78"/>
      <c r="Y435" s="78"/>
      <c r="Z435" s="78"/>
    </row>
    <row r="436" ht="21.0" customHeight="1">
      <c r="A436" s="78"/>
      <c r="B436" s="78"/>
      <c r="C436" s="111"/>
      <c r="D436" s="111"/>
      <c r="E436" s="111"/>
      <c r="F436" s="111"/>
      <c r="G436" s="111"/>
      <c r="H436" s="111"/>
      <c r="I436" s="111"/>
      <c r="J436" s="111"/>
      <c r="K436" s="111"/>
      <c r="L436" s="110"/>
      <c r="M436" s="110"/>
      <c r="N436" s="110"/>
      <c r="O436" s="110"/>
      <c r="P436" s="77"/>
      <c r="Q436" s="77"/>
      <c r="R436" s="77"/>
      <c r="S436" s="77"/>
      <c r="T436" s="78"/>
      <c r="U436" s="78"/>
      <c r="V436" s="78"/>
      <c r="W436" s="78"/>
      <c r="X436" s="78"/>
      <c r="Y436" s="78"/>
      <c r="Z436" s="78"/>
    </row>
    <row r="437" ht="21.0" customHeight="1">
      <c r="A437" s="78"/>
      <c r="B437" s="78"/>
      <c r="C437" s="111"/>
      <c r="D437" s="111"/>
      <c r="E437" s="111"/>
      <c r="F437" s="111"/>
      <c r="G437" s="111"/>
      <c r="H437" s="111"/>
      <c r="I437" s="111"/>
      <c r="J437" s="111"/>
      <c r="K437" s="111"/>
      <c r="L437" s="110"/>
      <c r="M437" s="110"/>
      <c r="N437" s="110"/>
      <c r="O437" s="110"/>
      <c r="P437" s="77"/>
      <c r="Q437" s="77"/>
      <c r="R437" s="77"/>
      <c r="S437" s="77"/>
      <c r="T437" s="78"/>
      <c r="U437" s="78"/>
      <c r="V437" s="78"/>
      <c r="W437" s="78"/>
      <c r="X437" s="78"/>
      <c r="Y437" s="78"/>
      <c r="Z437" s="78"/>
    </row>
    <row r="438" ht="21.0" customHeight="1">
      <c r="A438" s="78"/>
      <c r="B438" s="78"/>
      <c r="C438" s="111"/>
      <c r="D438" s="111"/>
      <c r="E438" s="111"/>
      <c r="F438" s="111"/>
      <c r="G438" s="111"/>
      <c r="H438" s="111"/>
      <c r="I438" s="111"/>
      <c r="J438" s="111"/>
      <c r="K438" s="111"/>
      <c r="L438" s="110"/>
      <c r="M438" s="110"/>
      <c r="N438" s="110"/>
      <c r="O438" s="110"/>
      <c r="P438" s="77"/>
      <c r="Q438" s="77"/>
      <c r="R438" s="77"/>
      <c r="S438" s="77"/>
      <c r="T438" s="78"/>
      <c r="U438" s="78"/>
      <c r="V438" s="78"/>
      <c r="W438" s="78"/>
      <c r="X438" s="78"/>
      <c r="Y438" s="78"/>
      <c r="Z438" s="78"/>
    </row>
    <row r="439" ht="21.0" customHeight="1">
      <c r="A439" s="78"/>
      <c r="B439" s="78"/>
      <c r="C439" s="111"/>
      <c r="D439" s="111"/>
      <c r="E439" s="111"/>
      <c r="F439" s="111"/>
      <c r="G439" s="111"/>
      <c r="H439" s="111"/>
      <c r="I439" s="111"/>
      <c r="J439" s="111"/>
      <c r="K439" s="111"/>
      <c r="L439" s="110"/>
      <c r="M439" s="110"/>
      <c r="N439" s="110"/>
      <c r="O439" s="110"/>
      <c r="P439" s="77"/>
      <c r="Q439" s="77"/>
      <c r="R439" s="77"/>
      <c r="S439" s="77"/>
      <c r="T439" s="78"/>
      <c r="U439" s="78"/>
      <c r="V439" s="78"/>
      <c r="W439" s="78"/>
      <c r="X439" s="78"/>
      <c r="Y439" s="78"/>
      <c r="Z439" s="78"/>
    </row>
    <row r="440" ht="21.0" customHeight="1">
      <c r="A440" s="78"/>
      <c r="B440" s="78"/>
      <c r="C440" s="111"/>
      <c r="D440" s="111"/>
      <c r="E440" s="111"/>
      <c r="F440" s="111"/>
      <c r="G440" s="111"/>
      <c r="H440" s="111"/>
      <c r="I440" s="111"/>
      <c r="J440" s="111"/>
      <c r="K440" s="111"/>
      <c r="L440" s="110"/>
      <c r="M440" s="110"/>
      <c r="N440" s="110"/>
      <c r="O440" s="110"/>
      <c r="P440" s="77"/>
      <c r="Q440" s="77"/>
      <c r="R440" s="77"/>
      <c r="S440" s="77"/>
      <c r="T440" s="78"/>
      <c r="U440" s="78"/>
      <c r="V440" s="78"/>
      <c r="W440" s="78"/>
      <c r="X440" s="78"/>
      <c r="Y440" s="78"/>
      <c r="Z440" s="78"/>
    </row>
    <row r="441" ht="21.0" customHeight="1">
      <c r="A441" s="78"/>
      <c r="B441" s="78"/>
      <c r="C441" s="111"/>
      <c r="D441" s="111"/>
      <c r="E441" s="111"/>
      <c r="F441" s="111"/>
      <c r="G441" s="111"/>
      <c r="H441" s="111"/>
      <c r="I441" s="111"/>
      <c r="J441" s="111"/>
      <c r="K441" s="111"/>
      <c r="L441" s="110"/>
      <c r="M441" s="110"/>
      <c r="N441" s="110"/>
      <c r="O441" s="110"/>
      <c r="P441" s="77"/>
      <c r="Q441" s="77"/>
      <c r="R441" s="77"/>
      <c r="S441" s="77"/>
      <c r="T441" s="78"/>
      <c r="U441" s="78"/>
      <c r="V441" s="78"/>
      <c r="W441" s="78"/>
      <c r="X441" s="78"/>
      <c r="Y441" s="78"/>
      <c r="Z441" s="78"/>
    </row>
    <row r="442" ht="21.0" customHeight="1">
      <c r="A442" s="78"/>
      <c r="B442" s="78"/>
      <c r="C442" s="111"/>
      <c r="D442" s="111"/>
      <c r="E442" s="111"/>
      <c r="F442" s="111"/>
      <c r="G442" s="111"/>
      <c r="H442" s="111"/>
      <c r="I442" s="111"/>
      <c r="J442" s="111"/>
      <c r="K442" s="111"/>
      <c r="L442" s="110"/>
      <c r="M442" s="110"/>
      <c r="N442" s="110"/>
      <c r="O442" s="110"/>
      <c r="P442" s="77"/>
      <c r="Q442" s="77"/>
      <c r="R442" s="77"/>
      <c r="S442" s="77"/>
      <c r="T442" s="78"/>
      <c r="U442" s="78"/>
      <c r="V442" s="78"/>
      <c r="W442" s="78"/>
      <c r="X442" s="78"/>
      <c r="Y442" s="78"/>
      <c r="Z442" s="78"/>
    </row>
    <row r="443" ht="21.0" customHeight="1">
      <c r="A443" s="78"/>
      <c r="B443" s="78"/>
      <c r="C443" s="111"/>
      <c r="D443" s="111"/>
      <c r="E443" s="111"/>
      <c r="F443" s="111"/>
      <c r="G443" s="111"/>
      <c r="H443" s="111"/>
      <c r="I443" s="111"/>
      <c r="J443" s="111"/>
      <c r="K443" s="111"/>
      <c r="L443" s="110"/>
      <c r="M443" s="110"/>
      <c r="N443" s="110"/>
      <c r="O443" s="110"/>
      <c r="P443" s="77"/>
      <c r="Q443" s="77"/>
      <c r="R443" s="77"/>
      <c r="S443" s="77"/>
      <c r="T443" s="78"/>
      <c r="U443" s="78"/>
      <c r="V443" s="78"/>
      <c r="W443" s="78"/>
      <c r="X443" s="78"/>
      <c r="Y443" s="78"/>
      <c r="Z443" s="78"/>
    </row>
    <row r="444" ht="21.0" customHeight="1">
      <c r="A444" s="78"/>
      <c r="B444" s="78"/>
      <c r="C444" s="111"/>
      <c r="D444" s="111"/>
      <c r="E444" s="111"/>
      <c r="F444" s="111"/>
      <c r="G444" s="111"/>
      <c r="H444" s="111"/>
      <c r="I444" s="111"/>
      <c r="J444" s="111"/>
      <c r="K444" s="111"/>
      <c r="L444" s="110"/>
      <c r="M444" s="110"/>
      <c r="N444" s="110"/>
      <c r="O444" s="110"/>
      <c r="P444" s="77"/>
      <c r="Q444" s="77"/>
      <c r="R444" s="77"/>
      <c r="S444" s="77"/>
      <c r="T444" s="78"/>
      <c r="U444" s="78"/>
      <c r="V444" s="78"/>
      <c r="W444" s="78"/>
      <c r="X444" s="78"/>
      <c r="Y444" s="78"/>
      <c r="Z444" s="78"/>
    </row>
    <row r="445" ht="21.0" customHeight="1">
      <c r="A445" s="78"/>
      <c r="B445" s="78"/>
      <c r="C445" s="111"/>
      <c r="D445" s="111"/>
      <c r="E445" s="111"/>
      <c r="F445" s="111"/>
      <c r="G445" s="111"/>
      <c r="H445" s="111"/>
      <c r="I445" s="111"/>
      <c r="J445" s="111"/>
      <c r="K445" s="111"/>
      <c r="L445" s="110"/>
      <c r="M445" s="110"/>
      <c r="N445" s="110"/>
      <c r="O445" s="110"/>
      <c r="P445" s="77"/>
      <c r="Q445" s="77"/>
      <c r="R445" s="77"/>
      <c r="S445" s="77"/>
      <c r="T445" s="78"/>
      <c r="U445" s="78"/>
      <c r="V445" s="78"/>
      <c r="W445" s="78"/>
      <c r="X445" s="78"/>
      <c r="Y445" s="78"/>
      <c r="Z445" s="78"/>
    </row>
    <row r="446" ht="21.0" customHeight="1">
      <c r="A446" s="78"/>
      <c r="B446" s="78"/>
      <c r="C446" s="111"/>
      <c r="D446" s="111"/>
      <c r="E446" s="111"/>
      <c r="F446" s="111"/>
      <c r="G446" s="111"/>
      <c r="H446" s="111"/>
      <c r="I446" s="111"/>
      <c r="J446" s="111"/>
      <c r="K446" s="111"/>
      <c r="L446" s="110"/>
      <c r="M446" s="110"/>
      <c r="N446" s="110"/>
      <c r="O446" s="110"/>
      <c r="P446" s="77"/>
      <c r="Q446" s="77"/>
      <c r="R446" s="77"/>
      <c r="S446" s="77"/>
      <c r="T446" s="78"/>
      <c r="U446" s="78"/>
      <c r="V446" s="78"/>
      <c r="W446" s="78"/>
      <c r="X446" s="78"/>
      <c r="Y446" s="78"/>
      <c r="Z446" s="78"/>
    </row>
    <row r="447" ht="21.0" customHeight="1">
      <c r="A447" s="78"/>
      <c r="B447" s="78"/>
      <c r="C447" s="111"/>
      <c r="D447" s="111"/>
      <c r="E447" s="111"/>
      <c r="F447" s="111"/>
      <c r="G447" s="111"/>
      <c r="H447" s="111"/>
      <c r="I447" s="111"/>
      <c r="J447" s="111"/>
      <c r="K447" s="111"/>
      <c r="L447" s="110"/>
      <c r="M447" s="110"/>
      <c r="N447" s="110"/>
      <c r="O447" s="110"/>
      <c r="P447" s="77"/>
      <c r="Q447" s="77"/>
      <c r="R447" s="77"/>
      <c r="S447" s="77"/>
      <c r="T447" s="78"/>
      <c r="U447" s="78"/>
      <c r="V447" s="78"/>
      <c r="W447" s="78"/>
      <c r="X447" s="78"/>
      <c r="Y447" s="78"/>
      <c r="Z447" s="78"/>
    </row>
    <row r="448" ht="21.0" customHeight="1">
      <c r="A448" s="78"/>
      <c r="B448" s="78"/>
      <c r="C448" s="111"/>
      <c r="D448" s="111"/>
      <c r="E448" s="111"/>
      <c r="F448" s="111"/>
      <c r="G448" s="111"/>
      <c r="H448" s="111"/>
      <c r="I448" s="111"/>
      <c r="J448" s="111"/>
      <c r="K448" s="111"/>
      <c r="L448" s="110"/>
      <c r="M448" s="110"/>
      <c r="N448" s="110"/>
      <c r="O448" s="110"/>
      <c r="P448" s="77"/>
      <c r="Q448" s="77"/>
      <c r="R448" s="77"/>
      <c r="S448" s="77"/>
      <c r="T448" s="78"/>
      <c r="U448" s="78"/>
      <c r="V448" s="78"/>
      <c r="W448" s="78"/>
      <c r="X448" s="78"/>
      <c r="Y448" s="78"/>
      <c r="Z448" s="78"/>
    </row>
    <row r="449" ht="21.0" customHeight="1">
      <c r="A449" s="78"/>
      <c r="B449" s="78"/>
      <c r="C449" s="111"/>
      <c r="D449" s="111"/>
      <c r="E449" s="111"/>
      <c r="F449" s="111"/>
      <c r="G449" s="111"/>
      <c r="H449" s="111"/>
      <c r="I449" s="111"/>
      <c r="J449" s="111"/>
      <c r="K449" s="111"/>
      <c r="L449" s="110"/>
      <c r="M449" s="110"/>
      <c r="N449" s="110"/>
      <c r="O449" s="110"/>
      <c r="P449" s="77"/>
      <c r="Q449" s="77"/>
      <c r="R449" s="77"/>
      <c r="S449" s="77"/>
      <c r="T449" s="78"/>
      <c r="U449" s="78"/>
      <c r="V449" s="78"/>
      <c r="W449" s="78"/>
      <c r="X449" s="78"/>
      <c r="Y449" s="78"/>
      <c r="Z449" s="78"/>
    </row>
    <row r="450" ht="21.0" customHeight="1">
      <c r="A450" s="78"/>
      <c r="B450" s="78"/>
      <c r="C450" s="111"/>
      <c r="D450" s="111"/>
      <c r="E450" s="111"/>
      <c r="F450" s="111"/>
      <c r="G450" s="111"/>
      <c r="H450" s="111"/>
      <c r="I450" s="111"/>
      <c r="J450" s="111"/>
      <c r="K450" s="111"/>
      <c r="L450" s="110"/>
      <c r="M450" s="110"/>
      <c r="N450" s="110"/>
      <c r="O450" s="110"/>
      <c r="P450" s="77"/>
      <c r="Q450" s="77"/>
      <c r="R450" s="77"/>
      <c r="S450" s="77"/>
      <c r="T450" s="78"/>
      <c r="U450" s="78"/>
      <c r="V450" s="78"/>
      <c r="W450" s="78"/>
      <c r="X450" s="78"/>
      <c r="Y450" s="78"/>
      <c r="Z450" s="78"/>
    </row>
    <row r="451" ht="21.0" customHeight="1">
      <c r="A451" s="78"/>
      <c r="B451" s="78"/>
      <c r="C451" s="111"/>
      <c r="D451" s="111"/>
      <c r="E451" s="111"/>
      <c r="F451" s="111"/>
      <c r="G451" s="111"/>
      <c r="H451" s="111"/>
      <c r="I451" s="111"/>
      <c r="J451" s="111"/>
      <c r="K451" s="111"/>
      <c r="L451" s="110"/>
      <c r="M451" s="110"/>
      <c r="N451" s="110"/>
      <c r="O451" s="110"/>
      <c r="P451" s="77"/>
      <c r="Q451" s="77"/>
      <c r="R451" s="77"/>
      <c r="S451" s="77"/>
      <c r="T451" s="78"/>
      <c r="U451" s="78"/>
      <c r="V451" s="78"/>
      <c r="W451" s="78"/>
      <c r="X451" s="78"/>
      <c r="Y451" s="78"/>
      <c r="Z451" s="78"/>
    </row>
    <row r="452" ht="21.0" customHeight="1">
      <c r="A452" s="78"/>
      <c r="B452" s="78"/>
      <c r="C452" s="111"/>
      <c r="D452" s="111"/>
      <c r="E452" s="111"/>
      <c r="F452" s="111"/>
      <c r="G452" s="111"/>
      <c r="H452" s="111"/>
      <c r="I452" s="111"/>
      <c r="J452" s="111"/>
      <c r="K452" s="111"/>
      <c r="L452" s="110"/>
      <c r="M452" s="110"/>
      <c r="N452" s="110"/>
      <c r="O452" s="110"/>
      <c r="P452" s="77"/>
      <c r="Q452" s="77"/>
      <c r="R452" s="77"/>
      <c r="S452" s="77"/>
      <c r="T452" s="78"/>
      <c r="U452" s="78"/>
      <c r="V452" s="78"/>
      <c r="W452" s="78"/>
      <c r="X452" s="78"/>
      <c r="Y452" s="78"/>
      <c r="Z452" s="78"/>
    </row>
    <row r="453" ht="21.0" customHeight="1">
      <c r="A453" s="78"/>
      <c r="B453" s="78"/>
      <c r="C453" s="111"/>
      <c r="D453" s="111"/>
      <c r="E453" s="111"/>
      <c r="F453" s="111"/>
      <c r="G453" s="111"/>
      <c r="H453" s="111"/>
      <c r="I453" s="111"/>
      <c r="J453" s="111"/>
      <c r="K453" s="111"/>
      <c r="L453" s="110"/>
      <c r="M453" s="110"/>
      <c r="N453" s="110"/>
      <c r="O453" s="110"/>
      <c r="P453" s="77"/>
      <c r="Q453" s="77"/>
      <c r="R453" s="77"/>
      <c r="S453" s="77"/>
      <c r="T453" s="78"/>
      <c r="U453" s="78"/>
      <c r="V453" s="78"/>
      <c r="W453" s="78"/>
      <c r="X453" s="78"/>
      <c r="Y453" s="78"/>
      <c r="Z453" s="78"/>
    </row>
    <row r="454" ht="21.0" customHeight="1">
      <c r="A454" s="78"/>
      <c r="B454" s="78"/>
      <c r="C454" s="111"/>
      <c r="D454" s="111"/>
      <c r="E454" s="111"/>
      <c r="F454" s="111"/>
      <c r="G454" s="111"/>
      <c r="H454" s="111"/>
      <c r="I454" s="111"/>
      <c r="J454" s="111"/>
      <c r="K454" s="111"/>
      <c r="L454" s="110"/>
      <c r="M454" s="110"/>
      <c r="N454" s="110"/>
      <c r="O454" s="110"/>
      <c r="P454" s="77"/>
      <c r="Q454" s="77"/>
      <c r="R454" s="77"/>
      <c r="S454" s="77"/>
      <c r="T454" s="78"/>
      <c r="U454" s="78"/>
      <c r="V454" s="78"/>
      <c r="W454" s="78"/>
      <c r="X454" s="78"/>
      <c r="Y454" s="78"/>
      <c r="Z454" s="78"/>
    </row>
    <row r="455" ht="21.0" customHeight="1">
      <c r="A455" s="78"/>
      <c r="B455" s="78"/>
      <c r="C455" s="111"/>
      <c r="D455" s="111"/>
      <c r="E455" s="111"/>
      <c r="F455" s="111"/>
      <c r="G455" s="111"/>
      <c r="H455" s="111"/>
      <c r="I455" s="111"/>
      <c r="J455" s="111"/>
      <c r="K455" s="111"/>
      <c r="L455" s="110"/>
      <c r="M455" s="110"/>
      <c r="N455" s="110"/>
      <c r="O455" s="110"/>
      <c r="P455" s="77"/>
      <c r="Q455" s="77"/>
      <c r="R455" s="77"/>
      <c r="S455" s="77"/>
      <c r="T455" s="78"/>
      <c r="U455" s="78"/>
      <c r="V455" s="78"/>
      <c r="W455" s="78"/>
      <c r="X455" s="78"/>
      <c r="Y455" s="78"/>
      <c r="Z455" s="78"/>
    </row>
    <row r="456" ht="21.0" customHeight="1">
      <c r="A456" s="78"/>
      <c r="B456" s="78"/>
      <c r="C456" s="111"/>
      <c r="D456" s="111"/>
      <c r="E456" s="111"/>
      <c r="F456" s="111"/>
      <c r="G456" s="111"/>
      <c r="H456" s="111"/>
      <c r="I456" s="111"/>
      <c r="J456" s="111"/>
      <c r="K456" s="111"/>
      <c r="L456" s="110"/>
      <c r="M456" s="110"/>
      <c r="N456" s="110"/>
      <c r="O456" s="110"/>
      <c r="P456" s="77"/>
      <c r="Q456" s="77"/>
      <c r="R456" s="77"/>
      <c r="S456" s="77"/>
      <c r="T456" s="78"/>
      <c r="U456" s="78"/>
      <c r="V456" s="78"/>
      <c r="W456" s="78"/>
      <c r="X456" s="78"/>
      <c r="Y456" s="78"/>
      <c r="Z456" s="78"/>
    </row>
    <row r="457" ht="21.0" customHeight="1">
      <c r="A457" s="78"/>
      <c r="B457" s="78"/>
      <c r="C457" s="111"/>
      <c r="D457" s="111"/>
      <c r="E457" s="111"/>
      <c r="F457" s="111"/>
      <c r="G457" s="111"/>
      <c r="H457" s="111"/>
      <c r="I457" s="111"/>
      <c r="J457" s="111"/>
      <c r="K457" s="111"/>
      <c r="L457" s="110"/>
      <c r="M457" s="110"/>
      <c r="N457" s="110"/>
      <c r="O457" s="110"/>
      <c r="P457" s="77"/>
      <c r="Q457" s="77"/>
      <c r="R457" s="77"/>
      <c r="S457" s="77"/>
      <c r="T457" s="78"/>
      <c r="U457" s="78"/>
      <c r="V457" s="78"/>
      <c r="W457" s="78"/>
      <c r="X457" s="78"/>
      <c r="Y457" s="78"/>
      <c r="Z457" s="78"/>
    </row>
    <row r="458" ht="21.0" customHeight="1">
      <c r="A458" s="78"/>
      <c r="B458" s="78"/>
      <c r="C458" s="111"/>
      <c r="D458" s="111"/>
      <c r="E458" s="111"/>
      <c r="F458" s="111"/>
      <c r="G458" s="111"/>
      <c r="H458" s="111"/>
      <c r="I458" s="111"/>
      <c r="J458" s="111"/>
      <c r="K458" s="111"/>
      <c r="L458" s="110"/>
      <c r="M458" s="110"/>
      <c r="N458" s="110"/>
      <c r="O458" s="110"/>
      <c r="P458" s="77"/>
      <c r="Q458" s="77"/>
      <c r="R458" s="77"/>
      <c r="S458" s="77"/>
      <c r="T458" s="78"/>
      <c r="U458" s="78"/>
      <c r="V458" s="78"/>
      <c r="W458" s="78"/>
      <c r="X458" s="78"/>
      <c r="Y458" s="78"/>
      <c r="Z458" s="78"/>
    </row>
    <row r="459" ht="21.0" customHeight="1">
      <c r="A459" s="78"/>
      <c r="B459" s="78"/>
      <c r="C459" s="111"/>
      <c r="D459" s="111"/>
      <c r="E459" s="111"/>
      <c r="F459" s="111"/>
      <c r="G459" s="111"/>
      <c r="H459" s="111"/>
      <c r="I459" s="111"/>
      <c r="J459" s="111"/>
      <c r="K459" s="111"/>
      <c r="L459" s="110"/>
      <c r="M459" s="110"/>
      <c r="N459" s="110"/>
      <c r="O459" s="110"/>
      <c r="P459" s="77"/>
      <c r="Q459" s="77"/>
      <c r="R459" s="77"/>
      <c r="S459" s="77"/>
      <c r="T459" s="78"/>
      <c r="U459" s="78"/>
      <c r="V459" s="78"/>
      <c r="W459" s="78"/>
      <c r="X459" s="78"/>
      <c r="Y459" s="78"/>
      <c r="Z459" s="78"/>
    </row>
    <row r="460" ht="21.0" customHeight="1">
      <c r="A460" s="78"/>
      <c r="B460" s="78"/>
      <c r="C460" s="111"/>
      <c r="D460" s="111"/>
      <c r="E460" s="111"/>
      <c r="F460" s="111"/>
      <c r="G460" s="111"/>
      <c r="H460" s="111"/>
      <c r="I460" s="111"/>
      <c r="J460" s="111"/>
      <c r="K460" s="111"/>
      <c r="L460" s="110"/>
      <c r="M460" s="110"/>
      <c r="N460" s="110"/>
      <c r="O460" s="110"/>
      <c r="P460" s="77"/>
      <c r="Q460" s="77"/>
      <c r="R460" s="77"/>
      <c r="S460" s="77"/>
      <c r="T460" s="78"/>
      <c r="U460" s="78"/>
      <c r="V460" s="78"/>
      <c r="W460" s="78"/>
      <c r="X460" s="78"/>
      <c r="Y460" s="78"/>
      <c r="Z460" s="78"/>
    </row>
    <row r="461" ht="21.0" customHeight="1">
      <c r="A461" s="78"/>
      <c r="B461" s="78"/>
      <c r="C461" s="111"/>
      <c r="D461" s="111"/>
      <c r="E461" s="111"/>
      <c r="F461" s="111"/>
      <c r="G461" s="111"/>
      <c r="H461" s="111"/>
      <c r="I461" s="111"/>
      <c r="J461" s="111"/>
      <c r="K461" s="111"/>
      <c r="L461" s="110"/>
      <c r="M461" s="110"/>
      <c r="N461" s="110"/>
      <c r="O461" s="110"/>
      <c r="P461" s="77"/>
      <c r="Q461" s="77"/>
      <c r="R461" s="77"/>
      <c r="S461" s="77"/>
      <c r="T461" s="78"/>
      <c r="U461" s="78"/>
      <c r="V461" s="78"/>
      <c r="W461" s="78"/>
      <c r="X461" s="78"/>
      <c r="Y461" s="78"/>
      <c r="Z461" s="78"/>
    </row>
    <row r="462" ht="21.0" customHeight="1">
      <c r="A462" s="78"/>
      <c r="B462" s="78"/>
      <c r="C462" s="111"/>
      <c r="D462" s="111"/>
      <c r="E462" s="111"/>
      <c r="F462" s="111"/>
      <c r="G462" s="111"/>
      <c r="H462" s="111"/>
      <c r="I462" s="111"/>
      <c r="J462" s="111"/>
      <c r="K462" s="111"/>
      <c r="L462" s="110"/>
      <c r="M462" s="110"/>
      <c r="N462" s="110"/>
      <c r="O462" s="110"/>
      <c r="P462" s="77"/>
      <c r="Q462" s="77"/>
      <c r="R462" s="77"/>
      <c r="S462" s="77"/>
      <c r="T462" s="78"/>
      <c r="U462" s="78"/>
      <c r="V462" s="78"/>
      <c r="W462" s="78"/>
      <c r="X462" s="78"/>
      <c r="Y462" s="78"/>
      <c r="Z462" s="78"/>
    </row>
    <row r="463" ht="21.0" customHeight="1">
      <c r="A463" s="78"/>
      <c r="B463" s="78"/>
      <c r="C463" s="111"/>
      <c r="D463" s="111"/>
      <c r="E463" s="111"/>
      <c r="F463" s="111"/>
      <c r="G463" s="111"/>
      <c r="H463" s="111"/>
      <c r="I463" s="111"/>
      <c r="J463" s="111"/>
      <c r="K463" s="111"/>
      <c r="L463" s="110"/>
      <c r="M463" s="110"/>
      <c r="N463" s="110"/>
      <c r="O463" s="110"/>
      <c r="P463" s="77"/>
      <c r="Q463" s="77"/>
      <c r="R463" s="77"/>
      <c r="S463" s="77"/>
      <c r="T463" s="78"/>
      <c r="U463" s="78"/>
      <c r="V463" s="78"/>
      <c r="W463" s="78"/>
      <c r="X463" s="78"/>
      <c r="Y463" s="78"/>
      <c r="Z463" s="78"/>
    </row>
    <row r="464" ht="21.0" customHeight="1">
      <c r="A464" s="78"/>
      <c r="B464" s="78"/>
      <c r="C464" s="111"/>
      <c r="D464" s="111"/>
      <c r="E464" s="111"/>
      <c r="F464" s="111"/>
      <c r="G464" s="111"/>
      <c r="H464" s="111"/>
      <c r="I464" s="111"/>
      <c r="J464" s="111"/>
      <c r="K464" s="111"/>
      <c r="L464" s="110"/>
      <c r="M464" s="110"/>
      <c r="N464" s="110"/>
      <c r="O464" s="110"/>
      <c r="P464" s="77"/>
      <c r="Q464" s="77"/>
      <c r="R464" s="77"/>
      <c r="S464" s="77"/>
      <c r="T464" s="78"/>
      <c r="U464" s="78"/>
      <c r="V464" s="78"/>
      <c r="W464" s="78"/>
      <c r="X464" s="78"/>
      <c r="Y464" s="78"/>
      <c r="Z464" s="78"/>
    </row>
    <row r="465" ht="21.0" customHeight="1">
      <c r="A465" s="78"/>
      <c r="B465" s="78"/>
      <c r="C465" s="111"/>
      <c r="D465" s="111"/>
      <c r="E465" s="111"/>
      <c r="F465" s="111"/>
      <c r="G465" s="111"/>
      <c r="H465" s="111"/>
      <c r="I465" s="111"/>
      <c r="J465" s="111"/>
      <c r="K465" s="111"/>
      <c r="L465" s="110"/>
      <c r="M465" s="110"/>
      <c r="N465" s="110"/>
      <c r="O465" s="110"/>
      <c r="P465" s="77"/>
      <c r="Q465" s="77"/>
      <c r="R465" s="77"/>
      <c r="S465" s="77"/>
      <c r="T465" s="78"/>
      <c r="U465" s="78"/>
      <c r="V465" s="78"/>
      <c r="W465" s="78"/>
      <c r="X465" s="78"/>
      <c r="Y465" s="78"/>
      <c r="Z465" s="78"/>
    </row>
    <row r="466" ht="21.0" customHeight="1">
      <c r="A466" s="78"/>
      <c r="B466" s="78"/>
      <c r="C466" s="111"/>
      <c r="D466" s="111"/>
      <c r="E466" s="111"/>
      <c r="F466" s="111"/>
      <c r="G466" s="111"/>
      <c r="H466" s="111"/>
      <c r="I466" s="111"/>
      <c r="J466" s="111"/>
      <c r="K466" s="111"/>
      <c r="L466" s="110"/>
      <c r="M466" s="110"/>
      <c r="N466" s="110"/>
      <c r="O466" s="110"/>
      <c r="P466" s="77"/>
      <c r="Q466" s="77"/>
      <c r="R466" s="77"/>
      <c r="S466" s="77"/>
      <c r="T466" s="78"/>
      <c r="U466" s="78"/>
      <c r="V466" s="78"/>
      <c r="W466" s="78"/>
      <c r="X466" s="78"/>
      <c r="Y466" s="78"/>
      <c r="Z466" s="78"/>
    </row>
    <row r="467" ht="21.0" customHeight="1">
      <c r="A467" s="78"/>
      <c r="B467" s="78"/>
      <c r="C467" s="111"/>
      <c r="D467" s="111"/>
      <c r="E467" s="111"/>
      <c r="F467" s="111"/>
      <c r="G467" s="111"/>
      <c r="H467" s="111"/>
      <c r="I467" s="111"/>
      <c r="J467" s="111"/>
      <c r="K467" s="111"/>
      <c r="L467" s="110"/>
      <c r="M467" s="110"/>
      <c r="N467" s="110"/>
      <c r="O467" s="110"/>
      <c r="P467" s="77"/>
      <c r="Q467" s="77"/>
      <c r="R467" s="77"/>
      <c r="S467" s="77"/>
      <c r="T467" s="78"/>
      <c r="U467" s="78"/>
      <c r="V467" s="78"/>
      <c r="W467" s="78"/>
      <c r="X467" s="78"/>
      <c r="Y467" s="78"/>
      <c r="Z467" s="78"/>
    </row>
    <row r="468" ht="21.0" customHeight="1">
      <c r="A468" s="78"/>
      <c r="B468" s="78"/>
      <c r="C468" s="111"/>
      <c r="D468" s="111"/>
      <c r="E468" s="111"/>
      <c r="F468" s="111"/>
      <c r="G468" s="111"/>
      <c r="H468" s="111"/>
      <c r="I468" s="111"/>
      <c r="J468" s="111"/>
      <c r="K468" s="111"/>
      <c r="L468" s="110"/>
      <c r="M468" s="110"/>
      <c r="N468" s="110"/>
      <c r="O468" s="110"/>
      <c r="P468" s="77"/>
      <c r="Q468" s="77"/>
      <c r="R468" s="77"/>
      <c r="S468" s="77"/>
      <c r="T468" s="78"/>
      <c r="U468" s="78"/>
      <c r="V468" s="78"/>
      <c r="W468" s="78"/>
      <c r="X468" s="78"/>
      <c r="Y468" s="78"/>
      <c r="Z468" s="78"/>
    </row>
    <row r="469" ht="21.0" customHeight="1">
      <c r="A469" s="78"/>
      <c r="B469" s="78"/>
      <c r="C469" s="111"/>
      <c r="D469" s="111"/>
      <c r="E469" s="111"/>
      <c r="F469" s="111"/>
      <c r="G469" s="111"/>
      <c r="H469" s="111"/>
      <c r="I469" s="111"/>
      <c r="J469" s="111"/>
      <c r="K469" s="111"/>
      <c r="L469" s="110"/>
      <c r="M469" s="110"/>
      <c r="N469" s="110"/>
      <c r="O469" s="110"/>
      <c r="P469" s="77"/>
      <c r="Q469" s="77"/>
      <c r="R469" s="77"/>
      <c r="S469" s="77"/>
      <c r="T469" s="78"/>
      <c r="U469" s="78"/>
      <c r="V469" s="78"/>
      <c r="W469" s="78"/>
      <c r="X469" s="78"/>
      <c r="Y469" s="78"/>
      <c r="Z469" s="78"/>
    </row>
    <row r="470" ht="21.0" customHeight="1">
      <c r="A470" s="78"/>
      <c r="B470" s="78"/>
      <c r="C470" s="111"/>
      <c r="D470" s="111"/>
      <c r="E470" s="111"/>
      <c r="F470" s="111"/>
      <c r="G470" s="111"/>
      <c r="H470" s="111"/>
      <c r="I470" s="111"/>
      <c r="J470" s="111"/>
      <c r="K470" s="111"/>
      <c r="L470" s="110"/>
      <c r="M470" s="110"/>
      <c r="N470" s="110"/>
      <c r="O470" s="110"/>
      <c r="P470" s="77"/>
      <c r="Q470" s="77"/>
      <c r="R470" s="77"/>
      <c r="S470" s="77"/>
      <c r="T470" s="78"/>
      <c r="U470" s="78"/>
      <c r="V470" s="78"/>
      <c r="W470" s="78"/>
      <c r="X470" s="78"/>
      <c r="Y470" s="78"/>
      <c r="Z470" s="78"/>
    </row>
    <row r="471" ht="21.0" customHeight="1">
      <c r="A471" s="78"/>
      <c r="B471" s="78"/>
      <c r="C471" s="111"/>
      <c r="D471" s="111"/>
      <c r="E471" s="111"/>
      <c r="F471" s="111"/>
      <c r="G471" s="111"/>
      <c r="H471" s="111"/>
      <c r="I471" s="111"/>
      <c r="J471" s="111"/>
      <c r="K471" s="111"/>
      <c r="L471" s="110"/>
      <c r="M471" s="110"/>
      <c r="N471" s="110"/>
      <c r="O471" s="110"/>
      <c r="P471" s="77"/>
      <c r="Q471" s="77"/>
      <c r="R471" s="77"/>
      <c r="S471" s="77"/>
      <c r="T471" s="78"/>
      <c r="U471" s="78"/>
      <c r="V471" s="78"/>
      <c r="W471" s="78"/>
      <c r="X471" s="78"/>
      <c r="Y471" s="78"/>
      <c r="Z471" s="78"/>
    </row>
    <row r="472" ht="21.0" customHeight="1">
      <c r="A472" s="78"/>
      <c r="B472" s="78"/>
      <c r="C472" s="111"/>
      <c r="D472" s="111"/>
      <c r="E472" s="111"/>
      <c r="F472" s="111"/>
      <c r="G472" s="111"/>
      <c r="H472" s="111"/>
      <c r="I472" s="111"/>
      <c r="J472" s="111"/>
      <c r="K472" s="111"/>
      <c r="L472" s="110"/>
      <c r="M472" s="110"/>
      <c r="N472" s="110"/>
      <c r="O472" s="110"/>
      <c r="P472" s="77"/>
      <c r="Q472" s="77"/>
      <c r="R472" s="77"/>
      <c r="S472" s="77"/>
      <c r="T472" s="78"/>
      <c r="U472" s="78"/>
      <c r="V472" s="78"/>
      <c r="W472" s="78"/>
      <c r="X472" s="78"/>
      <c r="Y472" s="78"/>
      <c r="Z472" s="78"/>
    </row>
    <row r="473" ht="21.0" customHeight="1">
      <c r="A473" s="78"/>
      <c r="B473" s="78"/>
      <c r="C473" s="111"/>
      <c r="D473" s="111"/>
      <c r="E473" s="111"/>
      <c r="F473" s="111"/>
      <c r="G473" s="111"/>
      <c r="H473" s="111"/>
      <c r="I473" s="111"/>
      <c r="J473" s="111"/>
      <c r="K473" s="111"/>
      <c r="L473" s="110"/>
      <c r="M473" s="110"/>
      <c r="N473" s="110"/>
      <c r="O473" s="110"/>
      <c r="P473" s="77"/>
      <c r="Q473" s="77"/>
      <c r="R473" s="77"/>
      <c r="S473" s="77"/>
      <c r="T473" s="78"/>
      <c r="U473" s="78"/>
      <c r="V473" s="78"/>
      <c r="W473" s="78"/>
      <c r="X473" s="78"/>
      <c r="Y473" s="78"/>
      <c r="Z473" s="78"/>
    </row>
    <row r="474" ht="21.0" customHeight="1">
      <c r="A474" s="78"/>
      <c r="B474" s="78"/>
      <c r="C474" s="111"/>
      <c r="D474" s="111"/>
      <c r="E474" s="111"/>
      <c r="F474" s="111"/>
      <c r="G474" s="111"/>
      <c r="H474" s="111"/>
      <c r="I474" s="111"/>
      <c r="J474" s="111"/>
      <c r="K474" s="111"/>
      <c r="L474" s="110"/>
      <c r="M474" s="110"/>
      <c r="N474" s="110"/>
      <c r="O474" s="110"/>
      <c r="P474" s="77"/>
      <c r="Q474" s="77"/>
      <c r="R474" s="77"/>
      <c r="S474" s="77"/>
      <c r="T474" s="78"/>
      <c r="U474" s="78"/>
      <c r="V474" s="78"/>
      <c r="W474" s="78"/>
      <c r="X474" s="78"/>
      <c r="Y474" s="78"/>
      <c r="Z474" s="78"/>
    </row>
    <row r="475" ht="21.0" customHeight="1">
      <c r="A475" s="78"/>
      <c r="B475" s="78"/>
      <c r="C475" s="111"/>
      <c r="D475" s="111"/>
      <c r="E475" s="111"/>
      <c r="F475" s="111"/>
      <c r="G475" s="111"/>
      <c r="H475" s="111"/>
      <c r="I475" s="111"/>
      <c r="J475" s="111"/>
      <c r="K475" s="111"/>
      <c r="L475" s="110"/>
      <c r="M475" s="110"/>
      <c r="N475" s="110"/>
      <c r="O475" s="110"/>
      <c r="P475" s="77"/>
      <c r="Q475" s="77"/>
      <c r="R475" s="77"/>
      <c r="S475" s="77"/>
      <c r="T475" s="78"/>
      <c r="U475" s="78"/>
      <c r="V475" s="78"/>
      <c r="W475" s="78"/>
      <c r="X475" s="78"/>
      <c r="Y475" s="78"/>
      <c r="Z475" s="78"/>
    </row>
    <row r="476" ht="21.0" customHeight="1">
      <c r="A476" s="78"/>
      <c r="B476" s="78"/>
      <c r="C476" s="111"/>
      <c r="D476" s="111"/>
      <c r="E476" s="111"/>
      <c r="F476" s="111"/>
      <c r="G476" s="111"/>
      <c r="H476" s="111"/>
      <c r="I476" s="111"/>
      <c r="J476" s="111"/>
      <c r="K476" s="111"/>
      <c r="L476" s="110"/>
      <c r="M476" s="110"/>
      <c r="N476" s="110"/>
      <c r="O476" s="110"/>
      <c r="P476" s="77"/>
      <c r="Q476" s="77"/>
      <c r="R476" s="77"/>
      <c r="S476" s="77"/>
      <c r="T476" s="78"/>
      <c r="U476" s="78"/>
      <c r="V476" s="78"/>
      <c r="W476" s="78"/>
      <c r="X476" s="78"/>
      <c r="Y476" s="78"/>
      <c r="Z476" s="78"/>
    </row>
    <row r="477" ht="21.0" customHeight="1">
      <c r="A477" s="78"/>
      <c r="B477" s="78"/>
      <c r="C477" s="111"/>
      <c r="D477" s="111"/>
      <c r="E477" s="111"/>
      <c r="F477" s="111"/>
      <c r="G477" s="111"/>
      <c r="H477" s="111"/>
      <c r="I477" s="111"/>
      <c r="J477" s="111"/>
      <c r="K477" s="111"/>
      <c r="L477" s="110"/>
      <c r="M477" s="110"/>
      <c r="N477" s="110"/>
      <c r="O477" s="110"/>
      <c r="P477" s="77"/>
      <c r="Q477" s="77"/>
      <c r="R477" s="77"/>
      <c r="S477" s="77"/>
      <c r="T477" s="78"/>
      <c r="U477" s="78"/>
      <c r="V477" s="78"/>
      <c r="W477" s="78"/>
      <c r="X477" s="78"/>
      <c r="Y477" s="78"/>
      <c r="Z477" s="78"/>
    </row>
    <row r="478" ht="21.0" customHeight="1">
      <c r="A478" s="78"/>
      <c r="B478" s="78"/>
      <c r="C478" s="111"/>
      <c r="D478" s="111"/>
      <c r="E478" s="111"/>
      <c r="F478" s="111"/>
      <c r="G478" s="111"/>
      <c r="H478" s="111"/>
      <c r="I478" s="111"/>
      <c r="J478" s="111"/>
      <c r="K478" s="111"/>
      <c r="L478" s="110"/>
      <c r="M478" s="110"/>
      <c r="N478" s="110"/>
      <c r="O478" s="110"/>
      <c r="P478" s="77"/>
      <c r="Q478" s="77"/>
      <c r="R478" s="77"/>
      <c r="S478" s="77"/>
      <c r="T478" s="78"/>
      <c r="U478" s="78"/>
      <c r="V478" s="78"/>
      <c r="W478" s="78"/>
      <c r="X478" s="78"/>
      <c r="Y478" s="78"/>
      <c r="Z478" s="78"/>
    </row>
    <row r="479" ht="21.0" customHeight="1">
      <c r="A479" s="78"/>
      <c r="B479" s="78"/>
      <c r="C479" s="111"/>
      <c r="D479" s="111"/>
      <c r="E479" s="111"/>
      <c r="F479" s="111"/>
      <c r="G479" s="111"/>
      <c r="H479" s="111"/>
      <c r="I479" s="111"/>
      <c r="J479" s="111"/>
      <c r="K479" s="111"/>
      <c r="L479" s="110"/>
      <c r="M479" s="110"/>
      <c r="N479" s="110"/>
      <c r="O479" s="110"/>
      <c r="P479" s="77"/>
      <c r="Q479" s="77"/>
      <c r="R479" s="77"/>
      <c r="S479" s="77"/>
      <c r="T479" s="78"/>
      <c r="U479" s="78"/>
      <c r="V479" s="78"/>
      <c r="W479" s="78"/>
      <c r="X479" s="78"/>
      <c r="Y479" s="78"/>
      <c r="Z479" s="78"/>
    </row>
    <row r="480" ht="21.0" customHeight="1">
      <c r="A480" s="78"/>
      <c r="B480" s="78"/>
      <c r="C480" s="111"/>
      <c r="D480" s="111"/>
      <c r="E480" s="111"/>
      <c r="F480" s="111"/>
      <c r="G480" s="111"/>
      <c r="H480" s="111"/>
      <c r="I480" s="111"/>
      <c r="J480" s="111"/>
      <c r="K480" s="111"/>
      <c r="L480" s="110"/>
      <c r="M480" s="110"/>
      <c r="N480" s="110"/>
      <c r="O480" s="110"/>
      <c r="P480" s="77"/>
      <c r="Q480" s="77"/>
      <c r="R480" s="77"/>
      <c r="S480" s="77"/>
      <c r="T480" s="78"/>
      <c r="U480" s="78"/>
      <c r="V480" s="78"/>
      <c r="W480" s="78"/>
      <c r="X480" s="78"/>
      <c r="Y480" s="78"/>
      <c r="Z480" s="78"/>
    </row>
    <row r="481" ht="21.0" customHeight="1">
      <c r="A481" s="78"/>
      <c r="B481" s="78"/>
      <c r="C481" s="111"/>
      <c r="D481" s="111"/>
      <c r="E481" s="111"/>
      <c r="F481" s="111"/>
      <c r="G481" s="111"/>
      <c r="H481" s="111"/>
      <c r="I481" s="111"/>
      <c r="J481" s="111"/>
      <c r="K481" s="111"/>
      <c r="L481" s="110"/>
      <c r="M481" s="110"/>
      <c r="N481" s="110"/>
      <c r="O481" s="110"/>
      <c r="P481" s="77"/>
      <c r="Q481" s="77"/>
      <c r="R481" s="77"/>
      <c r="S481" s="77"/>
      <c r="T481" s="78"/>
      <c r="U481" s="78"/>
      <c r="V481" s="78"/>
      <c r="W481" s="78"/>
      <c r="X481" s="78"/>
      <c r="Y481" s="78"/>
      <c r="Z481" s="78"/>
    </row>
    <row r="482" ht="21.0" customHeight="1">
      <c r="A482" s="78"/>
      <c r="B482" s="78"/>
      <c r="C482" s="111"/>
      <c r="D482" s="111"/>
      <c r="E482" s="111"/>
      <c r="F482" s="111"/>
      <c r="G482" s="111"/>
      <c r="H482" s="111"/>
      <c r="I482" s="111"/>
      <c r="J482" s="111"/>
      <c r="K482" s="111"/>
      <c r="L482" s="110"/>
      <c r="M482" s="110"/>
      <c r="N482" s="110"/>
      <c r="O482" s="110"/>
      <c r="P482" s="77"/>
      <c r="Q482" s="77"/>
      <c r="R482" s="77"/>
      <c r="S482" s="77"/>
      <c r="T482" s="78"/>
      <c r="U482" s="78"/>
      <c r="V482" s="78"/>
      <c r="W482" s="78"/>
      <c r="X482" s="78"/>
      <c r="Y482" s="78"/>
      <c r="Z482" s="78"/>
    </row>
    <row r="483" ht="21.0" customHeight="1">
      <c r="A483" s="78"/>
      <c r="B483" s="78"/>
      <c r="C483" s="111"/>
      <c r="D483" s="111"/>
      <c r="E483" s="111"/>
      <c r="F483" s="111"/>
      <c r="G483" s="111"/>
      <c r="H483" s="111"/>
      <c r="I483" s="111"/>
      <c r="J483" s="111"/>
      <c r="K483" s="111"/>
      <c r="L483" s="110"/>
      <c r="M483" s="110"/>
      <c r="N483" s="110"/>
      <c r="O483" s="110"/>
      <c r="P483" s="77"/>
      <c r="Q483" s="77"/>
      <c r="R483" s="77"/>
      <c r="S483" s="77"/>
      <c r="T483" s="78"/>
      <c r="U483" s="78"/>
      <c r="V483" s="78"/>
      <c r="W483" s="78"/>
      <c r="X483" s="78"/>
      <c r="Y483" s="78"/>
      <c r="Z483" s="78"/>
    </row>
    <row r="484" ht="21.0" customHeight="1">
      <c r="A484" s="78"/>
      <c r="B484" s="78"/>
      <c r="C484" s="111"/>
      <c r="D484" s="111"/>
      <c r="E484" s="111"/>
      <c r="F484" s="111"/>
      <c r="G484" s="111"/>
      <c r="H484" s="111"/>
      <c r="I484" s="111"/>
      <c r="J484" s="111"/>
      <c r="K484" s="111"/>
      <c r="L484" s="110"/>
      <c r="M484" s="110"/>
      <c r="N484" s="110"/>
      <c r="O484" s="110"/>
      <c r="P484" s="77"/>
      <c r="Q484" s="77"/>
      <c r="R484" s="77"/>
      <c r="S484" s="77"/>
      <c r="T484" s="78"/>
      <c r="U484" s="78"/>
      <c r="V484" s="78"/>
      <c r="W484" s="78"/>
      <c r="X484" s="78"/>
      <c r="Y484" s="78"/>
      <c r="Z484" s="78"/>
    </row>
    <row r="485" ht="21.0" customHeight="1">
      <c r="A485" s="78"/>
      <c r="B485" s="78"/>
      <c r="C485" s="111"/>
      <c r="D485" s="111"/>
      <c r="E485" s="111"/>
      <c r="F485" s="111"/>
      <c r="G485" s="111"/>
      <c r="H485" s="111"/>
      <c r="I485" s="111"/>
      <c r="J485" s="111"/>
      <c r="K485" s="111"/>
      <c r="L485" s="110"/>
      <c r="M485" s="110"/>
      <c r="N485" s="110"/>
      <c r="O485" s="110"/>
      <c r="P485" s="77"/>
      <c r="Q485" s="77"/>
      <c r="R485" s="77"/>
      <c r="S485" s="77"/>
      <c r="T485" s="78"/>
      <c r="U485" s="78"/>
      <c r="V485" s="78"/>
      <c r="W485" s="78"/>
      <c r="X485" s="78"/>
      <c r="Y485" s="78"/>
      <c r="Z485" s="78"/>
    </row>
    <row r="486" ht="21.0" customHeight="1">
      <c r="A486" s="78"/>
      <c r="B486" s="78"/>
      <c r="C486" s="111"/>
      <c r="D486" s="111"/>
      <c r="E486" s="111"/>
      <c r="F486" s="111"/>
      <c r="G486" s="111"/>
      <c r="H486" s="111"/>
      <c r="I486" s="111"/>
      <c r="J486" s="111"/>
      <c r="K486" s="111"/>
      <c r="L486" s="110"/>
      <c r="M486" s="110"/>
      <c r="N486" s="110"/>
      <c r="O486" s="110"/>
      <c r="P486" s="77"/>
      <c r="Q486" s="77"/>
      <c r="R486" s="77"/>
      <c r="S486" s="77"/>
      <c r="T486" s="78"/>
      <c r="U486" s="78"/>
      <c r="V486" s="78"/>
      <c r="W486" s="78"/>
      <c r="X486" s="78"/>
      <c r="Y486" s="78"/>
      <c r="Z486" s="78"/>
    </row>
    <row r="487" ht="21.0" customHeight="1">
      <c r="A487" s="78"/>
      <c r="B487" s="78"/>
      <c r="C487" s="111"/>
      <c r="D487" s="111"/>
      <c r="E487" s="111"/>
      <c r="F487" s="111"/>
      <c r="G487" s="111"/>
      <c r="H487" s="111"/>
      <c r="I487" s="111"/>
      <c r="J487" s="111"/>
      <c r="K487" s="111"/>
      <c r="L487" s="110"/>
      <c r="M487" s="110"/>
      <c r="N487" s="110"/>
      <c r="O487" s="110"/>
      <c r="P487" s="77"/>
      <c r="Q487" s="77"/>
      <c r="R487" s="77"/>
      <c r="S487" s="77"/>
      <c r="T487" s="78"/>
      <c r="U487" s="78"/>
      <c r="V487" s="78"/>
      <c r="W487" s="78"/>
      <c r="X487" s="78"/>
      <c r="Y487" s="78"/>
      <c r="Z487" s="78"/>
    </row>
    <row r="488" ht="21.0" customHeight="1">
      <c r="A488" s="78"/>
      <c r="B488" s="78"/>
      <c r="C488" s="111"/>
      <c r="D488" s="111"/>
      <c r="E488" s="111"/>
      <c r="F488" s="111"/>
      <c r="G488" s="111"/>
      <c r="H488" s="111"/>
      <c r="I488" s="111"/>
      <c r="J488" s="111"/>
      <c r="K488" s="111"/>
      <c r="L488" s="110"/>
      <c r="M488" s="110"/>
      <c r="N488" s="110"/>
      <c r="O488" s="110"/>
      <c r="P488" s="77"/>
      <c r="Q488" s="77"/>
      <c r="R488" s="77"/>
      <c r="S488" s="77"/>
      <c r="T488" s="78"/>
      <c r="U488" s="78"/>
      <c r="V488" s="78"/>
      <c r="W488" s="78"/>
      <c r="X488" s="78"/>
      <c r="Y488" s="78"/>
      <c r="Z488" s="78"/>
    </row>
    <row r="489" ht="21.0" customHeight="1">
      <c r="A489" s="78"/>
      <c r="B489" s="78"/>
      <c r="C489" s="111"/>
      <c r="D489" s="111"/>
      <c r="E489" s="111"/>
      <c r="F489" s="111"/>
      <c r="G489" s="111"/>
      <c r="H489" s="111"/>
      <c r="I489" s="111"/>
      <c r="J489" s="111"/>
      <c r="K489" s="111"/>
      <c r="L489" s="110"/>
      <c r="M489" s="110"/>
      <c r="N489" s="110"/>
      <c r="O489" s="110"/>
      <c r="P489" s="77"/>
      <c r="Q489" s="77"/>
      <c r="R489" s="77"/>
      <c r="S489" s="77"/>
      <c r="T489" s="78"/>
      <c r="U489" s="78"/>
      <c r="V489" s="78"/>
      <c r="W489" s="78"/>
      <c r="X489" s="78"/>
      <c r="Y489" s="78"/>
      <c r="Z489" s="78"/>
    </row>
    <row r="490" ht="21.0" customHeight="1">
      <c r="A490" s="78"/>
      <c r="B490" s="78"/>
      <c r="C490" s="111"/>
      <c r="D490" s="111"/>
      <c r="E490" s="111"/>
      <c r="F490" s="111"/>
      <c r="G490" s="111"/>
      <c r="H490" s="111"/>
      <c r="I490" s="111"/>
      <c r="J490" s="111"/>
      <c r="K490" s="111"/>
      <c r="L490" s="110"/>
      <c r="M490" s="110"/>
      <c r="N490" s="110"/>
      <c r="O490" s="110"/>
      <c r="P490" s="77"/>
      <c r="Q490" s="77"/>
      <c r="R490" s="77"/>
      <c r="S490" s="77"/>
      <c r="T490" s="78"/>
      <c r="U490" s="78"/>
      <c r="V490" s="78"/>
      <c r="W490" s="78"/>
      <c r="X490" s="78"/>
      <c r="Y490" s="78"/>
      <c r="Z490" s="78"/>
    </row>
    <row r="491" ht="21.0" customHeight="1">
      <c r="A491" s="78"/>
      <c r="B491" s="78"/>
      <c r="C491" s="111"/>
      <c r="D491" s="111"/>
      <c r="E491" s="111"/>
      <c r="F491" s="111"/>
      <c r="G491" s="111"/>
      <c r="H491" s="111"/>
      <c r="I491" s="111"/>
      <c r="J491" s="111"/>
      <c r="K491" s="111"/>
      <c r="L491" s="110"/>
      <c r="M491" s="110"/>
      <c r="N491" s="110"/>
      <c r="O491" s="110"/>
      <c r="P491" s="77"/>
      <c r="Q491" s="77"/>
      <c r="R491" s="77"/>
      <c r="S491" s="77"/>
      <c r="T491" s="78"/>
      <c r="U491" s="78"/>
      <c r="V491" s="78"/>
      <c r="W491" s="78"/>
      <c r="X491" s="78"/>
      <c r="Y491" s="78"/>
      <c r="Z491" s="78"/>
    </row>
    <row r="492" ht="21.0" customHeight="1">
      <c r="A492" s="78"/>
      <c r="B492" s="78"/>
      <c r="C492" s="111"/>
      <c r="D492" s="111"/>
      <c r="E492" s="111"/>
      <c r="F492" s="111"/>
      <c r="G492" s="111"/>
      <c r="H492" s="111"/>
      <c r="I492" s="111"/>
      <c r="J492" s="111"/>
      <c r="K492" s="111"/>
      <c r="L492" s="110"/>
      <c r="M492" s="110"/>
      <c r="N492" s="110"/>
      <c r="O492" s="110"/>
      <c r="P492" s="77"/>
      <c r="Q492" s="77"/>
      <c r="R492" s="77"/>
      <c r="S492" s="77"/>
      <c r="T492" s="78"/>
      <c r="U492" s="78"/>
      <c r="V492" s="78"/>
      <c r="W492" s="78"/>
      <c r="X492" s="78"/>
      <c r="Y492" s="78"/>
      <c r="Z492" s="78"/>
    </row>
    <row r="493" ht="21.0" customHeight="1">
      <c r="A493" s="78"/>
      <c r="B493" s="78"/>
      <c r="C493" s="111"/>
      <c r="D493" s="111"/>
      <c r="E493" s="111"/>
      <c r="F493" s="111"/>
      <c r="G493" s="111"/>
      <c r="H493" s="111"/>
      <c r="I493" s="111"/>
      <c r="J493" s="111"/>
      <c r="K493" s="111"/>
      <c r="L493" s="110"/>
      <c r="M493" s="110"/>
      <c r="N493" s="110"/>
      <c r="O493" s="110"/>
      <c r="P493" s="77"/>
      <c r="Q493" s="77"/>
      <c r="R493" s="77"/>
      <c r="S493" s="77"/>
      <c r="T493" s="78"/>
      <c r="U493" s="78"/>
      <c r="V493" s="78"/>
      <c r="W493" s="78"/>
      <c r="X493" s="78"/>
      <c r="Y493" s="78"/>
      <c r="Z493" s="78"/>
    </row>
    <row r="494" ht="21.0" customHeight="1">
      <c r="A494" s="78"/>
      <c r="B494" s="78"/>
      <c r="C494" s="111"/>
      <c r="D494" s="111"/>
      <c r="E494" s="111"/>
      <c r="F494" s="111"/>
      <c r="G494" s="111"/>
      <c r="H494" s="111"/>
      <c r="I494" s="111"/>
      <c r="J494" s="111"/>
      <c r="K494" s="111"/>
      <c r="L494" s="110"/>
      <c r="M494" s="110"/>
      <c r="N494" s="110"/>
      <c r="O494" s="110"/>
      <c r="P494" s="77"/>
      <c r="Q494" s="77"/>
      <c r="R494" s="77"/>
      <c r="S494" s="77"/>
      <c r="T494" s="78"/>
      <c r="U494" s="78"/>
      <c r="V494" s="78"/>
      <c r="W494" s="78"/>
      <c r="X494" s="78"/>
      <c r="Y494" s="78"/>
      <c r="Z494" s="78"/>
    </row>
    <row r="495" ht="21.0" customHeight="1">
      <c r="A495" s="78"/>
      <c r="B495" s="78"/>
      <c r="C495" s="111"/>
      <c r="D495" s="111"/>
      <c r="E495" s="111"/>
      <c r="F495" s="111"/>
      <c r="G495" s="111"/>
      <c r="H495" s="111"/>
      <c r="I495" s="111"/>
      <c r="J495" s="111"/>
      <c r="K495" s="111"/>
      <c r="L495" s="110"/>
      <c r="M495" s="110"/>
      <c r="N495" s="110"/>
      <c r="O495" s="110"/>
      <c r="P495" s="77"/>
      <c r="Q495" s="77"/>
      <c r="R495" s="77"/>
      <c r="S495" s="77"/>
      <c r="T495" s="78"/>
      <c r="U495" s="78"/>
      <c r="V495" s="78"/>
      <c r="W495" s="78"/>
      <c r="X495" s="78"/>
      <c r="Y495" s="78"/>
      <c r="Z495" s="78"/>
    </row>
    <row r="496" ht="21.0" customHeight="1">
      <c r="A496" s="78"/>
      <c r="B496" s="78"/>
      <c r="C496" s="111"/>
      <c r="D496" s="111"/>
      <c r="E496" s="111"/>
      <c r="F496" s="111"/>
      <c r="G496" s="111"/>
      <c r="H496" s="111"/>
      <c r="I496" s="111"/>
      <c r="J496" s="111"/>
      <c r="K496" s="111"/>
      <c r="L496" s="110"/>
      <c r="M496" s="110"/>
      <c r="N496" s="110"/>
      <c r="O496" s="110"/>
      <c r="P496" s="77"/>
      <c r="Q496" s="77"/>
      <c r="R496" s="77"/>
      <c r="S496" s="77"/>
      <c r="T496" s="78"/>
      <c r="U496" s="78"/>
      <c r="V496" s="78"/>
      <c r="W496" s="78"/>
      <c r="X496" s="78"/>
      <c r="Y496" s="78"/>
      <c r="Z496" s="78"/>
    </row>
    <row r="497" ht="21.0" customHeight="1">
      <c r="A497" s="78"/>
      <c r="B497" s="78"/>
      <c r="C497" s="111"/>
      <c r="D497" s="111"/>
      <c r="E497" s="111"/>
      <c r="F497" s="111"/>
      <c r="G497" s="111"/>
      <c r="H497" s="111"/>
      <c r="I497" s="111"/>
      <c r="J497" s="111"/>
      <c r="K497" s="111"/>
      <c r="L497" s="110"/>
      <c r="M497" s="110"/>
      <c r="N497" s="110"/>
      <c r="O497" s="110"/>
      <c r="P497" s="77"/>
      <c r="Q497" s="77"/>
      <c r="R497" s="77"/>
      <c r="S497" s="77"/>
      <c r="T497" s="78"/>
      <c r="U497" s="78"/>
      <c r="V497" s="78"/>
      <c r="W497" s="78"/>
      <c r="X497" s="78"/>
      <c r="Y497" s="78"/>
      <c r="Z497" s="78"/>
    </row>
    <row r="498" ht="21.0" customHeight="1">
      <c r="A498" s="78"/>
      <c r="B498" s="78"/>
      <c r="C498" s="111"/>
      <c r="D498" s="111"/>
      <c r="E498" s="111"/>
      <c r="F498" s="111"/>
      <c r="G498" s="111"/>
      <c r="H498" s="111"/>
      <c r="I498" s="111"/>
      <c r="J498" s="111"/>
      <c r="K498" s="111"/>
      <c r="L498" s="110"/>
      <c r="M498" s="110"/>
      <c r="N498" s="110"/>
      <c r="O498" s="110"/>
      <c r="P498" s="77"/>
      <c r="Q498" s="77"/>
      <c r="R498" s="77"/>
      <c r="S498" s="77"/>
      <c r="T498" s="78"/>
      <c r="U498" s="78"/>
      <c r="V498" s="78"/>
      <c r="W498" s="78"/>
      <c r="X498" s="78"/>
      <c r="Y498" s="78"/>
      <c r="Z498" s="78"/>
    </row>
    <row r="499" ht="21.0" customHeight="1">
      <c r="A499" s="78"/>
      <c r="B499" s="78"/>
      <c r="C499" s="111"/>
      <c r="D499" s="111"/>
      <c r="E499" s="111"/>
      <c r="F499" s="111"/>
      <c r="G499" s="111"/>
      <c r="H499" s="111"/>
      <c r="I499" s="111"/>
      <c r="J499" s="111"/>
      <c r="K499" s="111"/>
      <c r="L499" s="110"/>
      <c r="M499" s="110"/>
      <c r="N499" s="110"/>
      <c r="O499" s="110"/>
      <c r="P499" s="77"/>
      <c r="Q499" s="77"/>
      <c r="R499" s="77"/>
      <c r="S499" s="77"/>
      <c r="T499" s="78"/>
      <c r="U499" s="78"/>
      <c r="V499" s="78"/>
      <c r="W499" s="78"/>
      <c r="X499" s="78"/>
      <c r="Y499" s="78"/>
      <c r="Z499" s="78"/>
    </row>
    <row r="500" ht="21.0" customHeight="1">
      <c r="A500" s="78"/>
      <c r="B500" s="78"/>
      <c r="C500" s="111"/>
      <c r="D500" s="111"/>
      <c r="E500" s="111"/>
      <c r="F500" s="111"/>
      <c r="G500" s="111"/>
      <c r="H500" s="111"/>
      <c r="I500" s="111"/>
      <c r="J500" s="111"/>
      <c r="K500" s="111"/>
      <c r="L500" s="110"/>
      <c r="M500" s="110"/>
      <c r="N500" s="110"/>
      <c r="O500" s="110"/>
      <c r="P500" s="77"/>
      <c r="Q500" s="77"/>
      <c r="R500" s="77"/>
      <c r="S500" s="77"/>
      <c r="T500" s="78"/>
      <c r="U500" s="78"/>
      <c r="V500" s="78"/>
      <c r="W500" s="78"/>
      <c r="X500" s="78"/>
      <c r="Y500" s="78"/>
      <c r="Z500" s="78"/>
    </row>
    <row r="501" ht="21.0" customHeight="1">
      <c r="A501" s="78"/>
      <c r="B501" s="78"/>
      <c r="C501" s="111"/>
      <c r="D501" s="111"/>
      <c r="E501" s="111"/>
      <c r="F501" s="111"/>
      <c r="G501" s="111"/>
      <c r="H501" s="111"/>
      <c r="I501" s="111"/>
      <c r="J501" s="111"/>
      <c r="K501" s="111"/>
      <c r="L501" s="110"/>
      <c r="M501" s="110"/>
      <c r="N501" s="110"/>
      <c r="O501" s="110"/>
      <c r="P501" s="77"/>
      <c r="Q501" s="77"/>
      <c r="R501" s="77"/>
      <c r="S501" s="77"/>
      <c r="T501" s="78"/>
      <c r="U501" s="78"/>
      <c r="V501" s="78"/>
      <c r="W501" s="78"/>
      <c r="X501" s="78"/>
      <c r="Y501" s="78"/>
      <c r="Z501" s="78"/>
    </row>
    <row r="502" ht="21.0" customHeight="1">
      <c r="A502" s="78"/>
      <c r="B502" s="78"/>
      <c r="C502" s="111"/>
      <c r="D502" s="111"/>
      <c r="E502" s="111"/>
      <c r="F502" s="111"/>
      <c r="G502" s="111"/>
      <c r="H502" s="111"/>
      <c r="I502" s="111"/>
      <c r="J502" s="111"/>
      <c r="K502" s="111"/>
      <c r="L502" s="110"/>
      <c r="M502" s="110"/>
      <c r="N502" s="110"/>
      <c r="O502" s="110"/>
      <c r="P502" s="77"/>
      <c r="Q502" s="77"/>
      <c r="R502" s="77"/>
      <c r="S502" s="77"/>
      <c r="T502" s="78"/>
      <c r="U502" s="78"/>
      <c r="V502" s="78"/>
      <c r="W502" s="78"/>
      <c r="X502" s="78"/>
      <c r="Y502" s="78"/>
      <c r="Z502" s="78"/>
    </row>
    <row r="503" ht="21.0" customHeight="1">
      <c r="A503" s="78"/>
      <c r="B503" s="78"/>
      <c r="C503" s="111"/>
      <c r="D503" s="111"/>
      <c r="E503" s="111"/>
      <c r="F503" s="111"/>
      <c r="G503" s="111"/>
      <c r="H503" s="111"/>
      <c r="I503" s="111"/>
      <c r="J503" s="111"/>
      <c r="K503" s="111"/>
      <c r="L503" s="110"/>
      <c r="M503" s="110"/>
      <c r="N503" s="110"/>
      <c r="O503" s="110"/>
      <c r="P503" s="77"/>
      <c r="Q503" s="77"/>
      <c r="R503" s="77"/>
      <c r="S503" s="77"/>
      <c r="T503" s="78"/>
      <c r="U503" s="78"/>
      <c r="V503" s="78"/>
      <c r="W503" s="78"/>
      <c r="X503" s="78"/>
      <c r="Y503" s="78"/>
      <c r="Z503" s="78"/>
    </row>
    <row r="504" ht="21.0" customHeight="1">
      <c r="A504" s="78"/>
      <c r="B504" s="78"/>
      <c r="C504" s="111"/>
      <c r="D504" s="111"/>
      <c r="E504" s="111"/>
      <c r="F504" s="111"/>
      <c r="G504" s="111"/>
      <c r="H504" s="111"/>
      <c r="I504" s="111"/>
      <c r="J504" s="111"/>
      <c r="K504" s="111"/>
      <c r="L504" s="110"/>
      <c r="M504" s="110"/>
      <c r="N504" s="110"/>
      <c r="O504" s="110"/>
      <c r="P504" s="77"/>
      <c r="Q504" s="77"/>
      <c r="R504" s="77"/>
      <c r="S504" s="77"/>
      <c r="T504" s="78"/>
      <c r="U504" s="78"/>
      <c r="V504" s="78"/>
      <c r="W504" s="78"/>
      <c r="X504" s="78"/>
      <c r="Y504" s="78"/>
      <c r="Z504" s="78"/>
    </row>
    <row r="505" ht="21.0" customHeight="1">
      <c r="A505" s="78"/>
      <c r="B505" s="78"/>
      <c r="C505" s="111"/>
      <c r="D505" s="111"/>
      <c r="E505" s="111"/>
      <c r="F505" s="111"/>
      <c r="G505" s="111"/>
      <c r="H505" s="111"/>
      <c r="I505" s="111"/>
      <c r="J505" s="111"/>
      <c r="K505" s="111"/>
      <c r="L505" s="110"/>
      <c r="M505" s="110"/>
      <c r="N505" s="110"/>
      <c r="O505" s="110"/>
      <c r="P505" s="77"/>
      <c r="Q505" s="77"/>
      <c r="R505" s="77"/>
      <c r="S505" s="77"/>
      <c r="T505" s="78"/>
      <c r="U505" s="78"/>
      <c r="V505" s="78"/>
      <c r="W505" s="78"/>
      <c r="X505" s="78"/>
      <c r="Y505" s="78"/>
      <c r="Z505" s="78"/>
    </row>
    <row r="506" ht="21.0" customHeight="1">
      <c r="A506" s="78"/>
      <c r="B506" s="78"/>
      <c r="C506" s="111"/>
      <c r="D506" s="111"/>
      <c r="E506" s="111"/>
      <c r="F506" s="111"/>
      <c r="G506" s="111"/>
      <c r="H506" s="111"/>
      <c r="I506" s="111"/>
      <c r="J506" s="111"/>
      <c r="K506" s="111"/>
      <c r="L506" s="110"/>
      <c r="M506" s="110"/>
      <c r="N506" s="110"/>
      <c r="O506" s="110"/>
      <c r="P506" s="77"/>
      <c r="Q506" s="77"/>
      <c r="R506" s="77"/>
      <c r="S506" s="77"/>
      <c r="T506" s="78"/>
      <c r="U506" s="78"/>
      <c r="V506" s="78"/>
      <c r="W506" s="78"/>
      <c r="X506" s="78"/>
      <c r="Y506" s="78"/>
      <c r="Z506" s="78"/>
    </row>
    <row r="507" ht="21.0" customHeight="1">
      <c r="A507" s="78"/>
      <c r="B507" s="78"/>
      <c r="C507" s="111"/>
      <c r="D507" s="111"/>
      <c r="E507" s="111"/>
      <c r="F507" s="111"/>
      <c r="G507" s="111"/>
      <c r="H507" s="111"/>
      <c r="I507" s="111"/>
      <c r="J507" s="111"/>
      <c r="K507" s="111"/>
      <c r="L507" s="110"/>
      <c r="M507" s="110"/>
      <c r="N507" s="110"/>
      <c r="O507" s="110"/>
      <c r="P507" s="77"/>
      <c r="Q507" s="77"/>
      <c r="R507" s="77"/>
      <c r="S507" s="77"/>
      <c r="T507" s="78"/>
      <c r="U507" s="78"/>
      <c r="V507" s="78"/>
      <c r="W507" s="78"/>
      <c r="X507" s="78"/>
      <c r="Y507" s="78"/>
      <c r="Z507" s="78"/>
    </row>
    <row r="508" ht="21.0" customHeight="1">
      <c r="A508" s="78"/>
      <c r="B508" s="78"/>
      <c r="C508" s="111"/>
      <c r="D508" s="111"/>
      <c r="E508" s="111"/>
      <c r="F508" s="111"/>
      <c r="G508" s="111"/>
      <c r="H508" s="111"/>
      <c r="I508" s="111"/>
      <c r="J508" s="111"/>
      <c r="K508" s="111"/>
      <c r="L508" s="110"/>
      <c r="M508" s="110"/>
      <c r="N508" s="110"/>
      <c r="O508" s="110"/>
      <c r="P508" s="77"/>
      <c r="Q508" s="77"/>
      <c r="R508" s="77"/>
      <c r="S508" s="77"/>
      <c r="T508" s="78"/>
      <c r="U508" s="78"/>
      <c r="V508" s="78"/>
      <c r="W508" s="78"/>
      <c r="X508" s="78"/>
      <c r="Y508" s="78"/>
      <c r="Z508" s="78"/>
    </row>
    <row r="509" ht="21.0" customHeight="1">
      <c r="A509" s="78"/>
      <c r="B509" s="78"/>
      <c r="C509" s="111"/>
      <c r="D509" s="111"/>
      <c r="E509" s="111"/>
      <c r="F509" s="111"/>
      <c r="G509" s="111"/>
      <c r="H509" s="111"/>
      <c r="I509" s="111"/>
      <c r="J509" s="111"/>
      <c r="K509" s="111"/>
      <c r="L509" s="110"/>
      <c r="M509" s="110"/>
      <c r="N509" s="110"/>
      <c r="O509" s="110"/>
      <c r="P509" s="77"/>
      <c r="Q509" s="77"/>
      <c r="R509" s="77"/>
      <c r="S509" s="77"/>
      <c r="T509" s="78"/>
      <c r="U509" s="78"/>
      <c r="V509" s="78"/>
      <c r="W509" s="78"/>
      <c r="X509" s="78"/>
      <c r="Y509" s="78"/>
      <c r="Z509" s="78"/>
    </row>
    <row r="510" ht="21.0" customHeight="1">
      <c r="A510" s="78"/>
      <c r="B510" s="78"/>
      <c r="C510" s="111"/>
      <c r="D510" s="111"/>
      <c r="E510" s="111"/>
      <c r="F510" s="111"/>
      <c r="G510" s="111"/>
      <c r="H510" s="111"/>
      <c r="I510" s="111"/>
      <c r="J510" s="111"/>
      <c r="K510" s="111"/>
      <c r="L510" s="110"/>
      <c r="M510" s="110"/>
      <c r="N510" s="110"/>
      <c r="O510" s="110"/>
      <c r="P510" s="77"/>
      <c r="Q510" s="77"/>
      <c r="R510" s="77"/>
      <c r="S510" s="77"/>
      <c r="T510" s="78"/>
      <c r="U510" s="78"/>
      <c r="V510" s="78"/>
      <c r="W510" s="78"/>
      <c r="X510" s="78"/>
      <c r="Y510" s="78"/>
      <c r="Z510" s="78"/>
    </row>
    <row r="511" ht="21.0" customHeight="1">
      <c r="A511" s="78"/>
      <c r="B511" s="78"/>
      <c r="C511" s="111"/>
      <c r="D511" s="111"/>
      <c r="E511" s="111"/>
      <c r="F511" s="111"/>
      <c r="G511" s="111"/>
      <c r="H511" s="111"/>
      <c r="I511" s="111"/>
      <c r="J511" s="111"/>
      <c r="K511" s="111"/>
      <c r="L511" s="110"/>
      <c r="M511" s="110"/>
      <c r="N511" s="110"/>
      <c r="O511" s="110"/>
      <c r="P511" s="77"/>
      <c r="Q511" s="77"/>
      <c r="R511" s="77"/>
      <c r="S511" s="77"/>
      <c r="T511" s="78"/>
      <c r="U511" s="78"/>
      <c r="V511" s="78"/>
      <c r="W511" s="78"/>
      <c r="X511" s="78"/>
      <c r="Y511" s="78"/>
      <c r="Z511" s="78"/>
    </row>
    <row r="512" ht="21.0" customHeight="1">
      <c r="A512" s="78"/>
      <c r="B512" s="78"/>
      <c r="C512" s="111"/>
      <c r="D512" s="111"/>
      <c r="E512" s="111"/>
      <c r="F512" s="111"/>
      <c r="G512" s="111"/>
      <c r="H512" s="111"/>
      <c r="I512" s="111"/>
      <c r="J512" s="111"/>
      <c r="K512" s="111"/>
      <c r="L512" s="110"/>
      <c r="M512" s="110"/>
      <c r="N512" s="110"/>
      <c r="O512" s="110"/>
      <c r="P512" s="77"/>
      <c r="Q512" s="77"/>
      <c r="R512" s="77"/>
      <c r="S512" s="77"/>
      <c r="T512" s="78"/>
      <c r="U512" s="78"/>
      <c r="V512" s="78"/>
      <c r="W512" s="78"/>
      <c r="X512" s="78"/>
      <c r="Y512" s="78"/>
      <c r="Z512" s="78"/>
    </row>
    <row r="513" ht="21.0" customHeight="1">
      <c r="A513" s="78"/>
      <c r="B513" s="78"/>
      <c r="C513" s="111"/>
      <c r="D513" s="111"/>
      <c r="E513" s="111"/>
      <c r="F513" s="111"/>
      <c r="G513" s="111"/>
      <c r="H513" s="111"/>
      <c r="I513" s="111"/>
      <c r="J513" s="111"/>
      <c r="K513" s="111"/>
      <c r="L513" s="110"/>
      <c r="M513" s="110"/>
      <c r="N513" s="110"/>
      <c r="O513" s="110"/>
      <c r="P513" s="77"/>
      <c r="Q513" s="77"/>
      <c r="R513" s="77"/>
      <c r="S513" s="77"/>
      <c r="T513" s="78"/>
      <c r="U513" s="78"/>
      <c r="V513" s="78"/>
      <c r="W513" s="78"/>
      <c r="X513" s="78"/>
      <c r="Y513" s="78"/>
      <c r="Z513" s="78"/>
    </row>
    <row r="514" ht="21.0" customHeight="1">
      <c r="A514" s="78"/>
      <c r="B514" s="78"/>
      <c r="C514" s="111"/>
      <c r="D514" s="111"/>
      <c r="E514" s="111"/>
      <c r="F514" s="111"/>
      <c r="G514" s="111"/>
      <c r="H514" s="111"/>
      <c r="I514" s="111"/>
      <c r="J514" s="111"/>
      <c r="K514" s="111"/>
      <c r="L514" s="110"/>
      <c r="M514" s="110"/>
      <c r="N514" s="110"/>
      <c r="O514" s="110"/>
      <c r="P514" s="77"/>
      <c r="Q514" s="77"/>
      <c r="R514" s="77"/>
      <c r="S514" s="77"/>
      <c r="T514" s="78"/>
      <c r="U514" s="78"/>
      <c r="V514" s="78"/>
      <c r="W514" s="78"/>
      <c r="X514" s="78"/>
      <c r="Y514" s="78"/>
      <c r="Z514" s="78"/>
    </row>
    <row r="515" ht="21.0" customHeight="1">
      <c r="A515" s="78"/>
      <c r="B515" s="78"/>
      <c r="C515" s="111"/>
      <c r="D515" s="111"/>
      <c r="E515" s="111"/>
      <c r="F515" s="111"/>
      <c r="G515" s="111"/>
      <c r="H515" s="111"/>
      <c r="I515" s="111"/>
      <c r="J515" s="111"/>
      <c r="K515" s="111"/>
      <c r="L515" s="110"/>
      <c r="M515" s="110"/>
      <c r="N515" s="110"/>
      <c r="O515" s="110"/>
      <c r="P515" s="77"/>
      <c r="Q515" s="77"/>
      <c r="R515" s="77"/>
      <c r="S515" s="77"/>
      <c r="T515" s="78"/>
      <c r="U515" s="78"/>
      <c r="V515" s="78"/>
      <c r="W515" s="78"/>
      <c r="X515" s="78"/>
      <c r="Y515" s="78"/>
      <c r="Z515" s="78"/>
    </row>
    <row r="516" ht="21.0" customHeight="1">
      <c r="A516" s="78"/>
      <c r="B516" s="78"/>
      <c r="C516" s="111"/>
      <c r="D516" s="111"/>
      <c r="E516" s="111"/>
      <c r="F516" s="111"/>
      <c r="G516" s="111"/>
      <c r="H516" s="111"/>
      <c r="I516" s="111"/>
      <c r="J516" s="111"/>
      <c r="K516" s="111"/>
      <c r="L516" s="110"/>
      <c r="M516" s="110"/>
      <c r="N516" s="110"/>
      <c r="O516" s="110"/>
      <c r="P516" s="77"/>
      <c r="Q516" s="77"/>
      <c r="R516" s="77"/>
      <c r="S516" s="77"/>
      <c r="T516" s="78"/>
      <c r="U516" s="78"/>
      <c r="V516" s="78"/>
      <c r="W516" s="78"/>
      <c r="X516" s="78"/>
      <c r="Y516" s="78"/>
      <c r="Z516" s="78"/>
    </row>
    <row r="517" ht="21.0" customHeight="1">
      <c r="A517" s="78"/>
      <c r="B517" s="78"/>
      <c r="C517" s="111"/>
      <c r="D517" s="111"/>
      <c r="E517" s="111"/>
      <c r="F517" s="111"/>
      <c r="G517" s="111"/>
      <c r="H517" s="111"/>
      <c r="I517" s="111"/>
      <c r="J517" s="111"/>
      <c r="K517" s="111"/>
      <c r="L517" s="110"/>
      <c r="M517" s="110"/>
      <c r="N517" s="110"/>
      <c r="O517" s="110"/>
      <c r="P517" s="77"/>
      <c r="Q517" s="77"/>
      <c r="R517" s="77"/>
      <c r="S517" s="77"/>
      <c r="T517" s="78"/>
      <c r="U517" s="78"/>
      <c r="V517" s="78"/>
      <c r="W517" s="78"/>
      <c r="X517" s="78"/>
      <c r="Y517" s="78"/>
      <c r="Z517" s="78"/>
    </row>
    <row r="518" ht="21.0" customHeight="1">
      <c r="A518" s="78"/>
      <c r="B518" s="78"/>
      <c r="C518" s="111"/>
      <c r="D518" s="111"/>
      <c r="E518" s="111"/>
      <c r="F518" s="111"/>
      <c r="G518" s="111"/>
      <c r="H518" s="111"/>
      <c r="I518" s="111"/>
      <c r="J518" s="111"/>
      <c r="K518" s="111"/>
      <c r="L518" s="110"/>
      <c r="M518" s="110"/>
      <c r="N518" s="110"/>
      <c r="O518" s="110"/>
      <c r="P518" s="77"/>
      <c r="Q518" s="77"/>
      <c r="R518" s="77"/>
      <c r="S518" s="77"/>
      <c r="T518" s="78"/>
      <c r="U518" s="78"/>
      <c r="V518" s="78"/>
      <c r="W518" s="78"/>
      <c r="X518" s="78"/>
      <c r="Y518" s="78"/>
      <c r="Z518" s="78"/>
    </row>
    <row r="519" ht="21.0" customHeight="1">
      <c r="A519" s="78"/>
      <c r="B519" s="78"/>
      <c r="C519" s="111"/>
      <c r="D519" s="111"/>
      <c r="E519" s="111"/>
      <c r="F519" s="111"/>
      <c r="G519" s="111"/>
      <c r="H519" s="111"/>
      <c r="I519" s="111"/>
      <c r="J519" s="111"/>
      <c r="K519" s="111"/>
      <c r="L519" s="110"/>
      <c r="M519" s="110"/>
      <c r="N519" s="110"/>
      <c r="O519" s="110"/>
      <c r="P519" s="77"/>
      <c r="Q519" s="77"/>
      <c r="R519" s="77"/>
      <c r="S519" s="77"/>
      <c r="T519" s="78"/>
      <c r="U519" s="78"/>
      <c r="V519" s="78"/>
      <c r="W519" s="78"/>
      <c r="X519" s="78"/>
      <c r="Y519" s="78"/>
      <c r="Z519" s="78"/>
    </row>
    <row r="520" ht="21.0" customHeight="1">
      <c r="A520" s="78"/>
      <c r="B520" s="78"/>
      <c r="C520" s="111"/>
      <c r="D520" s="111"/>
      <c r="E520" s="111"/>
      <c r="F520" s="111"/>
      <c r="G520" s="111"/>
      <c r="H520" s="111"/>
      <c r="I520" s="111"/>
      <c r="J520" s="111"/>
      <c r="K520" s="111"/>
      <c r="L520" s="110"/>
      <c r="M520" s="110"/>
      <c r="N520" s="110"/>
      <c r="O520" s="110"/>
      <c r="P520" s="77"/>
      <c r="Q520" s="77"/>
      <c r="R520" s="77"/>
      <c r="S520" s="77"/>
      <c r="T520" s="78"/>
      <c r="U520" s="78"/>
      <c r="V520" s="78"/>
      <c r="W520" s="78"/>
      <c r="X520" s="78"/>
      <c r="Y520" s="78"/>
      <c r="Z520" s="78"/>
    </row>
    <row r="521" ht="21.0" customHeight="1">
      <c r="A521" s="78"/>
      <c r="B521" s="78"/>
      <c r="C521" s="111"/>
      <c r="D521" s="111"/>
      <c r="E521" s="111"/>
      <c r="F521" s="111"/>
      <c r="G521" s="111"/>
      <c r="H521" s="111"/>
      <c r="I521" s="111"/>
      <c r="J521" s="111"/>
      <c r="K521" s="111"/>
      <c r="L521" s="110"/>
      <c r="M521" s="110"/>
      <c r="N521" s="110"/>
      <c r="O521" s="110"/>
      <c r="P521" s="77"/>
      <c r="Q521" s="77"/>
      <c r="R521" s="77"/>
      <c r="S521" s="77"/>
      <c r="T521" s="78"/>
      <c r="U521" s="78"/>
      <c r="V521" s="78"/>
      <c r="W521" s="78"/>
      <c r="X521" s="78"/>
      <c r="Y521" s="78"/>
      <c r="Z521" s="78"/>
    </row>
    <row r="522" ht="21.0" customHeight="1">
      <c r="A522" s="78"/>
      <c r="B522" s="78"/>
      <c r="C522" s="111"/>
      <c r="D522" s="111"/>
      <c r="E522" s="111"/>
      <c r="F522" s="111"/>
      <c r="G522" s="111"/>
      <c r="H522" s="111"/>
      <c r="I522" s="111"/>
      <c r="J522" s="111"/>
      <c r="K522" s="111"/>
      <c r="L522" s="110"/>
      <c r="M522" s="110"/>
      <c r="N522" s="110"/>
      <c r="O522" s="110"/>
      <c r="P522" s="77"/>
      <c r="Q522" s="77"/>
      <c r="R522" s="77"/>
      <c r="S522" s="77"/>
      <c r="T522" s="78"/>
      <c r="U522" s="78"/>
      <c r="V522" s="78"/>
      <c r="W522" s="78"/>
      <c r="X522" s="78"/>
      <c r="Y522" s="78"/>
      <c r="Z522" s="78"/>
    </row>
    <row r="523" ht="21.0" customHeight="1">
      <c r="A523" s="78"/>
      <c r="B523" s="78"/>
      <c r="C523" s="111"/>
      <c r="D523" s="111"/>
      <c r="E523" s="111"/>
      <c r="F523" s="111"/>
      <c r="G523" s="111"/>
      <c r="H523" s="111"/>
      <c r="I523" s="111"/>
      <c r="J523" s="111"/>
      <c r="K523" s="111"/>
      <c r="L523" s="110"/>
      <c r="M523" s="110"/>
      <c r="N523" s="110"/>
      <c r="O523" s="110"/>
      <c r="P523" s="77"/>
      <c r="Q523" s="77"/>
      <c r="R523" s="77"/>
      <c r="S523" s="77"/>
      <c r="T523" s="78"/>
      <c r="U523" s="78"/>
      <c r="V523" s="78"/>
      <c r="W523" s="78"/>
      <c r="X523" s="78"/>
      <c r="Y523" s="78"/>
      <c r="Z523" s="78"/>
    </row>
    <row r="524" ht="21.0" customHeight="1">
      <c r="A524" s="78"/>
      <c r="B524" s="78"/>
      <c r="C524" s="111"/>
      <c r="D524" s="111"/>
      <c r="E524" s="111"/>
      <c r="F524" s="111"/>
      <c r="G524" s="111"/>
      <c r="H524" s="111"/>
      <c r="I524" s="111"/>
      <c r="J524" s="111"/>
      <c r="K524" s="111"/>
      <c r="L524" s="110"/>
      <c r="M524" s="110"/>
      <c r="N524" s="110"/>
      <c r="O524" s="110"/>
      <c r="P524" s="77"/>
      <c r="Q524" s="77"/>
      <c r="R524" s="77"/>
      <c r="S524" s="77"/>
      <c r="T524" s="78"/>
      <c r="U524" s="78"/>
      <c r="V524" s="78"/>
      <c r="W524" s="78"/>
      <c r="X524" s="78"/>
      <c r="Y524" s="78"/>
      <c r="Z524" s="78"/>
    </row>
    <row r="525" ht="21.0" customHeight="1">
      <c r="A525" s="78"/>
      <c r="B525" s="78"/>
      <c r="C525" s="111"/>
      <c r="D525" s="111"/>
      <c r="E525" s="111"/>
      <c r="F525" s="111"/>
      <c r="G525" s="111"/>
      <c r="H525" s="111"/>
      <c r="I525" s="111"/>
      <c r="J525" s="111"/>
      <c r="K525" s="111"/>
      <c r="L525" s="110"/>
      <c r="M525" s="110"/>
      <c r="N525" s="110"/>
      <c r="O525" s="110"/>
      <c r="P525" s="77"/>
      <c r="Q525" s="77"/>
      <c r="R525" s="77"/>
      <c r="S525" s="77"/>
      <c r="T525" s="78"/>
      <c r="U525" s="78"/>
      <c r="V525" s="78"/>
      <c r="W525" s="78"/>
      <c r="X525" s="78"/>
      <c r="Y525" s="78"/>
      <c r="Z525" s="78"/>
    </row>
    <row r="526" ht="21.0" customHeight="1">
      <c r="A526" s="78"/>
      <c r="B526" s="78"/>
      <c r="C526" s="111"/>
      <c r="D526" s="111"/>
      <c r="E526" s="111"/>
      <c r="F526" s="111"/>
      <c r="G526" s="111"/>
      <c r="H526" s="111"/>
      <c r="I526" s="111"/>
      <c r="J526" s="111"/>
      <c r="K526" s="111"/>
      <c r="L526" s="110"/>
      <c r="M526" s="110"/>
      <c r="N526" s="110"/>
      <c r="O526" s="110"/>
      <c r="P526" s="77"/>
      <c r="Q526" s="77"/>
      <c r="R526" s="77"/>
      <c r="S526" s="77"/>
      <c r="T526" s="78"/>
      <c r="U526" s="78"/>
      <c r="V526" s="78"/>
      <c r="W526" s="78"/>
      <c r="X526" s="78"/>
      <c r="Y526" s="78"/>
      <c r="Z526" s="78"/>
    </row>
    <row r="527" ht="21.0" customHeight="1">
      <c r="A527" s="78"/>
      <c r="B527" s="78"/>
      <c r="C527" s="111"/>
      <c r="D527" s="111"/>
      <c r="E527" s="111"/>
      <c r="F527" s="111"/>
      <c r="G527" s="111"/>
      <c r="H527" s="111"/>
      <c r="I527" s="111"/>
      <c r="J527" s="111"/>
      <c r="K527" s="111"/>
      <c r="L527" s="110"/>
      <c r="M527" s="110"/>
      <c r="N527" s="110"/>
      <c r="O527" s="110"/>
      <c r="P527" s="77"/>
      <c r="Q527" s="77"/>
      <c r="R527" s="77"/>
      <c r="S527" s="77"/>
      <c r="T527" s="78"/>
      <c r="U527" s="78"/>
      <c r="V527" s="78"/>
      <c r="W527" s="78"/>
      <c r="X527" s="78"/>
      <c r="Y527" s="78"/>
      <c r="Z527" s="78"/>
    </row>
    <row r="528" ht="21.0" customHeight="1">
      <c r="A528" s="78"/>
      <c r="B528" s="78"/>
      <c r="C528" s="111"/>
      <c r="D528" s="111"/>
      <c r="E528" s="111"/>
      <c r="F528" s="111"/>
      <c r="G528" s="111"/>
      <c r="H528" s="111"/>
      <c r="I528" s="111"/>
      <c r="J528" s="111"/>
      <c r="K528" s="111"/>
      <c r="L528" s="110"/>
      <c r="M528" s="110"/>
      <c r="N528" s="110"/>
      <c r="O528" s="110"/>
      <c r="P528" s="77"/>
      <c r="Q528" s="77"/>
      <c r="R528" s="77"/>
      <c r="S528" s="77"/>
      <c r="T528" s="78"/>
      <c r="U528" s="78"/>
      <c r="V528" s="78"/>
      <c r="W528" s="78"/>
      <c r="X528" s="78"/>
      <c r="Y528" s="78"/>
      <c r="Z528" s="78"/>
    </row>
    <row r="529" ht="21.0" customHeight="1">
      <c r="A529" s="78"/>
      <c r="B529" s="78"/>
      <c r="C529" s="111"/>
      <c r="D529" s="111"/>
      <c r="E529" s="111"/>
      <c r="F529" s="111"/>
      <c r="G529" s="111"/>
      <c r="H529" s="111"/>
      <c r="I529" s="111"/>
      <c r="J529" s="111"/>
      <c r="K529" s="111"/>
      <c r="L529" s="110"/>
      <c r="M529" s="110"/>
      <c r="N529" s="110"/>
      <c r="O529" s="110"/>
      <c r="P529" s="77"/>
      <c r="Q529" s="77"/>
      <c r="R529" s="77"/>
      <c r="S529" s="77"/>
      <c r="T529" s="78"/>
      <c r="U529" s="78"/>
      <c r="V529" s="78"/>
      <c r="W529" s="78"/>
      <c r="X529" s="78"/>
      <c r="Y529" s="78"/>
      <c r="Z529" s="78"/>
    </row>
    <row r="530" ht="21.0" customHeight="1">
      <c r="A530" s="78"/>
      <c r="B530" s="78"/>
      <c r="C530" s="111"/>
      <c r="D530" s="111"/>
      <c r="E530" s="111"/>
      <c r="F530" s="111"/>
      <c r="G530" s="111"/>
      <c r="H530" s="111"/>
      <c r="I530" s="111"/>
      <c r="J530" s="111"/>
      <c r="K530" s="111"/>
      <c r="L530" s="110"/>
      <c r="M530" s="110"/>
      <c r="N530" s="110"/>
      <c r="O530" s="110"/>
      <c r="P530" s="77"/>
      <c r="Q530" s="77"/>
      <c r="R530" s="77"/>
      <c r="S530" s="77"/>
      <c r="T530" s="78"/>
      <c r="U530" s="78"/>
      <c r="V530" s="78"/>
      <c r="W530" s="78"/>
      <c r="X530" s="78"/>
      <c r="Y530" s="78"/>
      <c r="Z530" s="78"/>
    </row>
    <row r="531" ht="21.0" customHeight="1">
      <c r="A531" s="78"/>
      <c r="B531" s="78"/>
      <c r="C531" s="111"/>
      <c r="D531" s="111"/>
      <c r="E531" s="111"/>
      <c r="F531" s="111"/>
      <c r="G531" s="111"/>
      <c r="H531" s="111"/>
      <c r="I531" s="111"/>
      <c r="J531" s="111"/>
      <c r="K531" s="111"/>
      <c r="L531" s="110"/>
      <c r="M531" s="110"/>
      <c r="N531" s="110"/>
      <c r="O531" s="110"/>
      <c r="P531" s="77"/>
      <c r="Q531" s="77"/>
      <c r="R531" s="77"/>
      <c r="S531" s="77"/>
      <c r="T531" s="78"/>
      <c r="U531" s="78"/>
      <c r="V531" s="78"/>
      <c r="W531" s="78"/>
      <c r="X531" s="78"/>
      <c r="Y531" s="78"/>
      <c r="Z531" s="78"/>
    </row>
    <row r="532" ht="21.0" customHeight="1">
      <c r="A532" s="78"/>
      <c r="B532" s="78"/>
      <c r="C532" s="111"/>
      <c r="D532" s="111"/>
      <c r="E532" s="111"/>
      <c r="F532" s="111"/>
      <c r="G532" s="111"/>
      <c r="H532" s="111"/>
      <c r="I532" s="111"/>
      <c r="J532" s="111"/>
      <c r="K532" s="111"/>
      <c r="L532" s="110"/>
      <c r="M532" s="110"/>
      <c r="N532" s="110"/>
      <c r="O532" s="110"/>
      <c r="P532" s="77"/>
      <c r="Q532" s="77"/>
      <c r="R532" s="77"/>
      <c r="S532" s="77"/>
      <c r="T532" s="78"/>
      <c r="U532" s="78"/>
      <c r="V532" s="78"/>
      <c r="W532" s="78"/>
      <c r="X532" s="78"/>
      <c r="Y532" s="78"/>
      <c r="Z532" s="78"/>
    </row>
    <row r="533" ht="21.0" customHeight="1">
      <c r="A533" s="78"/>
      <c r="B533" s="78"/>
      <c r="C533" s="111"/>
      <c r="D533" s="111"/>
      <c r="E533" s="111"/>
      <c r="F533" s="111"/>
      <c r="G533" s="111"/>
      <c r="H533" s="111"/>
      <c r="I533" s="111"/>
      <c r="J533" s="111"/>
      <c r="K533" s="111"/>
      <c r="L533" s="110"/>
      <c r="M533" s="110"/>
      <c r="N533" s="110"/>
      <c r="O533" s="110"/>
      <c r="P533" s="77"/>
      <c r="Q533" s="77"/>
      <c r="R533" s="77"/>
      <c r="S533" s="77"/>
      <c r="T533" s="78"/>
      <c r="U533" s="78"/>
      <c r="V533" s="78"/>
      <c r="W533" s="78"/>
      <c r="X533" s="78"/>
      <c r="Y533" s="78"/>
      <c r="Z533" s="78"/>
    </row>
    <row r="534" ht="21.0" customHeight="1">
      <c r="A534" s="78"/>
      <c r="B534" s="78"/>
      <c r="C534" s="111"/>
      <c r="D534" s="111"/>
      <c r="E534" s="111"/>
      <c r="F534" s="111"/>
      <c r="G534" s="111"/>
      <c r="H534" s="111"/>
      <c r="I534" s="111"/>
      <c r="J534" s="111"/>
      <c r="K534" s="111"/>
      <c r="L534" s="110"/>
      <c r="M534" s="110"/>
      <c r="N534" s="110"/>
      <c r="O534" s="110"/>
      <c r="P534" s="77"/>
      <c r="Q534" s="77"/>
      <c r="R534" s="77"/>
      <c r="S534" s="77"/>
      <c r="T534" s="78"/>
      <c r="U534" s="78"/>
      <c r="V534" s="78"/>
      <c r="W534" s="78"/>
      <c r="X534" s="78"/>
      <c r="Y534" s="78"/>
      <c r="Z534" s="78"/>
    </row>
    <row r="535" ht="21.0" customHeight="1">
      <c r="A535" s="78"/>
      <c r="B535" s="78"/>
      <c r="C535" s="111"/>
      <c r="D535" s="111"/>
      <c r="E535" s="111"/>
      <c r="F535" s="111"/>
      <c r="G535" s="111"/>
      <c r="H535" s="111"/>
      <c r="I535" s="111"/>
      <c r="J535" s="111"/>
      <c r="K535" s="111"/>
      <c r="L535" s="110"/>
      <c r="M535" s="110"/>
      <c r="N535" s="110"/>
      <c r="O535" s="110"/>
      <c r="P535" s="77"/>
      <c r="Q535" s="77"/>
      <c r="R535" s="77"/>
      <c r="S535" s="77"/>
      <c r="T535" s="78"/>
      <c r="U535" s="78"/>
      <c r="V535" s="78"/>
      <c r="W535" s="78"/>
      <c r="X535" s="78"/>
      <c r="Y535" s="78"/>
      <c r="Z535" s="78"/>
    </row>
    <row r="536" ht="21.0" customHeight="1">
      <c r="A536" s="78"/>
      <c r="B536" s="78"/>
      <c r="C536" s="111"/>
      <c r="D536" s="111"/>
      <c r="E536" s="111"/>
      <c r="F536" s="111"/>
      <c r="G536" s="111"/>
      <c r="H536" s="111"/>
      <c r="I536" s="111"/>
      <c r="J536" s="111"/>
      <c r="K536" s="111"/>
      <c r="L536" s="110"/>
      <c r="M536" s="110"/>
      <c r="N536" s="110"/>
      <c r="O536" s="110"/>
      <c r="P536" s="77"/>
      <c r="Q536" s="77"/>
      <c r="R536" s="77"/>
      <c r="S536" s="77"/>
      <c r="T536" s="78"/>
      <c r="U536" s="78"/>
      <c r="V536" s="78"/>
      <c r="W536" s="78"/>
      <c r="X536" s="78"/>
      <c r="Y536" s="78"/>
      <c r="Z536" s="78"/>
    </row>
    <row r="537" ht="21.0" customHeight="1">
      <c r="A537" s="78"/>
      <c r="B537" s="78"/>
      <c r="C537" s="111"/>
      <c r="D537" s="111"/>
      <c r="E537" s="111"/>
      <c r="F537" s="111"/>
      <c r="G537" s="111"/>
      <c r="H537" s="111"/>
      <c r="I537" s="111"/>
      <c r="J537" s="111"/>
      <c r="K537" s="111"/>
      <c r="L537" s="110"/>
      <c r="M537" s="110"/>
      <c r="N537" s="110"/>
      <c r="O537" s="110"/>
      <c r="P537" s="77"/>
      <c r="Q537" s="77"/>
      <c r="R537" s="77"/>
      <c r="S537" s="77"/>
      <c r="T537" s="78"/>
      <c r="U537" s="78"/>
      <c r="V537" s="78"/>
      <c r="W537" s="78"/>
      <c r="X537" s="78"/>
      <c r="Y537" s="78"/>
      <c r="Z537" s="78"/>
    </row>
    <row r="538" ht="21.0" customHeight="1">
      <c r="A538" s="78"/>
      <c r="B538" s="78"/>
      <c r="C538" s="111"/>
      <c r="D538" s="111"/>
      <c r="E538" s="111"/>
      <c r="F538" s="111"/>
      <c r="G538" s="111"/>
      <c r="H538" s="111"/>
      <c r="I538" s="111"/>
      <c r="J538" s="111"/>
      <c r="K538" s="111"/>
      <c r="L538" s="110"/>
      <c r="M538" s="110"/>
      <c r="N538" s="110"/>
      <c r="O538" s="110"/>
      <c r="P538" s="77"/>
      <c r="Q538" s="77"/>
      <c r="R538" s="77"/>
      <c r="S538" s="77"/>
      <c r="T538" s="78"/>
      <c r="U538" s="78"/>
      <c r="V538" s="78"/>
      <c r="W538" s="78"/>
      <c r="X538" s="78"/>
      <c r="Y538" s="78"/>
      <c r="Z538" s="78"/>
    </row>
    <row r="539" ht="21.0" customHeight="1">
      <c r="A539" s="78"/>
      <c r="B539" s="78"/>
      <c r="C539" s="111"/>
      <c r="D539" s="111"/>
      <c r="E539" s="111"/>
      <c r="F539" s="111"/>
      <c r="G539" s="111"/>
      <c r="H539" s="111"/>
      <c r="I539" s="111"/>
      <c r="J539" s="111"/>
      <c r="K539" s="111"/>
      <c r="L539" s="110"/>
      <c r="M539" s="110"/>
      <c r="N539" s="110"/>
      <c r="O539" s="110"/>
      <c r="P539" s="77"/>
      <c r="Q539" s="77"/>
      <c r="R539" s="77"/>
      <c r="S539" s="77"/>
      <c r="T539" s="78"/>
      <c r="U539" s="78"/>
      <c r="V539" s="78"/>
      <c r="W539" s="78"/>
      <c r="X539" s="78"/>
      <c r="Y539" s="78"/>
      <c r="Z539" s="78"/>
    </row>
    <row r="540" ht="21.0" customHeight="1">
      <c r="A540" s="78"/>
      <c r="B540" s="78"/>
      <c r="C540" s="111"/>
      <c r="D540" s="111"/>
      <c r="E540" s="111"/>
      <c r="F540" s="111"/>
      <c r="G540" s="111"/>
      <c r="H540" s="111"/>
      <c r="I540" s="111"/>
      <c r="J540" s="111"/>
      <c r="K540" s="111"/>
      <c r="L540" s="110"/>
      <c r="M540" s="110"/>
      <c r="N540" s="110"/>
      <c r="O540" s="110"/>
      <c r="P540" s="77"/>
      <c r="Q540" s="77"/>
      <c r="R540" s="77"/>
      <c r="S540" s="77"/>
      <c r="T540" s="78"/>
      <c r="U540" s="78"/>
      <c r="V540" s="78"/>
      <c r="W540" s="78"/>
      <c r="X540" s="78"/>
      <c r="Y540" s="78"/>
      <c r="Z540" s="78"/>
    </row>
    <row r="541" ht="21.0" customHeight="1">
      <c r="A541" s="78"/>
      <c r="B541" s="78"/>
      <c r="C541" s="111"/>
      <c r="D541" s="111"/>
      <c r="E541" s="111"/>
      <c r="F541" s="111"/>
      <c r="G541" s="111"/>
      <c r="H541" s="111"/>
      <c r="I541" s="111"/>
      <c r="J541" s="111"/>
      <c r="K541" s="111"/>
      <c r="L541" s="110"/>
      <c r="M541" s="110"/>
      <c r="N541" s="110"/>
      <c r="O541" s="110"/>
      <c r="P541" s="77"/>
      <c r="Q541" s="77"/>
      <c r="R541" s="77"/>
      <c r="S541" s="77"/>
      <c r="T541" s="78"/>
      <c r="U541" s="78"/>
      <c r="V541" s="78"/>
      <c r="W541" s="78"/>
      <c r="X541" s="78"/>
      <c r="Y541" s="78"/>
      <c r="Z541" s="78"/>
    </row>
    <row r="542" ht="21.0" customHeight="1">
      <c r="A542" s="78"/>
      <c r="B542" s="78"/>
      <c r="C542" s="111"/>
      <c r="D542" s="111"/>
      <c r="E542" s="111"/>
      <c r="F542" s="111"/>
      <c r="G542" s="111"/>
      <c r="H542" s="111"/>
      <c r="I542" s="111"/>
      <c r="J542" s="111"/>
      <c r="K542" s="111"/>
      <c r="L542" s="110"/>
      <c r="M542" s="110"/>
      <c r="N542" s="110"/>
      <c r="O542" s="110"/>
      <c r="P542" s="77"/>
      <c r="Q542" s="77"/>
      <c r="R542" s="77"/>
      <c r="S542" s="77"/>
      <c r="T542" s="78"/>
      <c r="U542" s="78"/>
      <c r="V542" s="78"/>
      <c r="W542" s="78"/>
      <c r="X542" s="78"/>
      <c r="Y542" s="78"/>
      <c r="Z542" s="78"/>
    </row>
    <row r="543" ht="21.0" customHeight="1">
      <c r="A543" s="78"/>
      <c r="B543" s="78"/>
      <c r="C543" s="111"/>
      <c r="D543" s="111"/>
      <c r="E543" s="111"/>
      <c r="F543" s="111"/>
      <c r="G543" s="111"/>
      <c r="H543" s="111"/>
      <c r="I543" s="111"/>
      <c r="J543" s="111"/>
      <c r="K543" s="111"/>
      <c r="L543" s="110"/>
      <c r="M543" s="110"/>
      <c r="N543" s="110"/>
      <c r="O543" s="110"/>
      <c r="P543" s="77"/>
      <c r="Q543" s="77"/>
      <c r="R543" s="77"/>
      <c r="S543" s="77"/>
      <c r="T543" s="78"/>
      <c r="U543" s="78"/>
      <c r="V543" s="78"/>
      <c r="W543" s="78"/>
      <c r="X543" s="78"/>
      <c r="Y543" s="78"/>
      <c r="Z543" s="78"/>
    </row>
    <row r="544" ht="21.0" customHeight="1">
      <c r="A544" s="78"/>
      <c r="B544" s="78"/>
      <c r="C544" s="111"/>
      <c r="D544" s="111"/>
      <c r="E544" s="111"/>
      <c r="F544" s="111"/>
      <c r="G544" s="111"/>
      <c r="H544" s="111"/>
      <c r="I544" s="111"/>
      <c r="J544" s="111"/>
      <c r="K544" s="111"/>
      <c r="L544" s="110"/>
      <c r="M544" s="110"/>
      <c r="N544" s="110"/>
      <c r="O544" s="110"/>
      <c r="P544" s="77"/>
      <c r="Q544" s="77"/>
      <c r="R544" s="77"/>
      <c r="S544" s="77"/>
      <c r="T544" s="78"/>
      <c r="U544" s="78"/>
      <c r="V544" s="78"/>
      <c r="W544" s="78"/>
      <c r="X544" s="78"/>
      <c r="Y544" s="78"/>
      <c r="Z544" s="78"/>
    </row>
    <row r="545" ht="21.0" customHeight="1">
      <c r="A545" s="78"/>
      <c r="B545" s="78"/>
      <c r="C545" s="111"/>
      <c r="D545" s="111"/>
      <c r="E545" s="111"/>
      <c r="F545" s="111"/>
      <c r="G545" s="111"/>
      <c r="H545" s="111"/>
      <c r="I545" s="111"/>
      <c r="J545" s="111"/>
      <c r="K545" s="111"/>
      <c r="L545" s="110"/>
      <c r="M545" s="110"/>
      <c r="N545" s="110"/>
      <c r="O545" s="110"/>
      <c r="P545" s="77"/>
      <c r="Q545" s="77"/>
      <c r="R545" s="77"/>
      <c r="S545" s="77"/>
      <c r="T545" s="78"/>
      <c r="U545" s="78"/>
      <c r="V545" s="78"/>
      <c r="W545" s="78"/>
      <c r="X545" s="78"/>
      <c r="Y545" s="78"/>
      <c r="Z545" s="78"/>
    </row>
    <row r="546" ht="21.0" customHeight="1">
      <c r="A546" s="78"/>
      <c r="B546" s="78"/>
      <c r="C546" s="111"/>
      <c r="D546" s="111"/>
      <c r="E546" s="111"/>
      <c r="F546" s="111"/>
      <c r="G546" s="111"/>
      <c r="H546" s="111"/>
      <c r="I546" s="111"/>
      <c r="J546" s="111"/>
      <c r="K546" s="111"/>
      <c r="L546" s="110"/>
      <c r="M546" s="110"/>
      <c r="N546" s="110"/>
      <c r="O546" s="110"/>
      <c r="P546" s="77"/>
      <c r="Q546" s="77"/>
      <c r="R546" s="77"/>
      <c r="S546" s="77"/>
      <c r="T546" s="78"/>
      <c r="U546" s="78"/>
      <c r="V546" s="78"/>
      <c r="W546" s="78"/>
      <c r="X546" s="78"/>
      <c r="Y546" s="78"/>
      <c r="Z546" s="78"/>
    </row>
    <row r="547" ht="21.0" customHeight="1">
      <c r="A547" s="78"/>
      <c r="B547" s="78"/>
      <c r="C547" s="111"/>
      <c r="D547" s="111"/>
      <c r="E547" s="111"/>
      <c r="F547" s="111"/>
      <c r="G547" s="111"/>
      <c r="H547" s="111"/>
      <c r="I547" s="111"/>
      <c r="J547" s="111"/>
      <c r="K547" s="111"/>
      <c r="L547" s="110"/>
      <c r="M547" s="110"/>
      <c r="N547" s="110"/>
      <c r="O547" s="110"/>
      <c r="P547" s="77"/>
      <c r="Q547" s="77"/>
      <c r="R547" s="77"/>
      <c r="S547" s="77"/>
      <c r="T547" s="78"/>
      <c r="U547" s="78"/>
      <c r="V547" s="78"/>
      <c r="W547" s="78"/>
      <c r="X547" s="78"/>
      <c r="Y547" s="78"/>
      <c r="Z547" s="78"/>
    </row>
    <row r="548" ht="21.0" customHeight="1">
      <c r="A548" s="78"/>
      <c r="B548" s="78"/>
      <c r="C548" s="111"/>
      <c r="D548" s="111"/>
      <c r="E548" s="111"/>
      <c r="F548" s="111"/>
      <c r="G548" s="111"/>
      <c r="H548" s="111"/>
      <c r="I548" s="111"/>
      <c r="J548" s="111"/>
      <c r="K548" s="111"/>
      <c r="L548" s="110"/>
      <c r="M548" s="110"/>
      <c r="N548" s="110"/>
      <c r="O548" s="110"/>
      <c r="P548" s="77"/>
      <c r="Q548" s="77"/>
      <c r="R548" s="77"/>
      <c r="S548" s="77"/>
      <c r="T548" s="78"/>
      <c r="U548" s="78"/>
      <c r="V548" s="78"/>
      <c r="W548" s="78"/>
      <c r="X548" s="78"/>
      <c r="Y548" s="78"/>
      <c r="Z548" s="78"/>
    </row>
    <row r="549" ht="21.0" customHeight="1">
      <c r="A549" s="78"/>
      <c r="B549" s="78"/>
      <c r="C549" s="111"/>
      <c r="D549" s="111"/>
      <c r="E549" s="111"/>
      <c r="F549" s="111"/>
      <c r="G549" s="111"/>
      <c r="H549" s="111"/>
      <c r="I549" s="111"/>
      <c r="J549" s="111"/>
      <c r="K549" s="111"/>
      <c r="L549" s="110"/>
      <c r="M549" s="110"/>
      <c r="N549" s="110"/>
      <c r="O549" s="110"/>
      <c r="P549" s="77"/>
      <c r="Q549" s="77"/>
      <c r="R549" s="77"/>
      <c r="S549" s="77"/>
      <c r="T549" s="78"/>
      <c r="U549" s="78"/>
      <c r="V549" s="78"/>
      <c r="W549" s="78"/>
      <c r="X549" s="78"/>
      <c r="Y549" s="78"/>
      <c r="Z549" s="78"/>
    </row>
    <row r="550" ht="21.0" customHeight="1">
      <c r="A550" s="78"/>
      <c r="B550" s="78"/>
      <c r="C550" s="111"/>
      <c r="D550" s="111"/>
      <c r="E550" s="111"/>
      <c r="F550" s="111"/>
      <c r="G550" s="111"/>
      <c r="H550" s="111"/>
      <c r="I550" s="111"/>
      <c r="J550" s="111"/>
      <c r="K550" s="111"/>
      <c r="L550" s="110"/>
      <c r="M550" s="110"/>
      <c r="N550" s="110"/>
      <c r="O550" s="110"/>
      <c r="P550" s="77"/>
      <c r="Q550" s="77"/>
      <c r="R550" s="77"/>
      <c r="S550" s="77"/>
      <c r="T550" s="78"/>
      <c r="U550" s="78"/>
      <c r="V550" s="78"/>
      <c r="W550" s="78"/>
      <c r="X550" s="78"/>
      <c r="Y550" s="78"/>
      <c r="Z550" s="78"/>
    </row>
    <row r="551" ht="21.0" customHeight="1">
      <c r="A551" s="78"/>
      <c r="B551" s="78"/>
      <c r="C551" s="111"/>
      <c r="D551" s="111"/>
      <c r="E551" s="111"/>
      <c r="F551" s="111"/>
      <c r="G551" s="111"/>
      <c r="H551" s="111"/>
      <c r="I551" s="111"/>
      <c r="J551" s="111"/>
      <c r="K551" s="111"/>
      <c r="L551" s="110"/>
      <c r="M551" s="110"/>
      <c r="N551" s="110"/>
      <c r="O551" s="110"/>
      <c r="P551" s="77"/>
      <c r="Q551" s="77"/>
      <c r="R551" s="77"/>
      <c r="S551" s="77"/>
      <c r="T551" s="78"/>
      <c r="U551" s="78"/>
      <c r="V551" s="78"/>
      <c r="W551" s="78"/>
      <c r="X551" s="78"/>
      <c r="Y551" s="78"/>
      <c r="Z551" s="78"/>
    </row>
    <row r="552" ht="21.0" customHeight="1">
      <c r="A552" s="78"/>
      <c r="B552" s="78"/>
      <c r="C552" s="111"/>
      <c r="D552" s="111"/>
      <c r="E552" s="111"/>
      <c r="F552" s="111"/>
      <c r="G552" s="111"/>
      <c r="H552" s="111"/>
      <c r="I552" s="111"/>
      <c r="J552" s="111"/>
      <c r="K552" s="111"/>
      <c r="L552" s="110"/>
      <c r="M552" s="110"/>
      <c r="N552" s="110"/>
      <c r="O552" s="110"/>
      <c r="P552" s="77"/>
      <c r="Q552" s="77"/>
      <c r="R552" s="77"/>
      <c r="S552" s="77"/>
      <c r="T552" s="78"/>
      <c r="U552" s="78"/>
      <c r="V552" s="78"/>
      <c r="W552" s="78"/>
      <c r="X552" s="78"/>
      <c r="Y552" s="78"/>
      <c r="Z552" s="78"/>
    </row>
    <row r="553" ht="21.0" customHeight="1">
      <c r="A553" s="78"/>
      <c r="B553" s="78"/>
      <c r="C553" s="111"/>
      <c r="D553" s="111"/>
      <c r="E553" s="111"/>
      <c r="F553" s="111"/>
      <c r="G553" s="111"/>
      <c r="H553" s="111"/>
      <c r="I553" s="111"/>
      <c r="J553" s="111"/>
      <c r="K553" s="111"/>
      <c r="L553" s="110"/>
      <c r="M553" s="110"/>
      <c r="N553" s="110"/>
      <c r="O553" s="110"/>
      <c r="P553" s="77"/>
      <c r="Q553" s="77"/>
      <c r="R553" s="77"/>
      <c r="S553" s="77"/>
      <c r="T553" s="78"/>
      <c r="U553" s="78"/>
      <c r="V553" s="78"/>
      <c r="W553" s="78"/>
      <c r="X553" s="78"/>
      <c r="Y553" s="78"/>
      <c r="Z553" s="78"/>
    </row>
    <row r="554" ht="21.0" customHeight="1">
      <c r="A554" s="78"/>
      <c r="B554" s="78"/>
      <c r="C554" s="111"/>
      <c r="D554" s="111"/>
      <c r="E554" s="111"/>
      <c r="F554" s="111"/>
      <c r="G554" s="111"/>
      <c r="H554" s="111"/>
      <c r="I554" s="111"/>
      <c r="J554" s="111"/>
      <c r="K554" s="111"/>
      <c r="L554" s="110"/>
      <c r="M554" s="110"/>
      <c r="N554" s="110"/>
      <c r="O554" s="110"/>
      <c r="P554" s="77"/>
      <c r="Q554" s="77"/>
      <c r="R554" s="77"/>
      <c r="S554" s="77"/>
      <c r="T554" s="78"/>
      <c r="U554" s="78"/>
      <c r="V554" s="78"/>
      <c r="W554" s="78"/>
      <c r="X554" s="78"/>
      <c r="Y554" s="78"/>
      <c r="Z554" s="78"/>
    </row>
    <row r="555" ht="21.0" customHeight="1">
      <c r="A555" s="78"/>
      <c r="B555" s="78"/>
      <c r="C555" s="111"/>
      <c r="D555" s="111"/>
      <c r="E555" s="111"/>
      <c r="F555" s="111"/>
      <c r="G555" s="111"/>
      <c r="H555" s="111"/>
      <c r="I555" s="111"/>
      <c r="J555" s="111"/>
      <c r="K555" s="111"/>
      <c r="L555" s="110"/>
      <c r="M555" s="110"/>
      <c r="N555" s="110"/>
      <c r="O555" s="110"/>
      <c r="P555" s="77"/>
      <c r="Q555" s="77"/>
      <c r="R555" s="77"/>
      <c r="S555" s="77"/>
      <c r="T555" s="78"/>
      <c r="U555" s="78"/>
      <c r="V555" s="78"/>
      <c r="W555" s="78"/>
      <c r="X555" s="78"/>
      <c r="Y555" s="78"/>
      <c r="Z555" s="78"/>
    </row>
    <row r="556" ht="21.0" customHeight="1">
      <c r="A556" s="78"/>
      <c r="B556" s="78"/>
      <c r="C556" s="111"/>
      <c r="D556" s="111"/>
      <c r="E556" s="111"/>
      <c r="F556" s="111"/>
      <c r="G556" s="111"/>
      <c r="H556" s="111"/>
      <c r="I556" s="111"/>
      <c r="J556" s="111"/>
      <c r="K556" s="111"/>
      <c r="L556" s="110"/>
      <c r="M556" s="110"/>
      <c r="N556" s="110"/>
      <c r="O556" s="110"/>
      <c r="P556" s="77"/>
      <c r="Q556" s="77"/>
      <c r="R556" s="77"/>
      <c r="S556" s="77"/>
      <c r="T556" s="78"/>
      <c r="U556" s="78"/>
      <c r="V556" s="78"/>
      <c r="W556" s="78"/>
      <c r="X556" s="78"/>
      <c r="Y556" s="78"/>
      <c r="Z556" s="78"/>
    </row>
    <row r="557" ht="21.0" customHeight="1">
      <c r="A557" s="78"/>
      <c r="B557" s="78"/>
      <c r="C557" s="111"/>
      <c r="D557" s="111"/>
      <c r="E557" s="111"/>
      <c r="F557" s="111"/>
      <c r="G557" s="111"/>
      <c r="H557" s="111"/>
      <c r="I557" s="111"/>
      <c r="J557" s="111"/>
      <c r="K557" s="111"/>
      <c r="L557" s="110"/>
      <c r="M557" s="110"/>
      <c r="N557" s="110"/>
      <c r="O557" s="110"/>
      <c r="P557" s="77"/>
      <c r="Q557" s="77"/>
      <c r="R557" s="77"/>
      <c r="S557" s="77"/>
      <c r="T557" s="78"/>
      <c r="U557" s="78"/>
      <c r="V557" s="78"/>
      <c r="W557" s="78"/>
      <c r="X557" s="78"/>
      <c r="Y557" s="78"/>
      <c r="Z557" s="78"/>
    </row>
    <row r="558" ht="21.0" customHeight="1">
      <c r="A558" s="78"/>
      <c r="B558" s="78"/>
      <c r="C558" s="111"/>
      <c r="D558" s="111"/>
      <c r="E558" s="111"/>
      <c r="F558" s="111"/>
      <c r="G558" s="111"/>
      <c r="H558" s="111"/>
      <c r="I558" s="111"/>
      <c r="J558" s="111"/>
      <c r="K558" s="111"/>
      <c r="L558" s="110"/>
      <c r="M558" s="110"/>
      <c r="N558" s="110"/>
      <c r="O558" s="110"/>
      <c r="P558" s="77"/>
      <c r="Q558" s="77"/>
      <c r="R558" s="77"/>
      <c r="S558" s="77"/>
      <c r="T558" s="78"/>
      <c r="U558" s="78"/>
      <c r="V558" s="78"/>
      <c r="W558" s="78"/>
      <c r="X558" s="78"/>
      <c r="Y558" s="78"/>
      <c r="Z558" s="78"/>
    </row>
    <row r="559" ht="21.0" customHeight="1">
      <c r="A559" s="78"/>
      <c r="B559" s="78"/>
      <c r="C559" s="111"/>
      <c r="D559" s="111"/>
      <c r="E559" s="111"/>
      <c r="F559" s="111"/>
      <c r="G559" s="111"/>
      <c r="H559" s="111"/>
      <c r="I559" s="111"/>
      <c r="J559" s="111"/>
      <c r="K559" s="111"/>
      <c r="L559" s="110"/>
      <c r="M559" s="110"/>
      <c r="N559" s="110"/>
      <c r="O559" s="110"/>
      <c r="P559" s="77"/>
      <c r="Q559" s="77"/>
      <c r="R559" s="77"/>
      <c r="S559" s="77"/>
      <c r="T559" s="78"/>
      <c r="U559" s="78"/>
      <c r="V559" s="78"/>
      <c r="W559" s="78"/>
      <c r="X559" s="78"/>
      <c r="Y559" s="78"/>
      <c r="Z559" s="78"/>
    </row>
    <row r="560" ht="21.0" customHeight="1">
      <c r="A560" s="78"/>
      <c r="B560" s="78"/>
      <c r="C560" s="111"/>
      <c r="D560" s="111"/>
      <c r="E560" s="111"/>
      <c r="F560" s="111"/>
      <c r="G560" s="111"/>
      <c r="H560" s="111"/>
      <c r="I560" s="111"/>
      <c r="J560" s="111"/>
      <c r="K560" s="111"/>
      <c r="L560" s="110"/>
      <c r="M560" s="110"/>
      <c r="N560" s="110"/>
      <c r="O560" s="110"/>
      <c r="P560" s="77"/>
      <c r="Q560" s="77"/>
      <c r="R560" s="77"/>
      <c r="S560" s="77"/>
      <c r="T560" s="78"/>
      <c r="U560" s="78"/>
      <c r="V560" s="78"/>
      <c r="W560" s="78"/>
      <c r="X560" s="78"/>
      <c r="Y560" s="78"/>
      <c r="Z560" s="78"/>
    </row>
    <row r="561" ht="21.0" customHeight="1">
      <c r="A561" s="78"/>
      <c r="B561" s="78"/>
      <c r="C561" s="111"/>
      <c r="D561" s="111"/>
      <c r="E561" s="111"/>
      <c r="F561" s="111"/>
      <c r="G561" s="111"/>
      <c r="H561" s="111"/>
      <c r="I561" s="111"/>
      <c r="J561" s="111"/>
      <c r="K561" s="111"/>
      <c r="L561" s="110"/>
      <c r="M561" s="110"/>
      <c r="N561" s="110"/>
      <c r="O561" s="110"/>
      <c r="P561" s="77"/>
      <c r="Q561" s="77"/>
      <c r="R561" s="77"/>
      <c r="S561" s="77"/>
      <c r="T561" s="78"/>
      <c r="U561" s="78"/>
      <c r="V561" s="78"/>
      <c r="W561" s="78"/>
      <c r="X561" s="78"/>
      <c r="Y561" s="78"/>
      <c r="Z561" s="78"/>
    </row>
    <row r="562" ht="21.0" customHeight="1">
      <c r="A562" s="78"/>
      <c r="B562" s="78"/>
      <c r="C562" s="111"/>
      <c r="D562" s="111"/>
      <c r="E562" s="111"/>
      <c r="F562" s="111"/>
      <c r="G562" s="111"/>
      <c r="H562" s="111"/>
      <c r="I562" s="111"/>
      <c r="J562" s="111"/>
      <c r="K562" s="111"/>
      <c r="L562" s="110"/>
      <c r="M562" s="110"/>
      <c r="N562" s="110"/>
      <c r="O562" s="110"/>
      <c r="P562" s="77"/>
      <c r="Q562" s="77"/>
      <c r="R562" s="77"/>
      <c r="S562" s="77"/>
      <c r="T562" s="78"/>
      <c r="U562" s="78"/>
      <c r="V562" s="78"/>
      <c r="W562" s="78"/>
      <c r="X562" s="78"/>
      <c r="Y562" s="78"/>
      <c r="Z562" s="78"/>
    </row>
    <row r="563" ht="21.0" customHeight="1">
      <c r="A563" s="78"/>
      <c r="B563" s="78"/>
      <c r="C563" s="111"/>
      <c r="D563" s="111"/>
      <c r="E563" s="111"/>
      <c r="F563" s="111"/>
      <c r="G563" s="111"/>
      <c r="H563" s="111"/>
      <c r="I563" s="111"/>
      <c r="J563" s="111"/>
      <c r="K563" s="111"/>
      <c r="L563" s="110"/>
      <c r="M563" s="110"/>
      <c r="N563" s="110"/>
      <c r="O563" s="110"/>
      <c r="P563" s="77"/>
      <c r="Q563" s="77"/>
      <c r="R563" s="77"/>
      <c r="S563" s="77"/>
      <c r="T563" s="78"/>
      <c r="U563" s="78"/>
      <c r="V563" s="78"/>
      <c r="W563" s="78"/>
      <c r="X563" s="78"/>
      <c r="Y563" s="78"/>
      <c r="Z563" s="78"/>
    </row>
    <row r="564" ht="21.0" customHeight="1">
      <c r="A564" s="78"/>
      <c r="B564" s="78"/>
      <c r="C564" s="111"/>
      <c r="D564" s="111"/>
      <c r="E564" s="111"/>
      <c r="F564" s="111"/>
      <c r="G564" s="111"/>
      <c r="H564" s="111"/>
      <c r="I564" s="111"/>
      <c r="J564" s="111"/>
      <c r="K564" s="111"/>
      <c r="L564" s="110"/>
      <c r="M564" s="110"/>
      <c r="N564" s="110"/>
      <c r="O564" s="110"/>
      <c r="P564" s="77"/>
      <c r="Q564" s="77"/>
      <c r="R564" s="77"/>
      <c r="S564" s="77"/>
      <c r="T564" s="78"/>
      <c r="U564" s="78"/>
      <c r="V564" s="78"/>
      <c r="W564" s="78"/>
      <c r="X564" s="78"/>
      <c r="Y564" s="78"/>
      <c r="Z564" s="78"/>
    </row>
    <row r="565" ht="21.0" customHeight="1">
      <c r="A565" s="78"/>
      <c r="B565" s="78"/>
      <c r="C565" s="111"/>
      <c r="D565" s="111"/>
      <c r="E565" s="111"/>
      <c r="F565" s="111"/>
      <c r="G565" s="111"/>
      <c r="H565" s="111"/>
      <c r="I565" s="111"/>
      <c r="J565" s="111"/>
      <c r="K565" s="111"/>
      <c r="L565" s="110"/>
      <c r="M565" s="110"/>
      <c r="N565" s="110"/>
      <c r="O565" s="110"/>
      <c r="P565" s="77"/>
      <c r="Q565" s="77"/>
      <c r="R565" s="77"/>
      <c r="S565" s="77"/>
      <c r="T565" s="78"/>
      <c r="U565" s="78"/>
      <c r="V565" s="78"/>
      <c r="W565" s="78"/>
      <c r="X565" s="78"/>
      <c r="Y565" s="78"/>
      <c r="Z565" s="78"/>
    </row>
    <row r="566" ht="21.0" customHeight="1">
      <c r="A566" s="78"/>
      <c r="B566" s="78"/>
      <c r="C566" s="111"/>
      <c r="D566" s="111"/>
      <c r="E566" s="111"/>
      <c r="F566" s="111"/>
      <c r="G566" s="111"/>
      <c r="H566" s="111"/>
      <c r="I566" s="111"/>
      <c r="J566" s="111"/>
      <c r="K566" s="111"/>
      <c r="L566" s="110"/>
      <c r="M566" s="110"/>
      <c r="N566" s="110"/>
      <c r="O566" s="110"/>
      <c r="P566" s="77"/>
      <c r="Q566" s="77"/>
      <c r="R566" s="77"/>
      <c r="S566" s="77"/>
      <c r="T566" s="78"/>
      <c r="U566" s="78"/>
      <c r="V566" s="78"/>
      <c r="W566" s="78"/>
      <c r="X566" s="78"/>
      <c r="Y566" s="78"/>
      <c r="Z566" s="78"/>
    </row>
    <row r="567" ht="21.0" customHeight="1">
      <c r="A567" s="78"/>
      <c r="B567" s="78"/>
      <c r="C567" s="111"/>
      <c r="D567" s="111"/>
      <c r="E567" s="111"/>
      <c r="F567" s="111"/>
      <c r="G567" s="111"/>
      <c r="H567" s="111"/>
      <c r="I567" s="111"/>
      <c r="J567" s="111"/>
      <c r="K567" s="111"/>
      <c r="L567" s="110"/>
      <c r="M567" s="110"/>
      <c r="N567" s="110"/>
      <c r="O567" s="110"/>
      <c r="P567" s="77"/>
      <c r="Q567" s="77"/>
      <c r="R567" s="77"/>
      <c r="S567" s="77"/>
      <c r="T567" s="78"/>
      <c r="U567" s="78"/>
      <c r="V567" s="78"/>
      <c r="W567" s="78"/>
      <c r="X567" s="78"/>
      <c r="Y567" s="78"/>
      <c r="Z567" s="78"/>
    </row>
    <row r="568" ht="21.0" customHeight="1">
      <c r="A568" s="78"/>
      <c r="B568" s="78"/>
      <c r="C568" s="111"/>
      <c r="D568" s="111"/>
      <c r="E568" s="111"/>
      <c r="F568" s="111"/>
      <c r="G568" s="111"/>
      <c r="H568" s="111"/>
      <c r="I568" s="111"/>
      <c r="J568" s="111"/>
      <c r="K568" s="111"/>
      <c r="L568" s="110"/>
      <c r="M568" s="110"/>
      <c r="N568" s="110"/>
      <c r="O568" s="110"/>
      <c r="P568" s="77"/>
      <c r="Q568" s="77"/>
      <c r="R568" s="77"/>
      <c r="S568" s="77"/>
      <c r="T568" s="78"/>
      <c r="U568" s="78"/>
      <c r="V568" s="78"/>
      <c r="W568" s="78"/>
      <c r="X568" s="78"/>
      <c r="Y568" s="78"/>
      <c r="Z568" s="78"/>
    </row>
    <row r="569" ht="21.0" customHeight="1">
      <c r="A569" s="78"/>
      <c r="B569" s="78"/>
      <c r="C569" s="111"/>
      <c r="D569" s="111"/>
      <c r="E569" s="111"/>
      <c r="F569" s="111"/>
      <c r="G569" s="111"/>
      <c r="H569" s="111"/>
      <c r="I569" s="111"/>
      <c r="J569" s="111"/>
      <c r="K569" s="111"/>
      <c r="L569" s="110"/>
      <c r="M569" s="110"/>
      <c r="N569" s="110"/>
      <c r="O569" s="110"/>
      <c r="P569" s="77"/>
      <c r="Q569" s="77"/>
      <c r="R569" s="77"/>
      <c r="S569" s="77"/>
      <c r="T569" s="78"/>
      <c r="U569" s="78"/>
      <c r="V569" s="78"/>
      <c r="W569" s="78"/>
      <c r="X569" s="78"/>
      <c r="Y569" s="78"/>
      <c r="Z569" s="78"/>
    </row>
    <row r="570" ht="21.0" customHeight="1">
      <c r="A570" s="78"/>
      <c r="B570" s="78"/>
      <c r="C570" s="111"/>
      <c r="D570" s="111"/>
      <c r="E570" s="111"/>
      <c r="F570" s="111"/>
      <c r="G570" s="111"/>
      <c r="H570" s="111"/>
      <c r="I570" s="111"/>
      <c r="J570" s="111"/>
      <c r="K570" s="111"/>
      <c r="L570" s="110"/>
      <c r="M570" s="110"/>
      <c r="N570" s="110"/>
      <c r="O570" s="110"/>
      <c r="P570" s="77"/>
      <c r="Q570" s="77"/>
      <c r="R570" s="77"/>
      <c r="S570" s="77"/>
      <c r="T570" s="78"/>
      <c r="U570" s="78"/>
      <c r="V570" s="78"/>
      <c r="W570" s="78"/>
      <c r="X570" s="78"/>
      <c r="Y570" s="78"/>
      <c r="Z570" s="78"/>
    </row>
    <row r="571" ht="21.0" customHeight="1">
      <c r="A571" s="78"/>
      <c r="B571" s="78"/>
      <c r="C571" s="111"/>
      <c r="D571" s="111"/>
      <c r="E571" s="111"/>
      <c r="F571" s="111"/>
      <c r="G571" s="111"/>
      <c r="H571" s="111"/>
      <c r="I571" s="111"/>
      <c r="J571" s="111"/>
      <c r="K571" s="111"/>
      <c r="L571" s="110"/>
      <c r="M571" s="110"/>
      <c r="N571" s="110"/>
      <c r="O571" s="110"/>
      <c r="P571" s="77"/>
      <c r="Q571" s="77"/>
      <c r="R571" s="77"/>
      <c r="S571" s="77"/>
      <c r="T571" s="78"/>
      <c r="U571" s="78"/>
      <c r="V571" s="78"/>
      <c r="W571" s="78"/>
      <c r="X571" s="78"/>
      <c r="Y571" s="78"/>
      <c r="Z571" s="78"/>
    </row>
    <row r="572" ht="21.0" customHeight="1">
      <c r="A572" s="78"/>
      <c r="B572" s="78"/>
      <c r="C572" s="111"/>
      <c r="D572" s="111"/>
      <c r="E572" s="111"/>
      <c r="F572" s="111"/>
      <c r="G572" s="111"/>
      <c r="H572" s="111"/>
      <c r="I572" s="111"/>
      <c r="J572" s="111"/>
      <c r="K572" s="111"/>
      <c r="L572" s="110"/>
      <c r="M572" s="110"/>
      <c r="N572" s="110"/>
      <c r="O572" s="110"/>
      <c r="P572" s="77"/>
      <c r="Q572" s="77"/>
      <c r="R572" s="77"/>
      <c r="S572" s="77"/>
      <c r="T572" s="78"/>
      <c r="U572" s="78"/>
      <c r="V572" s="78"/>
      <c r="W572" s="78"/>
      <c r="X572" s="78"/>
      <c r="Y572" s="78"/>
      <c r="Z572" s="78"/>
    </row>
    <row r="573" ht="21.0" customHeight="1">
      <c r="A573" s="78"/>
      <c r="B573" s="78"/>
      <c r="C573" s="111"/>
      <c r="D573" s="111"/>
      <c r="E573" s="111"/>
      <c r="F573" s="111"/>
      <c r="G573" s="111"/>
      <c r="H573" s="111"/>
      <c r="I573" s="111"/>
      <c r="J573" s="111"/>
      <c r="K573" s="111"/>
      <c r="L573" s="110"/>
      <c r="M573" s="110"/>
      <c r="N573" s="110"/>
      <c r="O573" s="110"/>
      <c r="P573" s="77"/>
      <c r="Q573" s="77"/>
      <c r="R573" s="77"/>
      <c r="S573" s="77"/>
      <c r="T573" s="78"/>
      <c r="U573" s="78"/>
      <c r="V573" s="78"/>
      <c r="W573" s="78"/>
      <c r="X573" s="78"/>
      <c r="Y573" s="78"/>
      <c r="Z573" s="78"/>
    </row>
    <row r="574" ht="21.0" customHeight="1">
      <c r="A574" s="78"/>
      <c r="B574" s="78"/>
      <c r="C574" s="111"/>
      <c r="D574" s="111"/>
      <c r="E574" s="111"/>
      <c r="F574" s="111"/>
      <c r="G574" s="111"/>
      <c r="H574" s="111"/>
      <c r="I574" s="111"/>
      <c r="J574" s="111"/>
      <c r="K574" s="111"/>
      <c r="L574" s="110"/>
      <c r="M574" s="110"/>
      <c r="N574" s="110"/>
      <c r="O574" s="110"/>
      <c r="P574" s="77"/>
      <c r="Q574" s="77"/>
      <c r="R574" s="77"/>
      <c r="S574" s="77"/>
      <c r="T574" s="78"/>
      <c r="U574" s="78"/>
      <c r="V574" s="78"/>
      <c r="W574" s="78"/>
      <c r="X574" s="78"/>
      <c r="Y574" s="78"/>
      <c r="Z574" s="78"/>
    </row>
    <row r="575" ht="21.0" customHeight="1">
      <c r="A575" s="78"/>
      <c r="B575" s="78"/>
      <c r="C575" s="111"/>
      <c r="D575" s="111"/>
      <c r="E575" s="111"/>
      <c r="F575" s="111"/>
      <c r="G575" s="111"/>
      <c r="H575" s="111"/>
      <c r="I575" s="111"/>
      <c r="J575" s="111"/>
      <c r="K575" s="111"/>
      <c r="L575" s="110"/>
      <c r="M575" s="110"/>
      <c r="N575" s="110"/>
      <c r="O575" s="110"/>
      <c r="P575" s="77"/>
      <c r="Q575" s="77"/>
      <c r="R575" s="77"/>
      <c r="S575" s="77"/>
      <c r="T575" s="78"/>
      <c r="U575" s="78"/>
      <c r="V575" s="78"/>
      <c r="W575" s="78"/>
      <c r="X575" s="78"/>
      <c r="Y575" s="78"/>
      <c r="Z575" s="78"/>
    </row>
    <row r="576" ht="21.0" customHeight="1">
      <c r="A576" s="78"/>
      <c r="B576" s="78"/>
      <c r="C576" s="111"/>
      <c r="D576" s="111"/>
      <c r="E576" s="111"/>
      <c r="F576" s="111"/>
      <c r="G576" s="111"/>
      <c r="H576" s="111"/>
      <c r="I576" s="111"/>
      <c r="J576" s="111"/>
      <c r="K576" s="111"/>
      <c r="L576" s="110"/>
      <c r="M576" s="110"/>
      <c r="N576" s="110"/>
      <c r="O576" s="110"/>
      <c r="P576" s="77"/>
      <c r="Q576" s="77"/>
      <c r="R576" s="77"/>
      <c r="S576" s="77"/>
      <c r="T576" s="78"/>
      <c r="U576" s="78"/>
      <c r="V576" s="78"/>
      <c r="W576" s="78"/>
      <c r="X576" s="78"/>
      <c r="Y576" s="78"/>
      <c r="Z576" s="78"/>
    </row>
    <row r="577" ht="21.0" customHeight="1">
      <c r="A577" s="78"/>
      <c r="B577" s="78"/>
      <c r="C577" s="111"/>
      <c r="D577" s="111"/>
      <c r="E577" s="111"/>
      <c r="F577" s="111"/>
      <c r="G577" s="111"/>
      <c r="H577" s="111"/>
      <c r="I577" s="111"/>
      <c r="J577" s="111"/>
      <c r="K577" s="111"/>
      <c r="L577" s="110"/>
      <c r="M577" s="110"/>
      <c r="N577" s="110"/>
      <c r="O577" s="110"/>
      <c r="P577" s="77"/>
      <c r="Q577" s="77"/>
      <c r="R577" s="77"/>
      <c r="S577" s="77"/>
      <c r="T577" s="78"/>
      <c r="U577" s="78"/>
      <c r="V577" s="78"/>
      <c r="W577" s="78"/>
      <c r="X577" s="78"/>
      <c r="Y577" s="78"/>
      <c r="Z577" s="78"/>
    </row>
    <row r="578" ht="21.0" customHeight="1">
      <c r="A578" s="78"/>
      <c r="B578" s="78"/>
      <c r="C578" s="111"/>
      <c r="D578" s="111"/>
      <c r="E578" s="111"/>
      <c r="F578" s="111"/>
      <c r="G578" s="111"/>
      <c r="H578" s="111"/>
      <c r="I578" s="111"/>
      <c r="J578" s="111"/>
      <c r="K578" s="111"/>
      <c r="L578" s="110"/>
      <c r="M578" s="110"/>
      <c r="N578" s="110"/>
      <c r="O578" s="110"/>
      <c r="P578" s="77"/>
      <c r="Q578" s="77"/>
      <c r="R578" s="77"/>
      <c r="S578" s="77"/>
      <c r="T578" s="78"/>
      <c r="U578" s="78"/>
      <c r="V578" s="78"/>
      <c r="W578" s="78"/>
      <c r="X578" s="78"/>
      <c r="Y578" s="78"/>
      <c r="Z578" s="78"/>
    </row>
    <row r="579" ht="21.0" customHeight="1">
      <c r="A579" s="78"/>
      <c r="B579" s="78"/>
      <c r="C579" s="111"/>
      <c r="D579" s="111"/>
      <c r="E579" s="111"/>
      <c r="F579" s="111"/>
      <c r="G579" s="111"/>
      <c r="H579" s="111"/>
      <c r="I579" s="111"/>
      <c r="J579" s="111"/>
      <c r="K579" s="111"/>
      <c r="L579" s="110"/>
      <c r="M579" s="110"/>
      <c r="N579" s="110"/>
      <c r="O579" s="110"/>
      <c r="P579" s="77"/>
      <c r="Q579" s="77"/>
      <c r="R579" s="77"/>
      <c r="S579" s="77"/>
      <c r="T579" s="78"/>
      <c r="U579" s="78"/>
      <c r="V579" s="78"/>
      <c r="W579" s="78"/>
      <c r="X579" s="78"/>
      <c r="Y579" s="78"/>
      <c r="Z579" s="78"/>
    </row>
    <row r="580" ht="21.0" customHeight="1">
      <c r="A580" s="78"/>
      <c r="B580" s="78"/>
      <c r="C580" s="111"/>
      <c r="D580" s="111"/>
      <c r="E580" s="111"/>
      <c r="F580" s="111"/>
      <c r="G580" s="111"/>
      <c r="H580" s="111"/>
      <c r="I580" s="111"/>
      <c r="J580" s="111"/>
      <c r="K580" s="111"/>
      <c r="L580" s="110"/>
      <c r="M580" s="110"/>
      <c r="N580" s="110"/>
      <c r="O580" s="110"/>
      <c r="P580" s="77"/>
      <c r="Q580" s="77"/>
      <c r="R580" s="77"/>
      <c r="S580" s="77"/>
      <c r="T580" s="78"/>
      <c r="U580" s="78"/>
      <c r="V580" s="78"/>
      <c r="W580" s="78"/>
      <c r="X580" s="78"/>
      <c r="Y580" s="78"/>
      <c r="Z580" s="78"/>
    </row>
    <row r="581" ht="21.0" customHeight="1">
      <c r="A581" s="78"/>
      <c r="B581" s="78"/>
      <c r="C581" s="111"/>
      <c r="D581" s="111"/>
      <c r="E581" s="111"/>
      <c r="F581" s="111"/>
      <c r="G581" s="111"/>
      <c r="H581" s="111"/>
      <c r="I581" s="111"/>
      <c r="J581" s="111"/>
      <c r="K581" s="111"/>
      <c r="L581" s="110"/>
      <c r="M581" s="110"/>
      <c r="N581" s="110"/>
      <c r="O581" s="110"/>
      <c r="P581" s="77"/>
      <c r="Q581" s="77"/>
      <c r="R581" s="77"/>
      <c r="S581" s="77"/>
      <c r="T581" s="78"/>
      <c r="U581" s="78"/>
      <c r="V581" s="78"/>
      <c r="W581" s="78"/>
      <c r="X581" s="78"/>
      <c r="Y581" s="78"/>
      <c r="Z581" s="78"/>
    </row>
    <row r="582" ht="21.0" customHeight="1">
      <c r="A582" s="78"/>
      <c r="B582" s="78"/>
      <c r="C582" s="111"/>
      <c r="D582" s="111"/>
      <c r="E582" s="111"/>
      <c r="F582" s="111"/>
      <c r="G582" s="111"/>
      <c r="H582" s="111"/>
      <c r="I582" s="111"/>
      <c r="J582" s="111"/>
      <c r="K582" s="111"/>
      <c r="L582" s="110"/>
      <c r="M582" s="110"/>
      <c r="N582" s="110"/>
      <c r="O582" s="110"/>
      <c r="P582" s="77"/>
      <c r="Q582" s="77"/>
      <c r="R582" s="77"/>
      <c r="S582" s="77"/>
      <c r="T582" s="78"/>
      <c r="U582" s="78"/>
      <c r="V582" s="78"/>
      <c r="W582" s="78"/>
      <c r="X582" s="78"/>
      <c r="Y582" s="78"/>
      <c r="Z582" s="78"/>
    </row>
    <row r="583" ht="21.0" customHeight="1">
      <c r="A583" s="78"/>
      <c r="B583" s="78"/>
      <c r="C583" s="111"/>
      <c r="D583" s="111"/>
      <c r="E583" s="111"/>
      <c r="F583" s="111"/>
      <c r="G583" s="111"/>
      <c r="H583" s="111"/>
      <c r="I583" s="111"/>
      <c r="J583" s="111"/>
      <c r="K583" s="111"/>
      <c r="L583" s="110"/>
      <c r="M583" s="110"/>
      <c r="N583" s="110"/>
      <c r="O583" s="110"/>
      <c r="P583" s="77"/>
      <c r="Q583" s="77"/>
      <c r="R583" s="77"/>
      <c r="S583" s="77"/>
      <c r="T583" s="78"/>
      <c r="U583" s="78"/>
      <c r="V583" s="78"/>
      <c r="W583" s="78"/>
      <c r="X583" s="78"/>
      <c r="Y583" s="78"/>
      <c r="Z583" s="78"/>
    </row>
    <row r="584" ht="21.0" customHeight="1">
      <c r="A584" s="78"/>
      <c r="B584" s="78"/>
      <c r="C584" s="111"/>
      <c r="D584" s="111"/>
      <c r="E584" s="111"/>
      <c r="F584" s="111"/>
      <c r="G584" s="111"/>
      <c r="H584" s="111"/>
      <c r="I584" s="111"/>
      <c r="J584" s="111"/>
      <c r="K584" s="111"/>
      <c r="L584" s="110"/>
      <c r="M584" s="110"/>
      <c r="N584" s="110"/>
      <c r="O584" s="110"/>
      <c r="P584" s="77"/>
      <c r="Q584" s="77"/>
      <c r="R584" s="77"/>
      <c r="S584" s="77"/>
      <c r="T584" s="78"/>
      <c r="U584" s="78"/>
      <c r="V584" s="78"/>
      <c r="W584" s="78"/>
      <c r="X584" s="78"/>
      <c r="Y584" s="78"/>
      <c r="Z584" s="78"/>
    </row>
    <row r="585" ht="21.0" customHeight="1">
      <c r="A585" s="78"/>
      <c r="B585" s="78"/>
      <c r="C585" s="111"/>
      <c r="D585" s="111"/>
      <c r="E585" s="111"/>
      <c r="F585" s="111"/>
      <c r="G585" s="111"/>
      <c r="H585" s="111"/>
      <c r="I585" s="111"/>
      <c r="J585" s="111"/>
      <c r="K585" s="111"/>
      <c r="L585" s="110"/>
      <c r="M585" s="110"/>
      <c r="N585" s="110"/>
      <c r="O585" s="110"/>
      <c r="P585" s="77"/>
      <c r="Q585" s="77"/>
      <c r="R585" s="77"/>
      <c r="S585" s="77"/>
      <c r="T585" s="78"/>
      <c r="U585" s="78"/>
      <c r="V585" s="78"/>
      <c r="W585" s="78"/>
      <c r="X585" s="78"/>
      <c r="Y585" s="78"/>
      <c r="Z585" s="78"/>
    </row>
    <row r="586" ht="21.0" customHeight="1">
      <c r="A586" s="78"/>
      <c r="B586" s="78"/>
      <c r="C586" s="111"/>
      <c r="D586" s="111"/>
      <c r="E586" s="111"/>
      <c r="F586" s="111"/>
      <c r="G586" s="111"/>
      <c r="H586" s="111"/>
      <c r="I586" s="111"/>
      <c r="J586" s="111"/>
      <c r="K586" s="111"/>
      <c r="L586" s="110"/>
      <c r="M586" s="110"/>
      <c r="N586" s="110"/>
      <c r="O586" s="110"/>
      <c r="P586" s="77"/>
      <c r="Q586" s="77"/>
      <c r="R586" s="77"/>
      <c r="S586" s="77"/>
      <c r="T586" s="78"/>
      <c r="U586" s="78"/>
      <c r="V586" s="78"/>
      <c r="W586" s="78"/>
      <c r="X586" s="78"/>
      <c r="Y586" s="78"/>
      <c r="Z586" s="78"/>
    </row>
    <row r="587" ht="21.0" customHeight="1">
      <c r="A587" s="78"/>
      <c r="B587" s="78"/>
      <c r="C587" s="111"/>
      <c r="D587" s="111"/>
      <c r="E587" s="111"/>
      <c r="F587" s="111"/>
      <c r="G587" s="111"/>
      <c r="H587" s="111"/>
      <c r="I587" s="111"/>
      <c r="J587" s="111"/>
      <c r="K587" s="111"/>
      <c r="L587" s="110"/>
      <c r="M587" s="110"/>
      <c r="N587" s="110"/>
      <c r="O587" s="110"/>
      <c r="P587" s="77"/>
      <c r="Q587" s="77"/>
      <c r="R587" s="77"/>
      <c r="S587" s="77"/>
      <c r="T587" s="78"/>
      <c r="U587" s="78"/>
      <c r="V587" s="78"/>
      <c r="W587" s="78"/>
      <c r="X587" s="78"/>
      <c r="Y587" s="78"/>
      <c r="Z587" s="78"/>
    </row>
    <row r="588" ht="21.0" customHeight="1">
      <c r="A588" s="78"/>
      <c r="B588" s="78"/>
      <c r="C588" s="111"/>
      <c r="D588" s="111"/>
      <c r="E588" s="111"/>
      <c r="F588" s="111"/>
      <c r="G588" s="111"/>
      <c r="H588" s="111"/>
      <c r="I588" s="111"/>
      <c r="J588" s="111"/>
      <c r="K588" s="111"/>
      <c r="L588" s="110"/>
      <c r="M588" s="110"/>
      <c r="N588" s="110"/>
      <c r="O588" s="110"/>
      <c r="P588" s="77"/>
      <c r="Q588" s="77"/>
      <c r="R588" s="77"/>
      <c r="S588" s="77"/>
      <c r="T588" s="78"/>
      <c r="U588" s="78"/>
      <c r="V588" s="78"/>
      <c r="W588" s="78"/>
      <c r="X588" s="78"/>
      <c r="Y588" s="78"/>
      <c r="Z588" s="78"/>
    </row>
    <row r="589" ht="21.0" customHeight="1">
      <c r="A589" s="78"/>
      <c r="B589" s="78"/>
      <c r="C589" s="111"/>
      <c r="D589" s="111"/>
      <c r="E589" s="111"/>
      <c r="F589" s="111"/>
      <c r="G589" s="111"/>
      <c r="H589" s="111"/>
      <c r="I589" s="111"/>
      <c r="J589" s="111"/>
      <c r="K589" s="111"/>
      <c r="L589" s="110"/>
      <c r="M589" s="110"/>
      <c r="N589" s="110"/>
      <c r="O589" s="110"/>
      <c r="P589" s="77"/>
      <c r="Q589" s="77"/>
      <c r="R589" s="77"/>
      <c r="S589" s="77"/>
      <c r="T589" s="78"/>
      <c r="U589" s="78"/>
      <c r="V589" s="78"/>
      <c r="W589" s="78"/>
      <c r="X589" s="78"/>
      <c r="Y589" s="78"/>
      <c r="Z589" s="78"/>
    </row>
    <row r="590" ht="21.0" customHeight="1">
      <c r="A590" s="78"/>
      <c r="B590" s="78"/>
      <c r="C590" s="111"/>
      <c r="D590" s="111"/>
      <c r="E590" s="111"/>
      <c r="F590" s="111"/>
      <c r="G590" s="111"/>
      <c r="H590" s="111"/>
      <c r="I590" s="111"/>
      <c r="J590" s="111"/>
      <c r="K590" s="111"/>
      <c r="L590" s="110"/>
      <c r="M590" s="110"/>
      <c r="N590" s="110"/>
      <c r="O590" s="110"/>
      <c r="P590" s="77"/>
      <c r="Q590" s="77"/>
      <c r="R590" s="77"/>
      <c r="S590" s="77"/>
      <c r="T590" s="78"/>
      <c r="U590" s="78"/>
      <c r="V590" s="78"/>
      <c r="W590" s="78"/>
      <c r="X590" s="78"/>
      <c r="Y590" s="78"/>
      <c r="Z590" s="78"/>
    </row>
    <row r="591" ht="21.0" customHeight="1">
      <c r="A591" s="78"/>
      <c r="B591" s="78"/>
      <c r="C591" s="111"/>
      <c r="D591" s="111"/>
      <c r="E591" s="111"/>
      <c r="F591" s="111"/>
      <c r="G591" s="111"/>
      <c r="H591" s="111"/>
      <c r="I591" s="111"/>
      <c r="J591" s="111"/>
      <c r="K591" s="111"/>
      <c r="L591" s="110"/>
      <c r="M591" s="110"/>
      <c r="N591" s="110"/>
      <c r="O591" s="110"/>
      <c r="P591" s="77"/>
      <c r="Q591" s="77"/>
      <c r="R591" s="77"/>
      <c r="S591" s="77"/>
      <c r="T591" s="78"/>
      <c r="U591" s="78"/>
      <c r="V591" s="78"/>
      <c r="W591" s="78"/>
      <c r="X591" s="78"/>
      <c r="Y591" s="78"/>
      <c r="Z591" s="78"/>
    </row>
    <row r="592" ht="21.0" customHeight="1">
      <c r="A592" s="78"/>
      <c r="B592" s="78"/>
      <c r="C592" s="111"/>
      <c r="D592" s="111"/>
      <c r="E592" s="111"/>
      <c r="F592" s="111"/>
      <c r="G592" s="111"/>
      <c r="H592" s="111"/>
      <c r="I592" s="111"/>
      <c r="J592" s="111"/>
      <c r="K592" s="111"/>
      <c r="L592" s="110"/>
      <c r="M592" s="110"/>
      <c r="N592" s="110"/>
      <c r="O592" s="110"/>
      <c r="P592" s="77"/>
      <c r="Q592" s="77"/>
      <c r="R592" s="77"/>
      <c r="S592" s="77"/>
      <c r="T592" s="78"/>
      <c r="U592" s="78"/>
      <c r="V592" s="78"/>
      <c r="W592" s="78"/>
      <c r="X592" s="78"/>
      <c r="Y592" s="78"/>
      <c r="Z592" s="78"/>
    </row>
    <row r="593" ht="21.0" customHeight="1">
      <c r="A593" s="78"/>
      <c r="B593" s="78"/>
      <c r="C593" s="111"/>
      <c r="D593" s="111"/>
      <c r="E593" s="111"/>
      <c r="F593" s="111"/>
      <c r="G593" s="111"/>
      <c r="H593" s="111"/>
      <c r="I593" s="111"/>
      <c r="J593" s="111"/>
      <c r="K593" s="111"/>
      <c r="L593" s="110"/>
      <c r="M593" s="110"/>
      <c r="N593" s="110"/>
      <c r="O593" s="110"/>
      <c r="P593" s="77"/>
      <c r="Q593" s="77"/>
      <c r="R593" s="77"/>
      <c r="S593" s="77"/>
      <c r="T593" s="78"/>
      <c r="U593" s="78"/>
      <c r="V593" s="78"/>
      <c r="W593" s="78"/>
      <c r="X593" s="78"/>
      <c r="Y593" s="78"/>
      <c r="Z593" s="78"/>
    </row>
    <row r="594" ht="21.0" customHeight="1">
      <c r="A594" s="78"/>
      <c r="B594" s="78"/>
      <c r="C594" s="111"/>
      <c r="D594" s="111"/>
      <c r="E594" s="111"/>
      <c r="F594" s="111"/>
      <c r="G594" s="111"/>
      <c r="H594" s="111"/>
      <c r="I594" s="111"/>
      <c r="J594" s="111"/>
      <c r="K594" s="111"/>
      <c r="L594" s="110"/>
      <c r="M594" s="110"/>
      <c r="N594" s="110"/>
      <c r="O594" s="110"/>
      <c r="P594" s="77"/>
      <c r="Q594" s="77"/>
      <c r="R594" s="77"/>
      <c r="S594" s="77"/>
      <c r="T594" s="78"/>
      <c r="U594" s="78"/>
      <c r="V594" s="78"/>
      <c r="W594" s="78"/>
      <c r="X594" s="78"/>
      <c r="Y594" s="78"/>
      <c r="Z594" s="78"/>
    </row>
    <row r="595" ht="21.0" customHeight="1">
      <c r="A595" s="78"/>
      <c r="B595" s="78"/>
      <c r="C595" s="111"/>
      <c r="D595" s="111"/>
      <c r="E595" s="111"/>
      <c r="F595" s="111"/>
      <c r="G595" s="111"/>
      <c r="H595" s="111"/>
      <c r="I595" s="111"/>
      <c r="J595" s="111"/>
      <c r="K595" s="111"/>
      <c r="L595" s="110"/>
      <c r="M595" s="110"/>
      <c r="N595" s="110"/>
      <c r="O595" s="110"/>
      <c r="P595" s="77"/>
      <c r="Q595" s="77"/>
      <c r="R595" s="77"/>
      <c r="S595" s="77"/>
      <c r="T595" s="78"/>
      <c r="U595" s="78"/>
      <c r="V595" s="78"/>
      <c r="W595" s="78"/>
      <c r="X595" s="78"/>
      <c r="Y595" s="78"/>
      <c r="Z595" s="78"/>
    </row>
    <row r="596" ht="21.0" customHeight="1">
      <c r="A596" s="78"/>
      <c r="B596" s="78"/>
      <c r="C596" s="111"/>
      <c r="D596" s="111"/>
      <c r="E596" s="111"/>
      <c r="F596" s="111"/>
      <c r="G596" s="111"/>
      <c r="H596" s="111"/>
      <c r="I596" s="111"/>
      <c r="J596" s="111"/>
      <c r="K596" s="111"/>
      <c r="L596" s="110"/>
      <c r="M596" s="110"/>
      <c r="N596" s="110"/>
      <c r="O596" s="110"/>
      <c r="P596" s="77"/>
      <c r="Q596" s="77"/>
      <c r="R596" s="77"/>
      <c r="S596" s="77"/>
      <c r="T596" s="78"/>
      <c r="U596" s="78"/>
      <c r="V596" s="78"/>
      <c r="W596" s="78"/>
      <c r="X596" s="78"/>
      <c r="Y596" s="78"/>
      <c r="Z596" s="78"/>
    </row>
    <row r="597" ht="21.0" customHeight="1">
      <c r="A597" s="78"/>
      <c r="B597" s="78"/>
      <c r="C597" s="111"/>
      <c r="D597" s="111"/>
      <c r="E597" s="111"/>
      <c r="F597" s="111"/>
      <c r="G597" s="111"/>
      <c r="H597" s="111"/>
      <c r="I597" s="111"/>
      <c r="J597" s="111"/>
      <c r="K597" s="111"/>
      <c r="L597" s="110"/>
      <c r="M597" s="110"/>
      <c r="N597" s="110"/>
      <c r="O597" s="110"/>
      <c r="P597" s="77"/>
      <c r="Q597" s="77"/>
      <c r="R597" s="77"/>
      <c r="S597" s="77"/>
      <c r="T597" s="78"/>
      <c r="U597" s="78"/>
      <c r="V597" s="78"/>
      <c r="W597" s="78"/>
      <c r="X597" s="78"/>
      <c r="Y597" s="78"/>
      <c r="Z597" s="78"/>
    </row>
    <row r="598" ht="21.0" customHeight="1">
      <c r="A598" s="78"/>
      <c r="B598" s="78"/>
      <c r="C598" s="111"/>
      <c r="D598" s="111"/>
      <c r="E598" s="111"/>
      <c r="F598" s="111"/>
      <c r="G598" s="111"/>
      <c r="H598" s="111"/>
      <c r="I598" s="111"/>
      <c r="J598" s="111"/>
      <c r="K598" s="111"/>
      <c r="L598" s="110"/>
      <c r="M598" s="110"/>
      <c r="N598" s="110"/>
      <c r="O598" s="110"/>
      <c r="P598" s="77"/>
      <c r="Q598" s="77"/>
      <c r="R598" s="77"/>
      <c r="S598" s="77"/>
      <c r="T598" s="78"/>
      <c r="U598" s="78"/>
      <c r="V598" s="78"/>
      <c r="W598" s="78"/>
      <c r="X598" s="78"/>
      <c r="Y598" s="78"/>
      <c r="Z598" s="78"/>
    </row>
    <row r="599" ht="21.0" customHeight="1">
      <c r="A599" s="78"/>
      <c r="B599" s="78"/>
      <c r="C599" s="111"/>
      <c r="D599" s="111"/>
      <c r="E599" s="111"/>
      <c r="F599" s="111"/>
      <c r="G599" s="111"/>
      <c r="H599" s="111"/>
      <c r="I599" s="111"/>
      <c r="J599" s="111"/>
      <c r="K599" s="111"/>
      <c r="L599" s="110"/>
      <c r="M599" s="110"/>
      <c r="N599" s="110"/>
      <c r="O599" s="110"/>
      <c r="P599" s="77"/>
      <c r="Q599" s="77"/>
      <c r="R599" s="77"/>
      <c r="S599" s="77"/>
      <c r="T599" s="78"/>
      <c r="U599" s="78"/>
      <c r="V599" s="78"/>
      <c r="W599" s="78"/>
      <c r="X599" s="78"/>
      <c r="Y599" s="78"/>
      <c r="Z599" s="78"/>
    </row>
    <row r="600" ht="21.0" customHeight="1">
      <c r="A600" s="78"/>
      <c r="B600" s="78"/>
      <c r="C600" s="111"/>
      <c r="D600" s="111"/>
      <c r="E600" s="111"/>
      <c r="F600" s="111"/>
      <c r="G600" s="111"/>
      <c r="H600" s="111"/>
      <c r="I600" s="111"/>
      <c r="J600" s="111"/>
      <c r="K600" s="111"/>
      <c r="L600" s="110"/>
      <c r="M600" s="110"/>
      <c r="N600" s="110"/>
      <c r="O600" s="110"/>
      <c r="P600" s="77"/>
      <c r="Q600" s="77"/>
      <c r="R600" s="77"/>
      <c r="S600" s="77"/>
      <c r="T600" s="78"/>
      <c r="U600" s="78"/>
      <c r="V600" s="78"/>
      <c r="W600" s="78"/>
      <c r="X600" s="78"/>
      <c r="Y600" s="78"/>
      <c r="Z600" s="78"/>
    </row>
    <row r="601" ht="21.0" customHeight="1">
      <c r="A601" s="78"/>
      <c r="B601" s="78"/>
      <c r="C601" s="111"/>
      <c r="D601" s="111"/>
      <c r="E601" s="111"/>
      <c r="F601" s="111"/>
      <c r="G601" s="111"/>
      <c r="H601" s="111"/>
      <c r="I601" s="111"/>
      <c r="J601" s="111"/>
      <c r="K601" s="111"/>
      <c r="L601" s="110"/>
      <c r="M601" s="110"/>
      <c r="N601" s="110"/>
      <c r="O601" s="110"/>
      <c r="P601" s="77"/>
      <c r="Q601" s="77"/>
      <c r="R601" s="77"/>
      <c r="S601" s="77"/>
      <c r="T601" s="78"/>
      <c r="U601" s="78"/>
      <c r="V601" s="78"/>
      <c r="W601" s="78"/>
      <c r="X601" s="78"/>
      <c r="Y601" s="78"/>
      <c r="Z601" s="78"/>
    </row>
    <row r="602" ht="21.0" customHeight="1">
      <c r="A602" s="78"/>
      <c r="B602" s="78"/>
      <c r="C602" s="111"/>
      <c r="D602" s="111"/>
      <c r="E602" s="111"/>
      <c r="F602" s="111"/>
      <c r="G602" s="111"/>
      <c r="H602" s="111"/>
      <c r="I602" s="111"/>
      <c r="J602" s="111"/>
      <c r="K602" s="111"/>
      <c r="L602" s="110"/>
      <c r="M602" s="110"/>
      <c r="N602" s="110"/>
      <c r="O602" s="110"/>
      <c r="P602" s="77"/>
      <c r="Q602" s="77"/>
      <c r="R602" s="77"/>
      <c r="S602" s="77"/>
      <c r="T602" s="78"/>
      <c r="U602" s="78"/>
      <c r="V602" s="78"/>
      <c r="W602" s="78"/>
      <c r="X602" s="78"/>
      <c r="Y602" s="78"/>
      <c r="Z602" s="78"/>
    </row>
    <row r="603" ht="21.0" customHeight="1">
      <c r="A603" s="78"/>
      <c r="B603" s="78"/>
      <c r="C603" s="111"/>
      <c r="D603" s="111"/>
      <c r="E603" s="111"/>
      <c r="F603" s="111"/>
      <c r="G603" s="111"/>
      <c r="H603" s="111"/>
      <c r="I603" s="111"/>
      <c r="J603" s="111"/>
      <c r="K603" s="111"/>
      <c r="L603" s="110"/>
      <c r="M603" s="110"/>
      <c r="N603" s="110"/>
      <c r="O603" s="110"/>
      <c r="P603" s="77"/>
      <c r="Q603" s="77"/>
      <c r="R603" s="77"/>
      <c r="S603" s="77"/>
      <c r="T603" s="78"/>
      <c r="U603" s="78"/>
      <c r="V603" s="78"/>
      <c r="W603" s="78"/>
      <c r="X603" s="78"/>
      <c r="Y603" s="78"/>
      <c r="Z603" s="78"/>
    </row>
    <row r="604" ht="21.0" customHeight="1">
      <c r="A604" s="78"/>
      <c r="B604" s="78"/>
      <c r="C604" s="111"/>
      <c r="D604" s="111"/>
      <c r="E604" s="111"/>
      <c r="F604" s="111"/>
      <c r="G604" s="111"/>
      <c r="H604" s="111"/>
      <c r="I604" s="111"/>
      <c r="J604" s="111"/>
      <c r="K604" s="111"/>
      <c r="L604" s="110"/>
      <c r="M604" s="110"/>
      <c r="N604" s="110"/>
      <c r="O604" s="110"/>
      <c r="P604" s="77"/>
      <c r="Q604" s="77"/>
      <c r="R604" s="77"/>
      <c r="S604" s="77"/>
      <c r="T604" s="78"/>
      <c r="U604" s="78"/>
      <c r="V604" s="78"/>
      <c r="W604" s="78"/>
      <c r="X604" s="78"/>
      <c r="Y604" s="78"/>
      <c r="Z604" s="78"/>
    </row>
    <row r="605" ht="21.0" customHeight="1">
      <c r="A605" s="78"/>
      <c r="B605" s="78"/>
      <c r="C605" s="111"/>
      <c r="D605" s="111"/>
      <c r="E605" s="111"/>
      <c r="F605" s="111"/>
      <c r="G605" s="111"/>
      <c r="H605" s="111"/>
      <c r="I605" s="111"/>
      <c r="J605" s="111"/>
      <c r="K605" s="111"/>
      <c r="L605" s="110"/>
      <c r="M605" s="110"/>
      <c r="N605" s="110"/>
      <c r="O605" s="110"/>
      <c r="P605" s="77"/>
      <c r="Q605" s="77"/>
      <c r="R605" s="77"/>
      <c r="S605" s="77"/>
      <c r="T605" s="78"/>
      <c r="U605" s="78"/>
      <c r="V605" s="78"/>
      <c r="W605" s="78"/>
      <c r="X605" s="78"/>
      <c r="Y605" s="78"/>
      <c r="Z605" s="78"/>
    </row>
    <row r="606" ht="21.0" customHeight="1">
      <c r="A606" s="78"/>
      <c r="B606" s="78"/>
      <c r="C606" s="111"/>
      <c r="D606" s="111"/>
      <c r="E606" s="111"/>
      <c r="F606" s="111"/>
      <c r="G606" s="111"/>
      <c r="H606" s="111"/>
      <c r="I606" s="111"/>
      <c r="J606" s="111"/>
      <c r="K606" s="111"/>
      <c r="L606" s="110"/>
      <c r="M606" s="110"/>
      <c r="N606" s="110"/>
      <c r="O606" s="110"/>
      <c r="P606" s="77"/>
      <c r="Q606" s="77"/>
      <c r="R606" s="77"/>
      <c r="S606" s="77"/>
      <c r="T606" s="78"/>
      <c r="U606" s="78"/>
      <c r="V606" s="78"/>
      <c r="W606" s="78"/>
      <c r="X606" s="78"/>
      <c r="Y606" s="78"/>
      <c r="Z606" s="78"/>
    </row>
    <row r="607" ht="21.0" customHeight="1">
      <c r="A607" s="78"/>
      <c r="B607" s="78"/>
      <c r="C607" s="111"/>
      <c r="D607" s="111"/>
      <c r="E607" s="111"/>
      <c r="F607" s="111"/>
      <c r="G607" s="111"/>
      <c r="H607" s="111"/>
      <c r="I607" s="111"/>
      <c r="J607" s="111"/>
      <c r="K607" s="111"/>
      <c r="L607" s="110"/>
      <c r="M607" s="110"/>
      <c r="N607" s="110"/>
      <c r="O607" s="110"/>
      <c r="P607" s="77"/>
      <c r="Q607" s="77"/>
      <c r="R607" s="77"/>
      <c r="S607" s="77"/>
      <c r="T607" s="78"/>
      <c r="U607" s="78"/>
      <c r="V607" s="78"/>
      <c r="W607" s="78"/>
      <c r="X607" s="78"/>
      <c r="Y607" s="78"/>
      <c r="Z607" s="78"/>
    </row>
    <row r="608" ht="21.0" customHeight="1">
      <c r="A608" s="78"/>
      <c r="B608" s="78"/>
      <c r="C608" s="111"/>
      <c r="D608" s="111"/>
      <c r="E608" s="111"/>
      <c r="F608" s="111"/>
      <c r="G608" s="111"/>
      <c r="H608" s="111"/>
      <c r="I608" s="111"/>
      <c r="J608" s="111"/>
      <c r="K608" s="111"/>
      <c r="L608" s="110"/>
      <c r="M608" s="110"/>
      <c r="N608" s="110"/>
      <c r="O608" s="110"/>
      <c r="P608" s="77"/>
      <c r="Q608" s="77"/>
      <c r="R608" s="77"/>
      <c r="S608" s="77"/>
      <c r="T608" s="78"/>
      <c r="U608" s="78"/>
      <c r="V608" s="78"/>
      <c r="W608" s="78"/>
      <c r="X608" s="78"/>
      <c r="Y608" s="78"/>
      <c r="Z608" s="78"/>
    </row>
    <row r="609" ht="21.0" customHeight="1">
      <c r="A609" s="78"/>
      <c r="B609" s="78"/>
      <c r="C609" s="111"/>
      <c r="D609" s="111"/>
      <c r="E609" s="111"/>
      <c r="F609" s="111"/>
      <c r="G609" s="111"/>
      <c r="H609" s="111"/>
      <c r="I609" s="111"/>
      <c r="J609" s="111"/>
      <c r="K609" s="111"/>
      <c r="L609" s="110"/>
      <c r="M609" s="110"/>
      <c r="N609" s="110"/>
      <c r="O609" s="110"/>
      <c r="P609" s="77"/>
      <c r="Q609" s="77"/>
      <c r="R609" s="77"/>
      <c r="S609" s="77"/>
      <c r="T609" s="78"/>
      <c r="U609" s="78"/>
      <c r="V609" s="78"/>
      <c r="W609" s="78"/>
      <c r="X609" s="78"/>
      <c r="Y609" s="78"/>
      <c r="Z609" s="78"/>
    </row>
    <row r="610" ht="21.0" customHeight="1">
      <c r="A610" s="78"/>
      <c r="B610" s="78"/>
      <c r="C610" s="111"/>
      <c r="D610" s="111"/>
      <c r="E610" s="111"/>
      <c r="F610" s="111"/>
      <c r="G610" s="111"/>
      <c r="H610" s="111"/>
      <c r="I610" s="111"/>
      <c r="J610" s="111"/>
      <c r="K610" s="111"/>
      <c r="L610" s="110"/>
      <c r="M610" s="110"/>
      <c r="N610" s="110"/>
      <c r="O610" s="110"/>
      <c r="P610" s="77"/>
      <c r="Q610" s="77"/>
      <c r="R610" s="77"/>
      <c r="S610" s="77"/>
      <c r="T610" s="78"/>
      <c r="U610" s="78"/>
      <c r="V610" s="78"/>
      <c r="W610" s="78"/>
      <c r="X610" s="78"/>
      <c r="Y610" s="78"/>
      <c r="Z610" s="78"/>
    </row>
    <row r="611" ht="21.0" customHeight="1">
      <c r="A611" s="78"/>
      <c r="B611" s="78"/>
      <c r="C611" s="111"/>
      <c r="D611" s="111"/>
      <c r="E611" s="111"/>
      <c r="F611" s="111"/>
      <c r="G611" s="111"/>
      <c r="H611" s="111"/>
      <c r="I611" s="111"/>
      <c r="J611" s="111"/>
      <c r="K611" s="111"/>
      <c r="L611" s="110"/>
      <c r="M611" s="110"/>
      <c r="N611" s="110"/>
      <c r="O611" s="110"/>
      <c r="P611" s="77"/>
      <c r="Q611" s="77"/>
      <c r="R611" s="77"/>
      <c r="S611" s="77"/>
      <c r="T611" s="78"/>
      <c r="U611" s="78"/>
      <c r="V611" s="78"/>
      <c r="W611" s="78"/>
      <c r="X611" s="78"/>
      <c r="Y611" s="78"/>
      <c r="Z611" s="78"/>
    </row>
    <row r="612" ht="21.0" customHeight="1">
      <c r="A612" s="78"/>
      <c r="B612" s="78"/>
      <c r="C612" s="111"/>
      <c r="D612" s="111"/>
      <c r="E612" s="111"/>
      <c r="F612" s="111"/>
      <c r="G612" s="111"/>
      <c r="H612" s="111"/>
      <c r="I612" s="111"/>
      <c r="J612" s="111"/>
      <c r="K612" s="111"/>
      <c r="L612" s="110"/>
      <c r="M612" s="110"/>
      <c r="N612" s="110"/>
      <c r="O612" s="110"/>
      <c r="P612" s="77"/>
      <c r="Q612" s="77"/>
      <c r="R612" s="77"/>
      <c r="S612" s="77"/>
      <c r="T612" s="78"/>
      <c r="U612" s="78"/>
      <c r="V612" s="78"/>
      <c r="W612" s="78"/>
      <c r="X612" s="78"/>
      <c r="Y612" s="78"/>
      <c r="Z612" s="78"/>
    </row>
    <row r="613" ht="21.0" customHeight="1">
      <c r="A613" s="78"/>
      <c r="B613" s="78"/>
      <c r="C613" s="111"/>
      <c r="D613" s="111"/>
      <c r="E613" s="111"/>
      <c r="F613" s="111"/>
      <c r="G613" s="111"/>
      <c r="H613" s="111"/>
      <c r="I613" s="111"/>
      <c r="J613" s="111"/>
      <c r="K613" s="111"/>
      <c r="L613" s="110"/>
      <c r="M613" s="110"/>
      <c r="N613" s="110"/>
      <c r="O613" s="110"/>
      <c r="P613" s="77"/>
      <c r="Q613" s="77"/>
      <c r="R613" s="77"/>
      <c r="S613" s="77"/>
      <c r="T613" s="78"/>
      <c r="U613" s="78"/>
      <c r="V613" s="78"/>
      <c r="W613" s="78"/>
      <c r="X613" s="78"/>
      <c r="Y613" s="78"/>
      <c r="Z613" s="78"/>
    </row>
    <row r="614" ht="21.0" customHeight="1">
      <c r="A614" s="78"/>
      <c r="B614" s="78"/>
      <c r="C614" s="111"/>
      <c r="D614" s="111"/>
      <c r="E614" s="111"/>
      <c r="F614" s="111"/>
      <c r="G614" s="111"/>
      <c r="H614" s="111"/>
      <c r="I614" s="111"/>
      <c r="J614" s="111"/>
      <c r="K614" s="111"/>
      <c r="L614" s="110"/>
      <c r="M614" s="110"/>
      <c r="N614" s="110"/>
      <c r="O614" s="110"/>
      <c r="P614" s="77"/>
      <c r="Q614" s="77"/>
      <c r="R614" s="77"/>
      <c r="S614" s="77"/>
      <c r="T614" s="78"/>
      <c r="U614" s="78"/>
      <c r="V614" s="78"/>
      <c r="W614" s="78"/>
      <c r="X614" s="78"/>
      <c r="Y614" s="78"/>
      <c r="Z614" s="78"/>
    </row>
    <row r="615" ht="21.0" customHeight="1">
      <c r="A615" s="78"/>
      <c r="B615" s="78"/>
      <c r="C615" s="111"/>
      <c r="D615" s="111"/>
      <c r="E615" s="111"/>
      <c r="F615" s="111"/>
      <c r="G615" s="111"/>
      <c r="H615" s="111"/>
      <c r="I615" s="111"/>
      <c r="J615" s="111"/>
      <c r="K615" s="111"/>
      <c r="L615" s="110"/>
      <c r="M615" s="110"/>
      <c r="N615" s="110"/>
      <c r="O615" s="110"/>
      <c r="P615" s="77"/>
      <c r="Q615" s="77"/>
      <c r="R615" s="77"/>
      <c r="S615" s="77"/>
      <c r="T615" s="78"/>
      <c r="U615" s="78"/>
      <c r="V615" s="78"/>
      <c r="W615" s="78"/>
      <c r="X615" s="78"/>
      <c r="Y615" s="78"/>
      <c r="Z615" s="78"/>
    </row>
    <row r="616" ht="21.0" customHeight="1">
      <c r="A616" s="78"/>
      <c r="B616" s="78"/>
      <c r="C616" s="111"/>
      <c r="D616" s="111"/>
      <c r="E616" s="111"/>
      <c r="F616" s="111"/>
      <c r="G616" s="111"/>
      <c r="H616" s="111"/>
      <c r="I616" s="111"/>
      <c r="J616" s="111"/>
      <c r="K616" s="111"/>
      <c r="L616" s="110"/>
      <c r="M616" s="110"/>
      <c r="N616" s="110"/>
      <c r="O616" s="110"/>
      <c r="P616" s="77"/>
      <c r="Q616" s="77"/>
      <c r="R616" s="77"/>
      <c r="S616" s="77"/>
      <c r="T616" s="78"/>
      <c r="U616" s="78"/>
      <c r="V616" s="78"/>
      <c r="W616" s="78"/>
      <c r="X616" s="78"/>
      <c r="Y616" s="78"/>
      <c r="Z616" s="78"/>
    </row>
    <row r="617" ht="21.0" customHeight="1">
      <c r="A617" s="78"/>
      <c r="B617" s="78"/>
      <c r="C617" s="111"/>
      <c r="D617" s="111"/>
      <c r="E617" s="111"/>
      <c r="F617" s="111"/>
      <c r="G617" s="111"/>
      <c r="H617" s="111"/>
      <c r="I617" s="111"/>
      <c r="J617" s="111"/>
      <c r="K617" s="111"/>
      <c r="L617" s="110"/>
      <c r="M617" s="110"/>
      <c r="N617" s="110"/>
      <c r="O617" s="110"/>
      <c r="P617" s="77"/>
      <c r="Q617" s="77"/>
      <c r="R617" s="77"/>
      <c r="S617" s="77"/>
      <c r="T617" s="78"/>
      <c r="U617" s="78"/>
      <c r="V617" s="78"/>
      <c r="W617" s="78"/>
      <c r="X617" s="78"/>
      <c r="Y617" s="78"/>
      <c r="Z617" s="78"/>
    </row>
    <row r="618" ht="21.0" customHeight="1">
      <c r="A618" s="78"/>
      <c r="B618" s="78"/>
      <c r="C618" s="111"/>
      <c r="D618" s="111"/>
      <c r="E618" s="111"/>
      <c r="F618" s="111"/>
      <c r="G618" s="111"/>
      <c r="H618" s="111"/>
      <c r="I618" s="111"/>
      <c r="J618" s="111"/>
      <c r="K618" s="111"/>
      <c r="L618" s="110"/>
      <c r="M618" s="110"/>
      <c r="N618" s="110"/>
      <c r="O618" s="110"/>
      <c r="P618" s="77"/>
      <c r="Q618" s="77"/>
      <c r="R618" s="77"/>
      <c r="S618" s="77"/>
      <c r="T618" s="78"/>
      <c r="U618" s="78"/>
      <c r="V618" s="78"/>
      <c r="W618" s="78"/>
      <c r="X618" s="78"/>
      <c r="Y618" s="78"/>
      <c r="Z618" s="78"/>
    </row>
    <row r="619" ht="21.0" customHeight="1">
      <c r="A619" s="78"/>
      <c r="B619" s="78"/>
      <c r="C619" s="111"/>
      <c r="D619" s="111"/>
      <c r="E619" s="111"/>
      <c r="F619" s="111"/>
      <c r="G619" s="111"/>
      <c r="H619" s="111"/>
      <c r="I619" s="111"/>
      <c r="J619" s="111"/>
      <c r="K619" s="111"/>
      <c r="L619" s="110"/>
      <c r="M619" s="110"/>
      <c r="N619" s="110"/>
      <c r="O619" s="110"/>
      <c r="P619" s="77"/>
      <c r="Q619" s="77"/>
      <c r="R619" s="77"/>
      <c r="S619" s="77"/>
      <c r="T619" s="78"/>
      <c r="U619" s="78"/>
      <c r="V619" s="78"/>
      <c r="W619" s="78"/>
      <c r="X619" s="78"/>
      <c r="Y619" s="78"/>
      <c r="Z619" s="78"/>
    </row>
    <row r="620" ht="21.0" customHeight="1">
      <c r="A620" s="78"/>
      <c r="B620" s="78"/>
      <c r="C620" s="111"/>
      <c r="D620" s="111"/>
      <c r="E620" s="111"/>
      <c r="F620" s="111"/>
      <c r="G620" s="111"/>
      <c r="H620" s="111"/>
      <c r="I620" s="111"/>
      <c r="J620" s="111"/>
      <c r="K620" s="111"/>
      <c r="L620" s="110"/>
      <c r="M620" s="110"/>
      <c r="N620" s="110"/>
      <c r="O620" s="110"/>
      <c r="P620" s="77"/>
      <c r="Q620" s="77"/>
      <c r="R620" s="77"/>
      <c r="S620" s="77"/>
      <c r="T620" s="78"/>
      <c r="U620" s="78"/>
      <c r="V620" s="78"/>
      <c r="W620" s="78"/>
      <c r="X620" s="78"/>
      <c r="Y620" s="78"/>
      <c r="Z620" s="78"/>
    </row>
    <row r="621" ht="21.0" customHeight="1">
      <c r="A621" s="78"/>
      <c r="B621" s="78"/>
      <c r="C621" s="111"/>
      <c r="D621" s="111"/>
      <c r="E621" s="111"/>
      <c r="F621" s="111"/>
      <c r="G621" s="111"/>
      <c r="H621" s="111"/>
      <c r="I621" s="111"/>
      <c r="J621" s="111"/>
      <c r="K621" s="111"/>
      <c r="L621" s="110"/>
      <c r="M621" s="110"/>
      <c r="N621" s="110"/>
      <c r="O621" s="110"/>
      <c r="P621" s="77"/>
      <c r="Q621" s="77"/>
      <c r="R621" s="77"/>
      <c r="S621" s="77"/>
      <c r="T621" s="78"/>
      <c r="U621" s="78"/>
      <c r="V621" s="78"/>
      <c r="W621" s="78"/>
      <c r="X621" s="78"/>
      <c r="Y621" s="78"/>
      <c r="Z621" s="78"/>
    </row>
    <row r="622" ht="21.0" customHeight="1">
      <c r="A622" s="78"/>
      <c r="B622" s="78"/>
      <c r="C622" s="111"/>
      <c r="D622" s="111"/>
      <c r="E622" s="111"/>
      <c r="F622" s="111"/>
      <c r="G622" s="111"/>
      <c r="H622" s="111"/>
      <c r="I622" s="111"/>
      <c r="J622" s="111"/>
      <c r="K622" s="111"/>
      <c r="L622" s="110"/>
      <c r="M622" s="110"/>
      <c r="N622" s="110"/>
      <c r="O622" s="110"/>
      <c r="P622" s="77"/>
      <c r="Q622" s="77"/>
      <c r="R622" s="77"/>
      <c r="S622" s="77"/>
      <c r="T622" s="78"/>
      <c r="U622" s="78"/>
      <c r="V622" s="78"/>
      <c r="W622" s="78"/>
      <c r="X622" s="78"/>
      <c r="Y622" s="78"/>
      <c r="Z622" s="78"/>
    </row>
    <row r="623" ht="21.0" customHeight="1">
      <c r="A623" s="78"/>
      <c r="B623" s="78"/>
      <c r="C623" s="111"/>
      <c r="D623" s="111"/>
      <c r="E623" s="111"/>
      <c r="F623" s="111"/>
      <c r="G623" s="111"/>
      <c r="H623" s="111"/>
      <c r="I623" s="111"/>
      <c r="J623" s="111"/>
      <c r="K623" s="111"/>
      <c r="L623" s="110"/>
      <c r="M623" s="110"/>
      <c r="N623" s="110"/>
      <c r="O623" s="110"/>
      <c r="P623" s="77"/>
      <c r="Q623" s="77"/>
      <c r="R623" s="77"/>
      <c r="S623" s="77"/>
      <c r="T623" s="78"/>
      <c r="U623" s="78"/>
      <c r="V623" s="78"/>
      <c r="W623" s="78"/>
      <c r="X623" s="78"/>
      <c r="Y623" s="78"/>
      <c r="Z623" s="78"/>
    </row>
    <row r="624" ht="21.0" customHeight="1">
      <c r="A624" s="78"/>
      <c r="B624" s="78"/>
      <c r="C624" s="111"/>
      <c r="D624" s="111"/>
      <c r="E624" s="111"/>
      <c r="F624" s="111"/>
      <c r="G624" s="111"/>
      <c r="H624" s="111"/>
      <c r="I624" s="111"/>
      <c r="J624" s="111"/>
      <c r="K624" s="111"/>
      <c r="L624" s="110"/>
      <c r="M624" s="110"/>
      <c r="N624" s="110"/>
      <c r="O624" s="110"/>
      <c r="P624" s="77"/>
      <c r="Q624" s="77"/>
      <c r="R624" s="77"/>
      <c r="S624" s="77"/>
      <c r="T624" s="78"/>
      <c r="U624" s="78"/>
      <c r="V624" s="78"/>
      <c r="W624" s="78"/>
      <c r="X624" s="78"/>
      <c r="Y624" s="78"/>
      <c r="Z624" s="78"/>
    </row>
    <row r="625" ht="21.0" customHeight="1">
      <c r="A625" s="78"/>
      <c r="B625" s="78"/>
      <c r="C625" s="111"/>
      <c r="D625" s="111"/>
      <c r="E625" s="111"/>
      <c r="F625" s="111"/>
      <c r="G625" s="111"/>
      <c r="H625" s="111"/>
      <c r="I625" s="111"/>
      <c r="J625" s="111"/>
      <c r="K625" s="111"/>
      <c r="L625" s="110"/>
      <c r="M625" s="110"/>
      <c r="N625" s="110"/>
      <c r="O625" s="110"/>
      <c r="P625" s="77"/>
      <c r="Q625" s="77"/>
      <c r="R625" s="77"/>
      <c r="S625" s="77"/>
      <c r="T625" s="78"/>
      <c r="U625" s="78"/>
      <c r="V625" s="78"/>
      <c r="W625" s="78"/>
      <c r="X625" s="78"/>
      <c r="Y625" s="78"/>
      <c r="Z625" s="78"/>
    </row>
    <row r="626" ht="21.0" customHeight="1">
      <c r="A626" s="78"/>
      <c r="B626" s="78"/>
      <c r="C626" s="111"/>
      <c r="D626" s="111"/>
      <c r="E626" s="111"/>
      <c r="F626" s="111"/>
      <c r="G626" s="111"/>
      <c r="H626" s="111"/>
      <c r="I626" s="111"/>
      <c r="J626" s="111"/>
      <c r="K626" s="111"/>
      <c r="L626" s="110"/>
      <c r="M626" s="110"/>
      <c r="N626" s="110"/>
      <c r="O626" s="110"/>
      <c r="P626" s="77"/>
      <c r="Q626" s="77"/>
      <c r="R626" s="77"/>
      <c r="S626" s="77"/>
      <c r="T626" s="78"/>
      <c r="U626" s="78"/>
      <c r="V626" s="78"/>
      <c r="W626" s="78"/>
      <c r="X626" s="78"/>
      <c r="Y626" s="78"/>
      <c r="Z626" s="78"/>
    </row>
    <row r="627" ht="21.0" customHeight="1">
      <c r="A627" s="78"/>
      <c r="B627" s="78"/>
      <c r="C627" s="111"/>
      <c r="D627" s="111"/>
      <c r="E627" s="111"/>
      <c r="F627" s="111"/>
      <c r="G627" s="111"/>
      <c r="H627" s="111"/>
      <c r="I627" s="111"/>
      <c r="J627" s="111"/>
      <c r="K627" s="111"/>
      <c r="L627" s="110"/>
      <c r="M627" s="110"/>
      <c r="N627" s="110"/>
      <c r="O627" s="110"/>
      <c r="P627" s="77"/>
      <c r="Q627" s="77"/>
      <c r="R627" s="77"/>
      <c r="S627" s="77"/>
      <c r="T627" s="78"/>
      <c r="U627" s="78"/>
      <c r="V627" s="78"/>
      <c r="W627" s="78"/>
      <c r="X627" s="78"/>
      <c r="Y627" s="78"/>
      <c r="Z627" s="78"/>
    </row>
    <row r="628" ht="21.0" customHeight="1">
      <c r="A628" s="78"/>
      <c r="B628" s="78"/>
      <c r="C628" s="111"/>
      <c r="D628" s="111"/>
      <c r="E628" s="111"/>
      <c r="F628" s="111"/>
      <c r="G628" s="111"/>
      <c r="H628" s="111"/>
      <c r="I628" s="111"/>
      <c r="J628" s="111"/>
      <c r="K628" s="111"/>
      <c r="L628" s="110"/>
      <c r="M628" s="110"/>
      <c r="N628" s="110"/>
      <c r="O628" s="110"/>
      <c r="P628" s="77"/>
      <c r="Q628" s="77"/>
      <c r="R628" s="77"/>
      <c r="S628" s="77"/>
      <c r="T628" s="78"/>
      <c r="U628" s="78"/>
      <c r="V628" s="78"/>
      <c r="W628" s="78"/>
      <c r="X628" s="78"/>
      <c r="Y628" s="78"/>
      <c r="Z628" s="78"/>
    </row>
    <row r="629" ht="21.0" customHeight="1">
      <c r="A629" s="78"/>
      <c r="B629" s="78"/>
      <c r="C629" s="111"/>
      <c r="D629" s="111"/>
      <c r="E629" s="111"/>
      <c r="F629" s="111"/>
      <c r="G629" s="111"/>
      <c r="H629" s="111"/>
      <c r="I629" s="111"/>
      <c r="J629" s="111"/>
      <c r="K629" s="111"/>
      <c r="L629" s="110"/>
      <c r="M629" s="110"/>
      <c r="N629" s="110"/>
      <c r="O629" s="110"/>
      <c r="P629" s="77"/>
      <c r="Q629" s="77"/>
      <c r="R629" s="77"/>
      <c r="S629" s="77"/>
      <c r="T629" s="78"/>
      <c r="U629" s="78"/>
      <c r="V629" s="78"/>
      <c r="W629" s="78"/>
      <c r="X629" s="78"/>
      <c r="Y629" s="78"/>
      <c r="Z629" s="78"/>
    </row>
    <row r="630" ht="21.0" customHeight="1">
      <c r="A630" s="78"/>
      <c r="B630" s="78"/>
      <c r="C630" s="111"/>
      <c r="D630" s="111"/>
      <c r="E630" s="111"/>
      <c r="F630" s="111"/>
      <c r="G630" s="111"/>
      <c r="H630" s="111"/>
      <c r="I630" s="111"/>
      <c r="J630" s="111"/>
      <c r="K630" s="111"/>
      <c r="L630" s="110"/>
      <c r="M630" s="110"/>
      <c r="N630" s="110"/>
      <c r="O630" s="110"/>
      <c r="P630" s="77"/>
      <c r="Q630" s="77"/>
      <c r="R630" s="77"/>
      <c r="S630" s="77"/>
      <c r="T630" s="78"/>
      <c r="U630" s="78"/>
      <c r="V630" s="78"/>
      <c r="W630" s="78"/>
      <c r="X630" s="78"/>
      <c r="Y630" s="78"/>
      <c r="Z630" s="78"/>
    </row>
    <row r="631" ht="21.0" customHeight="1">
      <c r="A631" s="78"/>
      <c r="B631" s="78"/>
      <c r="C631" s="111"/>
      <c r="D631" s="111"/>
      <c r="E631" s="111"/>
      <c r="F631" s="111"/>
      <c r="G631" s="111"/>
      <c r="H631" s="111"/>
      <c r="I631" s="111"/>
      <c r="J631" s="111"/>
      <c r="K631" s="111"/>
      <c r="L631" s="110"/>
      <c r="M631" s="110"/>
      <c r="N631" s="110"/>
      <c r="O631" s="110"/>
      <c r="P631" s="77"/>
      <c r="Q631" s="77"/>
      <c r="R631" s="77"/>
      <c r="S631" s="77"/>
      <c r="T631" s="78"/>
      <c r="U631" s="78"/>
      <c r="V631" s="78"/>
      <c r="W631" s="78"/>
      <c r="X631" s="78"/>
      <c r="Y631" s="78"/>
      <c r="Z631" s="78"/>
    </row>
    <row r="632" ht="21.0" customHeight="1">
      <c r="A632" s="78"/>
      <c r="B632" s="78"/>
      <c r="C632" s="111"/>
      <c r="D632" s="111"/>
      <c r="E632" s="111"/>
      <c r="F632" s="111"/>
      <c r="G632" s="111"/>
      <c r="H632" s="111"/>
      <c r="I632" s="111"/>
      <c r="J632" s="111"/>
      <c r="K632" s="111"/>
      <c r="L632" s="110"/>
      <c r="M632" s="110"/>
      <c r="N632" s="110"/>
      <c r="O632" s="110"/>
      <c r="P632" s="77"/>
      <c r="Q632" s="77"/>
      <c r="R632" s="77"/>
      <c r="S632" s="77"/>
      <c r="T632" s="78"/>
      <c r="U632" s="78"/>
      <c r="V632" s="78"/>
      <c r="W632" s="78"/>
      <c r="X632" s="78"/>
      <c r="Y632" s="78"/>
      <c r="Z632" s="78"/>
    </row>
    <row r="633" ht="21.0" customHeight="1">
      <c r="A633" s="78"/>
      <c r="B633" s="78"/>
      <c r="C633" s="111"/>
      <c r="D633" s="111"/>
      <c r="E633" s="111"/>
      <c r="F633" s="111"/>
      <c r="G633" s="111"/>
      <c r="H633" s="111"/>
      <c r="I633" s="111"/>
      <c r="J633" s="111"/>
      <c r="K633" s="111"/>
      <c r="L633" s="110"/>
      <c r="M633" s="110"/>
      <c r="N633" s="110"/>
      <c r="O633" s="110"/>
      <c r="P633" s="77"/>
      <c r="Q633" s="77"/>
      <c r="R633" s="77"/>
      <c r="S633" s="77"/>
      <c r="T633" s="78"/>
      <c r="U633" s="78"/>
      <c r="V633" s="78"/>
      <c r="W633" s="78"/>
      <c r="X633" s="78"/>
      <c r="Y633" s="78"/>
      <c r="Z633" s="78"/>
    </row>
    <row r="634" ht="21.0" customHeight="1">
      <c r="A634" s="78"/>
      <c r="B634" s="78"/>
      <c r="C634" s="111"/>
      <c r="D634" s="111"/>
      <c r="E634" s="111"/>
      <c r="F634" s="111"/>
      <c r="G634" s="111"/>
      <c r="H634" s="111"/>
      <c r="I634" s="111"/>
      <c r="J634" s="111"/>
      <c r="K634" s="111"/>
      <c r="L634" s="110"/>
      <c r="M634" s="110"/>
      <c r="N634" s="110"/>
      <c r="O634" s="110"/>
      <c r="P634" s="77"/>
      <c r="Q634" s="77"/>
      <c r="R634" s="77"/>
      <c r="S634" s="77"/>
      <c r="T634" s="78"/>
      <c r="U634" s="78"/>
      <c r="V634" s="78"/>
      <c r="W634" s="78"/>
      <c r="X634" s="78"/>
      <c r="Y634" s="78"/>
      <c r="Z634" s="78"/>
    </row>
    <row r="635" ht="21.0" customHeight="1">
      <c r="A635" s="78"/>
      <c r="B635" s="78"/>
      <c r="C635" s="111"/>
      <c r="D635" s="111"/>
      <c r="E635" s="111"/>
      <c r="F635" s="111"/>
      <c r="G635" s="111"/>
      <c r="H635" s="111"/>
      <c r="I635" s="111"/>
      <c r="J635" s="111"/>
      <c r="K635" s="111"/>
      <c r="L635" s="110"/>
      <c r="M635" s="110"/>
      <c r="N635" s="110"/>
      <c r="O635" s="110"/>
      <c r="P635" s="77"/>
      <c r="Q635" s="77"/>
      <c r="R635" s="77"/>
      <c r="S635" s="77"/>
      <c r="T635" s="78"/>
      <c r="U635" s="78"/>
      <c r="V635" s="78"/>
      <c r="W635" s="78"/>
      <c r="X635" s="78"/>
      <c r="Y635" s="78"/>
      <c r="Z635" s="78"/>
    </row>
    <row r="636" ht="21.0" customHeight="1">
      <c r="A636" s="78"/>
      <c r="B636" s="78"/>
      <c r="C636" s="111"/>
      <c r="D636" s="111"/>
      <c r="E636" s="111"/>
      <c r="F636" s="111"/>
      <c r="G636" s="111"/>
      <c r="H636" s="111"/>
      <c r="I636" s="111"/>
      <c r="J636" s="111"/>
      <c r="K636" s="111"/>
      <c r="L636" s="110"/>
      <c r="M636" s="110"/>
      <c r="N636" s="110"/>
      <c r="O636" s="110"/>
      <c r="P636" s="77"/>
      <c r="Q636" s="77"/>
      <c r="R636" s="77"/>
      <c r="S636" s="77"/>
      <c r="T636" s="78"/>
      <c r="U636" s="78"/>
      <c r="V636" s="78"/>
      <c r="W636" s="78"/>
      <c r="X636" s="78"/>
      <c r="Y636" s="78"/>
      <c r="Z636" s="78"/>
    </row>
    <row r="637" ht="21.0" customHeight="1">
      <c r="A637" s="78"/>
      <c r="B637" s="78"/>
      <c r="C637" s="111"/>
      <c r="D637" s="111"/>
      <c r="E637" s="111"/>
      <c r="F637" s="111"/>
      <c r="G637" s="111"/>
      <c r="H637" s="111"/>
      <c r="I637" s="111"/>
      <c r="J637" s="111"/>
      <c r="K637" s="111"/>
      <c r="L637" s="110"/>
      <c r="M637" s="110"/>
      <c r="N637" s="110"/>
      <c r="O637" s="110"/>
      <c r="P637" s="77"/>
      <c r="Q637" s="77"/>
      <c r="R637" s="77"/>
      <c r="S637" s="77"/>
      <c r="T637" s="78"/>
      <c r="U637" s="78"/>
      <c r="V637" s="78"/>
      <c r="W637" s="78"/>
      <c r="X637" s="78"/>
      <c r="Y637" s="78"/>
      <c r="Z637" s="78"/>
    </row>
    <row r="638" ht="21.0" customHeight="1">
      <c r="A638" s="78"/>
      <c r="B638" s="78"/>
      <c r="C638" s="111"/>
      <c r="D638" s="111"/>
      <c r="E638" s="111"/>
      <c r="F638" s="111"/>
      <c r="G638" s="111"/>
      <c r="H638" s="111"/>
      <c r="I638" s="111"/>
      <c r="J638" s="111"/>
      <c r="K638" s="111"/>
      <c r="L638" s="110"/>
      <c r="M638" s="110"/>
      <c r="N638" s="110"/>
      <c r="O638" s="110"/>
      <c r="P638" s="77"/>
      <c r="Q638" s="77"/>
      <c r="R638" s="77"/>
      <c r="S638" s="77"/>
      <c r="T638" s="78"/>
      <c r="U638" s="78"/>
      <c r="V638" s="78"/>
      <c r="W638" s="78"/>
      <c r="X638" s="78"/>
      <c r="Y638" s="78"/>
      <c r="Z638" s="78"/>
    </row>
    <row r="639" ht="21.0" customHeight="1">
      <c r="A639" s="78"/>
      <c r="B639" s="78"/>
      <c r="C639" s="111"/>
      <c r="D639" s="111"/>
      <c r="E639" s="111"/>
      <c r="F639" s="111"/>
      <c r="G639" s="111"/>
      <c r="H639" s="111"/>
      <c r="I639" s="111"/>
      <c r="J639" s="111"/>
      <c r="K639" s="111"/>
      <c r="L639" s="110"/>
      <c r="M639" s="110"/>
      <c r="N639" s="110"/>
      <c r="O639" s="110"/>
      <c r="P639" s="77"/>
      <c r="Q639" s="77"/>
      <c r="R639" s="77"/>
      <c r="S639" s="77"/>
      <c r="T639" s="78"/>
      <c r="U639" s="78"/>
      <c r="V639" s="78"/>
      <c r="W639" s="78"/>
      <c r="X639" s="78"/>
      <c r="Y639" s="78"/>
      <c r="Z639" s="78"/>
    </row>
    <row r="640" ht="21.0" customHeight="1">
      <c r="A640" s="78"/>
      <c r="B640" s="78"/>
      <c r="C640" s="111"/>
      <c r="D640" s="111"/>
      <c r="E640" s="111"/>
      <c r="F640" s="111"/>
      <c r="G640" s="111"/>
      <c r="H640" s="111"/>
      <c r="I640" s="111"/>
      <c r="J640" s="111"/>
      <c r="K640" s="111"/>
      <c r="L640" s="110"/>
      <c r="M640" s="110"/>
      <c r="N640" s="110"/>
      <c r="O640" s="110"/>
      <c r="P640" s="77"/>
      <c r="Q640" s="77"/>
      <c r="R640" s="77"/>
      <c r="S640" s="77"/>
      <c r="T640" s="78"/>
      <c r="U640" s="78"/>
      <c r="V640" s="78"/>
      <c r="W640" s="78"/>
      <c r="X640" s="78"/>
      <c r="Y640" s="78"/>
      <c r="Z640" s="78"/>
    </row>
    <row r="641" ht="21.0" customHeight="1">
      <c r="A641" s="78"/>
      <c r="B641" s="78"/>
      <c r="C641" s="111"/>
      <c r="D641" s="111"/>
      <c r="E641" s="111"/>
      <c r="F641" s="111"/>
      <c r="G641" s="111"/>
      <c r="H641" s="111"/>
      <c r="I641" s="111"/>
      <c r="J641" s="111"/>
      <c r="K641" s="111"/>
      <c r="L641" s="110"/>
      <c r="M641" s="110"/>
      <c r="N641" s="110"/>
      <c r="O641" s="110"/>
      <c r="P641" s="77"/>
      <c r="Q641" s="77"/>
      <c r="R641" s="77"/>
      <c r="S641" s="77"/>
      <c r="T641" s="78"/>
      <c r="U641" s="78"/>
      <c r="V641" s="78"/>
      <c r="W641" s="78"/>
      <c r="X641" s="78"/>
      <c r="Y641" s="78"/>
      <c r="Z641" s="78"/>
    </row>
    <row r="642" ht="21.0" customHeight="1">
      <c r="A642" s="78"/>
      <c r="B642" s="78"/>
      <c r="C642" s="111"/>
      <c r="D642" s="111"/>
      <c r="E642" s="111"/>
      <c r="F642" s="111"/>
      <c r="G642" s="111"/>
      <c r="H642" s="111"/>
      <c r="I642" s="111"/>
      <c r="J642" s="111"/>
      <c r="K642" s="111"/>
      <c r="L642" s="110"/>
      <c r="M642" s="110"/>
      <c r="N642" s="110"/>
      <c r="O642" s="110"/>
      <c r="P642" s="77"/>
      <c r="Q642" s="77"/>
      <c r="R642" s="77"/>
      <c r="S642" s="77"/>
      <c r="T642" s="78"/>
      <c r="U642" s="78"/>
      <c r="V642" s="78"/>
      <c r="W642" s="78"/>
      <c r="X642" s="78"/>
      <c r="Y642" s="78"/>
      <c r="Z642" s="78"/>
    </row>
    <row r="643" ht="21.0" customHeight="1">
      <c r="A643" s="78"/>
      <c r="B643" s="78"/>
      <c r="C643" s="111"/>
      <c r="D643" s="111"/>
      <c r="E643" s="111"/>
      <c r="F643" s="111"/>
      <c r="G643" s="111"/>
      <c r="H643" s="111"/>
      <c r="I643" s="111"/>
      <c r="J643" s="111"/>
      <c r="K643" s="111"/>
      <c r="L643" s="110"/>
      <c r="M643" s="110"/>
      <c r="N643" s="110"/>
      <c r="O643" s="110"/>
      <c r="P643" s="77"/>
      <c r="Q643" s="77"/>
      <c r="R643" s="77"/>
      <c r="S643" s="77"/>
      <c r="T643" s="78"/>
      <c r="U643" s="78"/>
      <c r="V643" s="78"/>
      <c r="W643" s="78"/>
      <c r="X643" s="78"/>
      <c r="Y643" s="78"/>
      <c r="Z643" s="78"/>
    </row>
    <row r="644" ht="21.0" customHeight="1">
      <c r="A644" s="78"/>
      <c r="B644" s="78"/>
      <c r="C644" s="111"/>
      <c r="D644" s="111"/>
      <c r="E644" s="111"/>
      <c r="F644" s="111"/>
      <c r="G644" s="111"/>
      <c r="H644" s="111"/>
      <c r="I644" s="111"/>
      <c r="J644" s="111"/>
      <c r="K644" s="111"/>
      <c r="L644" s="110"/>
      <c r="M644" s="110"/>
      <c r="N644" s="110"/>
      <c r="O644" s="110"/>
      <c r="P644" s="77"/>
      <c r="Q644" s="77"/>
      <c r="R644" s="77"/>
      <c r="S644" s="77"/>
      <c r="T644" s="78"/>
      <c r="U644" s="78"/>
      <c r="V644" s="78"/>
      <c r="W644" s="78"/>
      <c r="X644" s="78"/>
      <c r="Y644" s="78"/>
      <c r="Z644" s="78"/>
    </row>
    <row r="645" ht="21.0" customHeight="1">
      <c r="A645" s="78"/>
      <c r="B645" s="78"/>
      <c r="C645" s="111"/>
      <c r="D645" s="111"/>
      <c r="E645" s="111"/>
      <c r="F645" s="111"/>
      <c r="G645" s="111"/>
      <c r="H645" s="111"/>
      <c r="I645" s="111"/>
      <c r="J645" s="111"/>
      <c r="K645" s="111"/>
      <c r="L645" s="110"/>
      <c r="M645" s="110"/>
      <c r="N645" s="110"/>
      <c r="O645" s="110"/>
      <c r="P645" s="77"/>
      <c r="Q645" s="77"/>
      <c r="R645" s="77"/>
      <c r="S645" s="77"/>
      <c r="T645" s="78"/>
      <c r="U645" s="78"/>
      <c r="V645" s="78"/>
      <c r="W645" s="78"/>
      <c r="X645" s="78"/>
      <c r="Y645" s="78"/>
      <c r="Z645" s="78"/>
    </row>
    <row r="646" ht="21.0" customHeight="1">
      <c r="A646" s="78"/>
      <c r="B646" s="78"/>
      <c r="C646" s="111"/>
      <c r="D646" s="111"/>
      <c r="E646" s="111"/>
      <c r="F646" s="111"/>
      <c r="G646" s="111"/>
      <c r="H646" s="111"/>
      <c r="I646" s="111"/>
      <c r="J646" s="111"/>
      <c r="K646" s="111"/>
      <c r="L646" s="110"/>
      <c r="M646" s="110"/>
      <c r="N646" s="110"/>
      <c r="O646" s="110"/>
      <c r="P646" s="77"/>
      <c r="Q646" s="77"/>
      <c r="R646" s="77"/>
      <c r="S646" s="77"/>
      <c r="T646" s="78"/>
      <c r="U646" s="78"/>
      <c r="V646" s="78"/>
      <c r="W646" s="78"/>
      <c r="X646" s="78"/>
      <c r="Y646" s="78"/>
      <c r="Z646" s="78"/>
    </row>
    <row r="647" ht="21.0" customHeight="1">
      <c r="A647" s="78"/>
      <c r="B647" s="78"/>
      <c r="C647" s="111"/>
      <c r="D647" s="111"/>
      <c r="E647" s="111"/>
      <c r="F647" s="111"/>
      <c r="G647" s="111"/>
      <c r="H647" s="111"/>
      <c r="I647" s="111"/>
      <c r="J647" s="111"/>
      <c r="K647" s="111"/>
      <c r="L647" s="110"/>
      <c r="M647" s="110"/>
      <c r="N647" s="110"/>
      <c r="O647" s="110"/>
      <c r="P647" s="77"/>
      <c r="Q647" s="77"/>
      <c r="R647" s="77"/>
      <c r="S647" s="77"/>
      <c r="T647" s="78"/>
      <c r="U647" s="78"/>
      <c r="V647" s="78"/>
      <c r="W647" s="78"/>
      <c r="X647" s="78"/>
      <c r="Y647" s="78"/>
      <c r="Z647" s="78"/>
    </row>
    <row r="648" ht="21.0" customHeight="1">
      <c r="A648" s="78"/>
      <c r="B648" s="78"/>
      <c r="C648" s="111"/>
      <c r="D648" s="111"/>
      <c r="E648" s="111"/>
      <c r="F648" s="111"/>
      <c r="G648" s="111"/>
      <c r="H648" s="111"/>
      <c r="I648" s="111"/>
      <c r="J648" s="111"/>
      <c r="K648" s="111"/>
      <c r="L648" s="110"/>
      <c r="M648" s="110"/>
      <c r="N648" s="110"/>
      <c r="O648" s="110"/>
      <c r="P648" s="77"/>
      <c r="Q648" s="77"/>
      <c r="R648" s="77"/>
      <c r="S648" s="77"/>
      <c r="T648" s="78"/>
      <c r="U648" s="78"/>
      <c r="V648" s="78"/>
      <c r="W648" s="78"/>
      <c r="X648" s="78"/>
      <c r="Y648" s="78"/>
      <c r="Z648" s="78"/>
    </row>
    <row r="649" ht="21.0" customHeight="1">
      <c r="A649" s="78"/>
      <c r="B649" s="78"/>
      <c r="C649" s="111"/>
      <c r="D649" s="111"/>
      <c r="E649" s="111"/>
      <c r="F649" s="111"/>
      <c r="G649" s="111"/>
      <c r="H649" s="111"/>
      <c r="I649" s="111"/>
      <c r="J649" s="111"/>
      <c r="K649" s="111"/>
      <c r="L649" s="110"/>
      <c r="M649" s="110"/>
      <c r="N649" s="110"/>
      <c r="O649" s="110"/>
      <c r="P649" s="77"/>
      <c r="Q649" s="77"/>
      <c r="R649" s="77"/>
      <c r="S649" s="77"/>
      <c r="T649" s="78"/>
      <c r="U649" s="78"/>
      <c r="V649" s="78"/>
      <c r="W649" s="78"/>
      <c r="X649" s="78"/>
      <c r="Y649" s="78"/>
      <c r="Z649" s="78"/>
    </row>
    <row r="650" ht="21.0" customHeight="1">
      <c r="A650" s="78"/>
      <c r="B650" s="78"/>
      <c r="C650" s="111"/>
      <c r="D650" s="111"/>
      <c r="E650" s="111"/>
      <c r="F650" s="111"/>
      <c r="G650" s="111"/>
      <c r="H650" s="111"/>
      <c r="I650" s="111"/>
      <c r="J650" s="111"/>
      <c r="K650" s="111"/>
      <c r="L650" s="110"/>
      <c r="M650" s="110"/>
      <c r="N650" s="110"/>
      <c r="O650" s="110"/>
      <c r="P650" s="77"/>
      <c r="Q650" s="77"/>
      <c r="R650" s="77"/>
      <c r="S650" s="77"/>
      <c r="T650" s="78"/>
      <c r="U650" s="78"/>
      <c r="V650" s="78"/>
      <c r="W650" s="78"/>
      <c r="X650" s="78"/>
      <c r="Y650" s="78"/>
      <c r="Z650" s="78"/>
    </row>
    <row r="651" ht="21.0" customHeight="1">
      <c r="A651" s="78"/>
      <c r="B651" s="78"/>
      <c r="C651" s="111"/>
      <c r="D651" s="111"/>
      <c r="E651" s="111"/>
      <c r="F651" s="111"/>
      <c r="G651" s="111"/>
      <c r="H651" s="111"/>
      <c r="I651" s="111"/>
      <c r="J651" s="111"/>
      <c r="K651" s="111"/>
      <c r="L651" s="110"/>
      <c r="M651" s="110"/>
      <c r="N651" s="110"/>
      <c r="O651" s="110"/>
      <c r="P651" s="77"/>
      <c r="Q651" s="77"/>
      <c r="R651" s="77"/>
      <c r="S651" s="77"/>
      <c r="T651" s="78"/>
      <c r="U651" s="78"/>
      <c r="V651" s="78"/>
      <c r="W651" s="78"/>
      <c r="X651" s="78"/>
      <c r="Y651" s="78"/>
      <c r="Z651" s="78"/>
    </row>
    <row r="652" ht="21.0" customHeight="1">
      <c r="A652" s="78"/>
      <c r="B652" s="78"/>
      <c r="C652" s="111"/>
      <c r="D652" s="111"/>
      <c r="E652" s="111"/>
      <c r="F652" s="111"/>
      <c r="G652" s="111"/>
      <c r="H652" s="111"/>
      <c r="I652" s="111"/>
      <c r="J652" s="111"/>
      <c r="K652" s="111"/>
      <c r="L652" s="110"/>
      <c r="M652" s="110"/>
      <c r="N652" s="110"/>
      <c r="O652" s="110"/>
      <c r="P652" s="77"/>
      <c r="Q652" s="77"/>
      <c r="R652" s="77"/>
      <c r="S652" s="77"/>
      <c r="T652" s="78"/>
      <c r="U652" s="78"/>
      <c r="V652" s="78"/>
      <c r="W652" s="78"/>
      <c r="X652" s="78"/>
      <c r="Y652" s="78"/>
      <c r="Z652" s="78"/>
    </row>
    <row r="653" ht="21.0" customHeight="1">
      <c r="A653" s="78"/>
      <c r="B653" s="78"/>
      <c r="C653" s="111"/>
      <c r="D653" s="111"/>
      <c r="E653" s="111"/>
      <c r="F653" s="111"/>
      <c r="G653" s="111"/>
      <c r="H653" s="111"/>
      <c r="I653" s="111"/>
      <c r="J653" s="111"/>
      <c r="K653" s="111"/>
      <c r="L653" s="110"/>
      <c r="M653" s="110"/>
      <c r="N653" s="110"/>
      <c r="O653" s="110"/>
      <c r="P653" s="77"/>
      <c r="Q653" s="77"/>
      <c r="R653" s="77"/>
      <c r="S653" s="77"/>
      <c r="T653" s="78"/>
      <c r="U653" s="78"/>
      <c r="V653" s="78"/>
      <c r="W653" s="78"/>
      <c r="X653" s="78"/>
      <c r="Y653" s="78"/>
      <c r="Z653" s="78"/>
    </row>
    <row r="654" ht="21.0" customHeight="1">
      <c r="A654" s="78"/>
      <c r="B654" s="78"/>
      <c r="C654" s="111"/>
      <c r="D654" s="111"/>
      <c r="E654" s="111"/>
      <c r="F654" s="111"/>
      <c r="G654" s="111"/>
      <c r="H654" s="111"/>
      <c r="I654" s="111"/>
      <c r="J654" s="111"/>
      <c r="K654" s="111"/>
      <c r="L654" s="110"/>
      <c r="M654" s="110"/>
      <c r="N654" s="110"/>
      <c r="O654" s="110"/>
      <c r="P654" s="77"/>
      <c r="Q654" s="77"/>
      <c r="R654" s="77"/>
      <c r="S654" s="77"/>
      <c r="T654" s="78"/>
      <c r="U654" s="78"/>
      <c r="V654" s="78"/>
      <c r="W654" s="78"/>
      <c r="X654" s="78"/>
      <c r="Y654" s="78"/>
      <c r="Z654" s="78"/>
    </row>
    <row r="655" ht="21.0" customHeight="1">
      <c r="A655" s="78"/>
      <c r="B655" s="78"/>
      <c r="C655" s="111"/>
      <c r="D655" s="111"/>
      <c r="E655" s="111"/>
      <c r="F655" s="111"/>
      <c r="G655" s="111"/>
      <c r="H655" s="111"/>
      <c r="I655" s="111"/>
      <c r="J655" s="111"/>
      <c r="K655" s="111"/>
      <c r="L655" s="110"/>
      <c r="M655" s="110"/>
      <c r="N655" s="110"/>
      <c r="O655" s="110"/>
      <c r="P655" s="77"/>
      <c r="Q655" s="77"/>
      <c r="R655" s="77"/>
      <c r="S655" s="77"/>
      <c r="T655" s="78"/>
      <c r="U655" s="78"/>
      <c r="V655" s="78"/>
      <c r="W655" s="78"/>
      <c r="X655" s="78"/>
      <c r="Y655" s="78"/>
      <c r="Z655" s="78"/>
    </row>
    <row r="656" ht="21.0" customHeight="1">
      <c r="A656" s="78"/>
      <c r="B656" s="78"/>
      <c r="C656" s="111"/>
      <c r="D656" s="111"/>
      <c r="E656" s="111"/>
      <c r="F656" s="111"/>
      <c r="G656" s="111"/>
      <c r="H656" s="111"/>
      <c r="I656" s="111"/>
      <c r="J656" s="111"/>
      <c r="K656" s="111"/>
      <c r="L656" s="110"/>
      <c r="M656" s="110"/>
      <c r="N656" s="110"/>
      <c r="O656" s="110"/>
      <c r="P656" s="77"/>
      <c r="Q656" s="77"/>
      <c r="R656" s="77"/>
      <c r="S656" s="77"/>
      <c r="T656" s="78"/>
      <c r="U656" s="78"/>
      <c r="V656" s="78"/>
      <c r="W656" s="78"/>
      <c r="X656" s="78"/>
      <c r="Y656" s="78"/>
      <c r="Z656" s="78"/>
    </row>
    <row r="657" ht="21.0" customHeight="1">
      <c r="A657" s="78"/>
      <c r="B657" s="78"/>
      <c r="C657" s="111"/>
      <c r="D657" s="111"/>
      <c r="E657" s="111"/>
      <c r="F657" s="111"/>
      <c r="G657" s="111"/>
      <c r="H657" s="111"/>
      <c r="I657" s="111"/>
      <c r="J657" s="111"/>
      <c r="K657" s="111"/>
      <c r="L657" s="110"/>
      <c r="M657" s="110"/>
      <c r="N657" s="110"/>
      <c r="O657" s="110"/>
      <c r="P657" s="77"/>
      <c r="Q657" s="77"/>
      <c r="R657" s="77"/>
      <c r="S657" s="77"/>
      <c r="T657" s="78"/>
      <c r="U657" s="78"/>
      <c r="V657" s="78"/>
      <c r="W657" s="78"/>
      <c r="X657" s="78"/>
      <c r="Y657" s="78"/>
      <c r="Z657" s="78"/>
    </row>
    <row r="658" ht="21.0" customHeight="1">
      <c r="A658" s="78"/>
      <c r="B658" s="78"/>
      <c r="C658" s="111"/>
      <c r="D658" s="111"/>
      <c r="E658" s="111"/>
      <c r="F658" s="111"/>
      <c r="G658" s="111"/>
      <c r="H658" s="111"/>
      <c r="I658" s="111"/>
      <c r="J658" s="111"/>
      <c r="K658" s="111"/>
      <c r="L658" s="110"/>
      <c r="M658" s="110"/>
      <c r="N658" s="110"/>
      <c r="O658" s="110"/>
      <c r="P658" s="77"/>
      <c r="Q658" s="77"/>
      <c r="R658" s="77"/>
      <c r="S658" s="77"/>
      <c r="T658" s="78"/>
      <c r="U658" s="78"/>
      <c r="V658" s="78"/>
      <c r="W658" s="78"/>
      <c r="X658" s="78"/>
      <c r="Y658" s="78"/>
      <c r="Z658" s="78"/>
    </row>
    <row r="659" ht="21.0" customHeight="1">
      <c r="A659" s="78"/>
      <c r="B659" s="78"/>
      <c r="C659" s="111"/>
      <c r="D659" s="111"/>
      <c r="E659" s="111"/>
      <c r="F659" s="111"/>
      <c r="G659" s="111"/>
      <c r="H659" s="111"/>
      <c r="I659" s="111"/>
      <c r="J659" s="111"/>
      <c r="K659" s="111"/>
      <c r="L659" s="110"/>
      <c r="M659" s="110"/>
      <c r="N659" s="110"/>
      <c r="O659" s="110"/>
      <c r="P659" s="77"/>
      <c r="Q659" s="77"/>
      <c r="R659" s="77"/>
      <c r="S659" s="77"/>
      <c r="T659" s="78"/>
      <c r="U659" s="78"/>
      <c r="V659" s="78"/>
      <c r="W659" s="78"/>
      <c r="X659" s="78"/>
      <c r="Y659" s="78"/>
      <c r="Z659" s="78"/>
    </row>
    <row r="660" ht="21.0" customHeight="1">
      <c r="A660" s="78"/>
      <c r="B660" s="78"/>
      <c r="C660" s="111"/>
      <c r="D660" s="111"/>
      <c r="E660" s="111"/>
      <c r="F660" s="111"/>
      <c r="G660" s="111"/>
      <c r="H660" s="111"/>
      <c r="I660" s="111"/>
      <c r="J660" s="111"/>
      <c r="K660" s="111"/>
      <c r="L660" s="110"/>
      <c r="M660" s="110"/>
      <c r="N660" s="110"/>
      <c r="O660" s="110"/>
      <c r="P660" s="77"/>
      <c r="Q660" s="77"/>
      <c r="R660" s="77"/>
      <c r="S660" s="77"/>
      <c r="T660" s="78"/>
      <c r="U660" s="78"/>
      <c r="V660" s="78"/>
      <c r="W660" s="78"/>
      <c r="X660" s="78"/>
      <c r="Y660" s="78"/>
      <c r="Z660" s="78"/>
    </row>
    <row r="661" ht="21.0" customHeight="1">
      <c r="A661" s="78"/>
      <c r="B661" s="78"/>
      <c r="C661" s="111"/>
      <c r="D661" s="111"/>
      <c r="E661" s="111"/>
      <c r="F661" s="111"/>
      <c r="G661" s="111"/>
      <c r="H661" s="111"/>
      <c r="I661" s="111"/>
      <c r="J661" s="111"/>
      <c r="K661" s="111"/>
      <c r="L661" s="110"/>
      <c r="M661" s="110"/>
      <c r="N661" s="110"/>
      <c r="O661" s="110"/>
      <c r="P661" s="77"/>
      <c r="Q661" s="77"/>
      <c r="R661" s="77"/>
      <c r="S661" s="77"/>
      <c r="T661" s="78"/>
      <c r="U661" s="78"/>
      <c r="V661" s="78"/>
      <c r="W661" s="78"/>
      <c r="X661" s="78"/>
      <c r="Y661" s="78"/>
      <c r="Z661" s="78"/>
    </row>
    <row r="662" ht="21.0" customHeight="1">
      <c r="A662" s="78"/>
      <c r="B662" s="78"/>
      <c r="C662" s="111"/>
      <c r="D662" s="111"/>
      <c r="E662" s="111"/>
      <c r="F662" s="111"/>
      <c r="G662" s="111"/>
      <c r="H662" s="111"/>
      <c r="I662" s="111"/>
      <c r="J662" s="111"/>
      <c r="K662" s="111"/>
      <c r="L662" s="110"/>
      <c r="M662" s="110"/>
      <c r="N662" s="110"/>
      <c r="O662" s="110"/>
      <c r="P662" s="77"/>
      <c r="Q662" s="77"/>
      <c r="R662" s="77"/>
      <c r="S662" s="77"/>
      <c r="T662" s="78"/>
      <c r="U662" s="78"/>
      <c r="V662" s="78"/>
      <c r="W662" s="78"/>
      <c r="X662" s="78"/>
      <c r="Y662" s="78"/>
      <c r="Z662" s="78"/>
    </row>
    <row r="663" ht="21.0" customHeight="1">
      <c r="A663" s="78"/>
      <c r="B663" s="78"/>
      <c r="C663" s="111"/>
      <c r="D663" s="111"/>
      <c r="E663" s="111"/>
      <c r="F663" s="111"/>
      <c r="G663" s="111"/>
      <c r="H663" s="111"/>
      <c r="I663" s="111"/>
      <c r="J663" s="111"/>
      <c r="K663" s="111"/>
      <c r="L663" s="110"/>
      <c r="M663" s="110"/>
      <c r="N663" s="110"/>
      <c r="O663" s="110"/>
      <c r="P663" s="77"/>
      <c r="Q663" s="77"/>
      <c r="R663" s="77"/>
      <c r="S663" s="77"/>
      <c r="T663" s="78"/>
      <c r="U663" s="78"/>
      <c r="V663" s="78"/>
      <c r="W663" s="78"/>
      <c r="X663" s="78"/>
      <c r="Y663" s="78"/>
      <c r="Z663" s="78"/>
    </row>
    <row r="664" ht="21.0" customHeight="1">
      <c r="A664" s="78"/>
      <c r="B664" s="78"/>
      <c r="C664" s="111"/>
      <c r="D664" s="111"/>
      <c r="E664" s="111"/>
      <c r="F664" s="111"/>
      <c r="G664" s="111"/>
      <c r="H664" s="111"/>
      <c r="I664" s="111"/>
      <c r="J664" s="111"/>
      <c r="K664" s="111"/>
      <c r="L664" s="110"/>
      <c r="M664" s="110"/>
      <c r="N664" s="110"/>
      <c r="O664" s="110"/>
      <c r="P664" s="77"/>
      <c r="Q664" s="77"/>
      <c r="R664" s="77"/>
      <c r="S664" s="77"/>
      <c r="T664" s="78"/>
      <c r="U664" s="78"/>
      <c r="V664" s="78"/>
      <c r="W664" s="78"/>
      <c r="X664" s="78"/>
      <c r="Y664" s="78"/>
      <c r="Z664" s="78"/>
    </row>
    <row r="665" ht="21.0" customHeight="1">
      <c r="A665" s="78"/>
      <c r="B665" s="78"/>
      <c r="C665" s="111"/>
      <c r="D665" s="111"/>
      <c r="E665" s="111"/>
      <c r="F665" s="111"/>
      <c r="G665" s="111"/>
      <c r="H665" s="111"/>
      <c r="I665" s="111"/>
      <c r="J665" s="111"/>
      <c r="K665" s="111"/>
      <c r="L665" s="110"/>
      <c r="M665" s="110"/>
      <c r="N665" s="110"/>
      <c r="O665" s="110"/>
      <c r="P665" s="77"/>
      <c r="Q665" s="77"/>
      <c r="R665" s="77"/>
      <c r="S665" s="77"/>
      <c r="T665" s="78"/>
      <c r="U665" s="78"/>
      <c r="V665" s="78"/>
      <c r="W665" s="78"/>
      <c r="X665" s="78"/>
      <c r="Y665" s="78"/>
      <c r="Z665" s="78"/>
    </row>
    <row r="666" ht="21.0" customHeight="1">
      <c r="A666" s="78"/>
      <c r="B666" s="78"/>
      <c r="C666" s="111"/>
      <c r="D666" s="111"/>
      <c r="E666" s="111"/>
      <c r="F666" s="111"/>
      <c r="G666" s="111"/>
      <c r="H666" s="111"/>
      <c r="I666" s="111"/>
      <c r="J666" s="111"/>
      <c r="K666" s="111"/>
      <c r="L666" s="110"/>
      <c r="M666" s="110"/>
      <c r="N666" s="110"/>
      <c r="O666" s="110"/>
      <c r="P666" s="77"/>
      <c r="Q666" s="77"/>
      <c r="R666" s="77"/>
      <c r="S666" s="77"/>
      <c r="T666" s="78"/>
      <c r="U666" s="78"/>
      <c r="V666" s="78"/>
      <c r="W666" s="78"/>
      <c r="X666" s="78"/>
      <c r="Y666" s="78"/>
      <c r="Z666" s="78"/>
    </row>
    <row r="667" ht="21.0" customHeight="1">
      <c r="A667" s="78"/>
      <c r="B667" s="78"/>
      <c r="C667" s="111"/>
      <c r="D667" s="111"/>
      <c r="E667" s="111"/>
      <c r="F667" s="111"/>
      <c r="G667" s="111"/>
      <c r="H667" s="111"/>
      <c r="I667" s="111"/>
      <c r="J667" s="111"/>
      <c r="K667" s="111"/>
      <c r="L667" s="110"/>
      <c r="M667" s="110"/>
      <c r="N667" s="110"/>
      <c r="O667" s="110"/>
      <c r="P667" s="77"/>
      <c r="Q667" s="77"/>
      <c r="R667" s="77"/>
      <c r="S667" s="77"/>
      <c r="T667" s="78"/>
      <c r="U667" s="78"/>
      <c r="V667" s="78"/>
      <c r="W667" s="78"/>
      <c r="X667" s="78"/>
      <c r="Y667" s="78"/>
      <c r="Z667" s="78"/>
    </row>
    <row r="668" ht="21.0" customHeight="1">
      <c r="A668" s="78"/>
      <c r="B668" s="78"/>
      <c r="C668" s="111"/>
      <c r="D668" s="111"/>
      <c r="E668" s="111"/>
      <c r="F668" s="111"/>
      <c r="G668" s="111"/>
      <c r="H668" s="111"/>
      <c r="I668" s="111"/>
      <c r="J668" s="111"/>
      <c r="K668" s="111"/>
      <c r="L668" s="110"/>
      <c r="M668" s="110"/>
      <c r="N668" s="110"/>
      <c r="O668" s="110"/>
      <c r="P668" s="77"/>
      <c r="Q668" s="77"/>
      <c r="R668" s="77"/>
      <c r="S668" s="77"/>
      <c r="T668" s="78"/>
      <c r="U668" s="78"/>
      <c r="V668" s="78"/>
      <c r="W668" s="78"/>
      <c r="X668" s="78"/>
      <c r="Y668" s="78"/>
      <c r="Z668" s="78"/>
    </row>
    <row r="669" ht="21.0" customHeight="1">
      <c r="A669" s="78"/>
      <c r="B669" s="78"/>
      <c r="C669" s="111"/>
      <c r="D669" s="111"/>
      <c r="E669" s="111"/>
      <c r="F669" s="111"/>
      <c r="G669" s="111"/>
      <c r="H669" s="111"/>
      <c r="I669" s="111"/>
      <c r="J669" s="111"/>
      <c r="K669" s="111"/>
      <c r="L669" s="110"/>
      <c r="M669" s="110"/>
      <c r="N669" s="110"/>
      <c r="O669" s="110"/>
      <c r="P669" s="77"/>
      <c r="Q669" s="77"/>
      <c r="R669" s="77"/>
      <c r="S669" s="77"/>
      <c r="T669" s="78"/>
      <c r="U669" s="78"/>
      <c r="V669" s="78"/>
      <c r="W669" s="78"/>
      <c r="X669" s="78"/>
      <c r="Y669" s="78"/>
      <c r="Z669" s="78"/>
    </row>
    <row r="670" ht="21.0" customHeight="1">
      <c r="A670" s="78"/>
      <c r="B670" s="78"/>
      <c r="C670" s="111"/>
      <c r="D670" s="111"/>
      <c r="E670" s="111"/>
      <c r="F670" s="111"/>
      <c r="G670" s="111"/>
      <c r="H670" s="111"/>
      <c r="I670" s="111"/>
      <c r="J670" s="111"/>
      <c r="K670" s="111"/>
      <c r="L670" s="110"/>
      <c r="M670" s="110"/>
      <c r="N670" s="110"/>
      <c r="O670" s="110"/>
      <c r="P670" s="77"/>
      <c r="Q670" s="77"/>
      <c r="R670" s="77"/>
      <c r="S670" s="77"/>
      <c r="T670" s="78"/>
      <c r="U670" s="78"/>
      <c r="V670" s="78"/>
      <c r="W670" s="78"/>
      <c r="X670" s="78"/>
      <c r="Y670" s="78"/>
      <c r="Z670" s="78"/>
    </row>
    <row r="671" ht="21.0" customHeight="1">
      <c r="A671" s="78"/>
      <c r="B671" s="78"/>
      <c r="C671" s="111"/>
      <c r="D671" s="111"/>
      <c r="E671" s="111"/>
      <c r="F671" s="111"/>
      <c r="G671" s="111"/>
      <c r="H671" s="111"/>
      <c r="I671" s="111"/>
      <c r="J671" s="111"/>
      <c r="K671" s="111"/>
      <c r="L671" s="110"/>
      <c r="M671" s="110"/>
      <c r="N671" s="110"/>
      <c r="O671" s="110"/>
      <c r="P671" s="77"/>
      <c r="Q671" s="77"/>
      <c r="R671" s="77"/>
      <c r="S671" s="77"/>
      <c r="T671" s="78"/>
      <c r="U671" s="78"/>
      <c r="V671" s="78"/>
      <c r="W671" s="78"/>
      <c r="X671" s="78"/>
      <c r="Y671" s="78"/>
      <c r="Z671" s="78"/>
    </row>
    <row r="672" ht="21.0" customHeight="1">
      <c r="A672" s="78"/>
      <c r="B672" s="78"/>
      <c r="C672" s="111"/>
      <c r="D672" s="111"/>
      <c r="E672" s="111"/>
      <c r="F672" s="111"/>
      <c r="G672" s="111"/>
      <c r="H672" s="111"/>
      <c r="I672" s="111"/>
      <c r="J672" s="111"/>
      <c r="K672" s="111"/>
      <c r="L672" s="110"/>
      <c r="M672" s="110"/>
      <c r="N672" s="110"/>
      <c r="O672" s="110"/>
      <c r="P672" s="77"/>
      <c r="Q672" s="77"/>
      <c r="R672" s="77"/>
      <c r="S672" s="77"/>
      <c r="T672" s="78"/>
      <c r="U672" s="78"/>
      <c r="V672" s="78"/>
      <c r="W672" s="78"/>
      <c r="X672" s="78"/>
      <c r="Y672" s="78"/>
      <c r="Z672" s="78"/>
    </row>
    <row r="673" ht="21.0" customHeight="1">
      <c r="A673" s="78"/>
      <c r="B673" s="78"/>
      <c r="C673" s="111"/>
      <c r="D673" s="111"/>
      <c r="E673" s="111"/>
      <c r="F673" s="111"/>
      <c r="G673" s="111"/>
      <c r="H673" s="111"/>
      <c r="I673" s="111"/>
      <c r="J673" s="111"/>
      <c r="K673" s="111"/>
      <c r="L673" s="110"/>
      <c r="M673" s="110"/>
      <c r="N673" s="110"/>
      <c r="O673" s="110"/>
      <c r="P673" s="77"/>
      <c r="Q673" s="77"/>
      <c r="R673" s="77"/>
      <c r="S673" s="77"/>
      <c r="T673" s="78"/>
      <c r="U673" s="78"/>
      <c r="V673" s="78"/>
      <c r="W673" s="78"/>
      <c r="X673" s="78"/>
      <c r="Y673" s="78"/>
      <c r="Z673" s="78"/>
    </row>
    <row r="674" ht="21.0" customHeight="1">
      <c r="A674" s="78"/>
      <c r="B674" s="78"/>
      <c r="C674" s="111"/>
      <c r="D674" s="111"/>
      <c r="E674" s="111"/>
      <c r="F674" s="111"/>
      <c r="G674" s="111"/>
      <c r="H674" s="111"/>
      <c r="I674" s="111"/>
      <c r="J674" s="111"/>
      <c r="K674" s="111"/>
      <c r="L674" s="110"/>
      <c r="M674" s="110"/>
      <c r="N674" s="110"/>
      <c r="O674" s="110"/>
      <c r="P674" s="77"/>
      <c r="Q674" s="77"/>
      <c r="R674" s="77"/>
      <c r="S674" s="77"/>
      <c r="T674" s="78"/>
      <c r="U674" s="78"/>
      <c r="V674" s="78"/>
      <c r="W674" s="78"/>
      <c r="X674" s="78"/>
      <c r="Y674" s="78"/>
      <c r="Z674" s="78"/>
    </row>
    <row r="675" ht="21.0" customHeight="1">
      <c r="A675" s="78"/>
      <c r="B675" s="78"/>
      <c r="C675" s="111"/>
      <c r="D675" s="111"/>
      <c r="E675" s="111"/>
      <c r="F675" s="111"/>
      <c r="G675" s="111"/>
      <c r="H675" s="111"/>
      <c r="I675" s="111"/>
      <c r="J675" s="111"/>
      <c r="K675" s="111"/>
      <c r="L675" s="110"/>
      <c r="M675" s="110"/>
      <c r="N675" s="110"/>
      <c r="O675" s="110"/>
      <c r="P675" s="77"/>
      <c r="Q675" s="77"/>
      <c r="R675" s="77"/>
      <c r="S675" s="77"/>
      <c r="T675" s="78"/>
      <c r="U675" s="78"/>
      <c r="V675" s="78"/>
      <c r="W675" s="78"/>
      <c r="X675" s="78"/>
      <c r="Y675" s="78"/>
      <c r="Z675" s="78"/>
    </row>
    <row r="676" ht="21.0" customHeight="1">
      <c r="A676" s="78"/>
      <c r="B676" s="78"/>
      <c r="C676" s="111"/>
      <c r="D676" s="111"/>
      <c r="E676" s="111"/>
      <c r="F676" s="111"/>
      <c r="G676" s="111"/>
      <c r="H676" s="111"/>
      <c r="I676" s="111"/>
      <c r="J676" s="111"/>
      <c r="K676" s="111"/>
      <c r="L676" s="110"/>
      <c r="M676" s="110"/>
      <c r="N676" s="110"/>
      <c r="O676" s="110"/>
      <c r="P676" s="77"/>
      <c r="Q676" s="77"/>
      <c r="R676" s="77"/>
      <c r="S676" s="77"/>
      <c r="T676" s="78"/>
      <c r="U676" s="78"/>
      <c r="V676" s="78"/>
      <c r="W676" s="78"/>
      <c r="X676" s="78"/>
      <c r="Y676" s="78"/>
      <c r="Z676" s="78"/>
    </row>
    <row r="677" ht="21.0" customHeight="1">
      <c r="A677" s="78"/>
      <c r="B677" s="78"/>
      <c r="C677" s="111"/>
      <c r="D677" s="111"/>
      <c r="E677" s="111"/>
      <c r="F677" s="111"/>
      <c r="G677" s="111"/>
      <c r="H677" s="111"/>
      <c r="I677" s="111"/>
      <c r="J677" s="111"/>
      <c r="K677" s="111"/>
      <c r="L677" s="110"/>
      <c r="M677" s="110"/>
      <c r="N677" s="110"/>
      <c r="O677" s="110"/>
      <c r="P677" s="77"/>
      <c r="Q677" s="77"/>
      <c r="R677" s="77"/>
      <c r="S677" s="77"/>
      <c r="T677" s="78"/>
      <c r="U677" s="78"/>
      <c r="V677" s="78"/>
      <c r="W677" s="78"/>
      <c r="X677" s="78"/>
      <c r="Y677" s="78"/>
      <c r="Z677" s="78"/>
    </row>
    <row r="678" ht="21.0" customHeight="1">
      <c r="A678" s="78"/>
      <c r="B678" s="78"/>
      <c r="C678" s="111"/>
      <c r="D678" s="111"/>
      <c r="E678" s="111"/>
      <c r="F678" s="111"/>
      <c r="G678" s="111"/>
      <c r="H678" s="111"/>
      <c r="I678" s="111"/>
      <c r="J678" s="111"/>
      <c r="K678" s="111"/>
      <c r="L678" s="110"/>
      <c r="M678" s="110"/>
      <c r="N678" s="110"/>
      <c r="O678" s="110"/>
      <c r="P678" s="77"/>
      <c r="Q678" s="77"/>
      <c r="R678" s="77"/>
      <c r="S678" s="77"/>
      <c r="T678" s="78"/>
      <c r="U678" s="78"/>
      <c r="V678" s="78"/>
      <c r="W678" s="78"/>
      <c r="X678" s="78"/>
      <c r="Y678" s="78"/>
      <c r="Z678" s="78"/>
    </row>
    <row r="679" ht="21.0" customHeight="1">
      <c r="A679" s="78"/>
      <c r="B679" s="78"/>
      <c r="C679" s="111"/>
      <c r="D679" s="111"/>
      <c r="E679" s="111"/>
      <c r="F679" s="111"/>
      <c r="G679" s="111"/>
      <c r="H679" s="111"/>
      <c r="I679" s="111"/>
      <c r="J679" s="111"/>
      <c r="K679" s="111"/>
      <c r="L679" s="110"/>
      <c r="M679" s="110"/>
      <c r="N679" s="110"/>
      <c r="O679" s="110"/>
      <c r="P679" s="77"/>
      <c r="Q679" s="77"/>
      <c r="R679" s="77"/>
      <c r="S679" s="77"/>
      <c r="T679" s="78"/>
      <c r="U679" s="78"/>
      <c r="V679" s="78"/>
      <c r="W679" s="78"/>
      <c r="X679" s="78"/>
      <c r="Y679" s="78"/>
      <c r="Z679" s="78"/>
    </row>
    <row r="680" ht="21.0" customHeight="1">
      <c r="A680" s="78"/>
      <c r="B680" s="78"/>
      <c r="C680" s="111"/>
      <c r="D680" s="111"/>
      <c r="E680" s="111"/>
      <c r="F680" s="111"/>
      <c r="G680" s="111"/>
      <c r="H680" s="111"/>
      <c r="I680" s="111"/>
      <c r="J680" s="111"/>
      <c r="K680" s="111"/>
      <c r="L680" s="110"/>
      <c r="M680" s="110"/>
      <c r="N680" s="110"/>
      <c r="O680" s="110"/>
      <c r="P680" s="77"/>
      <c r="Q680" s="77"/>
      <c r="R680" s="77"/>
      <c r="S680" s="77"/>
      <c r="T680" s="78"/>
      <c r="U680" s="78"/>
      <c r="V680" s="78"/>
      <c r="W680" s="78"/>
      <c r="X680" s="78"/>
      <c r="Y680" s="78"/>
      <c r="Z680" s="78"/>
    </row>
    <row r="681" ht="21.0" customHeight="1">
      <c r="A681" s="78"/>
      <c r="B681" s="78"/>
      <c r="C681" s="111"/>
      <c r="D681" s="111"/>
      <c r="E681" s="111"/>
      <c r="F681" s="111"/>
      <c r="G681" s="111"/>
      <c r="H681" s="111"/>
      <c r="I681" s="111"/>
      <c r="J681" s="111"/>
      <c r="K681" s="111"/>
      <c r="L681" s="110"/>
      <c r="M681" s="110"/>
      <c r="N681" s="110"/>
      <c r="O681" s="110"/>
      <c r="P681" s="77"/>
      <c r="Q681" s="77"/>
      <c r="R681" s="77"/>
      <c r="S681" s="77"/>
      <c r="T681" s="78"/>
      <c r="U681" s="78"/>
      <c r="V681" s="78"/>
      <c r="W681" s="78"/>
      <c r="X681" s="78"/>
      <c r="Y681" s="78"/>
      <c r="Z681" s="78"/>
    </row>
    <row r="682" ht="21.0" customHeight="1">
      <c r="A682" s="78"/>
      <c r="B682" s="78"/>
      <c r="C682" s="111"/>
      <c r="D682" s="111"/>
      <c r="E682" s="111"/>
      <c r="F682" s="111"/>
      <c r="G682" s="111"/>
      <c r="H682" s="111"/>
      <c r="I682" s="111"/>
      <c r="J682" s="111"/>
      <c r="K682" s="111"/>
      <c r="L682" s="110"/>
      <c r="M682" s="110"/>
      <c r="N682" s="110"/>
      <c r="O682" s="110"/>
      <c r="P682" s="77"/>
      <c r="Q682" s="77"/>
      <c r="R682" s="77"/>
      <c r="S682" s="77"/>
      <c r="T682" s="78"/>
      <c r="U682" s="78"/>
      <c r="V682" s="78"/>
      <c r="W682" s="78"/>
      <c r="X682" s="78"/>
      <c r="Y682" s="78"/>
      <c r="Z682" s="78"/>
    </row>
    <row r="683" ht="21.0" customHeight="1">
      <c r="A683" s="78"/>
      <c r="B683" s="78"/>
      <c r="C683" s="111"/>
      <c r="D683" s="111"/>
      <c r="E683" s="111"/>
      <c r="F683" s="111"/>
      <c r="G683" s="111"/>
      <c r="H683" s="111"/>
      <c r="I683" s="111"/>
      <c r="J683" s="111"/>
      <c r="K683" s="111"/>
      <c r="L683" s="110"/>
      <c r="M683" s="110"/>
      <c r="N683" s="110"/>
      <c r="O683" s="110"/>
      <c r="P683" s="77"/>
      <c r="Q683" s="77"/>
      <c r="R683" s="77"/>
      <c r="S683" s="77"/>
      <c r="T683" s="78"/>
      <c r="U683" s="78"/>
      <c r="V683" s="78"/>
      <c r="W683" s="78"/>
      <c r="X683" s="78"/>
      <c r="Y683" s="78"/>
      <c r="Z683" s="78"/>
    </row>
    <row r="684" ht="21.0" customHeight="1">
      <c r="A684" s="78"/>
      <c r="B684" s="78"/>
      <c r="C684" s="111"/>
      <c r="D684" s="111"/>
      <c r="E684" s="111"/>
      <c r="F684" s="111"/>
      <c r="G684" s="111"/>
      <c r="H684" s="111"/>
      <c r="I684" s="111"/>
      <c r="J684" s="111"/>
      <c r="K684" s="111"/>
      <c r="L684" s="110"/>
      <c r="M684" s="110"/>
      <c r="N684" s="110"/>
      <c r="O684" s="110"/>
      <c r="P684" s="77"/>
      <c r="Q684" s="77"/>
      <c r="R684" s="77"/>
      <c r="S684" s="77"/>
      <c r="T684" s="78"/>
      <c r="U684" s="78"/>
      <c r="V684" s="78"/>
      <c r="W684" s="78"/>
      <c r="X684" s="78"/>
      <c r="Y684" s="78"/>
      <c r="Z684" s="78"/>
    </row>
    <row r="685" ht="21.0" customHeight="1">
      <c r="A685" s="78"/>
      <c r="B685" s="78"/>
      <c r="C685" s="111"/>
      <c r="D685" s="111"/>
      <c r="E685" s="111"/>
      <c r="F685" s="111"/>
      <c r="G685" s="111"/>
      <c r="H685" s="111"/>
      <c r="I685" s="111"/>
      <c r="J685" s="111"/>
      <c r="K685" s="111"/>
      <c r="L685" s="110"/>
      <c r="M685" s="110"/>
      <c r="N685" s="110"/>
      <c r="O685" s="110"/>
      <c r="P685" s="77"/>
      <c r="Q685" s="77"/>
      <c r="R685" s="77"/>
      <c r="S685" s="77"/>
      <c r="T685" s="78"/>
      <c r="U685" s="78"/>
      <c r="V685" s="78"/>
      <c r="W685" s="78"/>
      <c r="X685" s="78"/>
      <c r="Y685" s="78"/>
      <c r="Z685" s="78"/>
    </row>
    <row r="686" ht="21.0" customHeight="1">
      <c r="A686" s="78"/>
      <c r="B686" s="78"/>
      <c r="C686" s="111"/>
      <c r="D686" s="111"/>
      <c r="E686" s="111"/>
      <c r="F686" s="111"/>
      <c r="G686" s="111"/>
      <c r="H686" s="111"/>
      <c r="I686" s="111"/>
      <c r="J686" s="111"/>
      <c r="K686" s="111"/>
      <c r="L686" s="110"/>
      <c r="M686" s="110"/>
      <c r="N686" s="110"/>
      <c r="O686" s="110"/>
      <c r="P686" s="77"/>
      <c r="Q686" s="77"/>
      <c r="R686" s="77"/>
      <c r="S686" s="77"/>
      <c r="T686" s="78"/>
      <c r="U686" s="78"/>
      <c r="V686" s="78"/>
      <c r="W686" s="78"/>
      <c r="X686" s="78"/>
      <c r="Y686" s="78"/>
      <c r="Z686" s="78"/>
    </row>
    <row r="687" ht="21.0" customHeight="1">
      <c r="A687" s="78"/>
      <c r="B687" s="78"/>
      <c r="C687" s="111"/>
      <c r="D687" s="111"/>
      <c r="E687" s="111"/>
      <c r="F687" s="111"/>
      <c r="G687" s="111"/>
      <c r="H687" s="111"/>
      <c r="I687" s="111"/>
      <c r="J687" s="111"/>
      <c r="K687" s="111"/>
      <c r="L687" s="110"/>
      <c r="M687" s="110"/>
      <c r="N687" s="110"/>
      <c r="O687" s="110"/>
      <c r="P687" s="77"/>
      <c r="Q687" s="77"/>
      <c r="R687" s="77"/>
      <c r="S687" s="77"/>
      <c r="T687" s="78"/>
      <c r="U687" s="78"/>
      <c r="V687" s="78"/>
      <c r="W687" s="78"/>
      <c r="X687" s="78"/>
      <c r="Y687" s="78"/>
      <c r="Z687" s="78"/>
    </row>
    <row r="688" ht="21.0" customHeight="1">
      <c r="A688" s="78"/>
      <c r="B688" s="78"/>
      <c r="C688" s="111"/>
      <c r="D688" s="111"/>
      <c r="E688" s="111"/>
      <c r="F688" s="111"/>
      <c r="G688" s="111"/>
      <c r="H688" s="111"/>
      <c r="I688" s="111"/>
      <c r="J688" s="111"/>
      <c r="K688" s="111"/>
      <c r="L688" s="110"/>
      <c r="M688" s="110"/>
      <c r="N688" s="110"/>
      <c r="O688" s="110"/>
      <c r="P688" s="77"/>
      <c r="Q688" s="77"/>
      <c r="R688" s="77"/>
      <c r="S688" s="77"/>
      <c r="T688" s="78"/>
      <c r="U688" s="78"/>
      <c r="V688" s="78"/>
      <c r="W688" s="78"/>
      <c r="X688" s="78"/>
      <c r="Y688" s="78"/>
      <c r="Z688" s="78"/>
    </row>
    <row r="689" ht="21.0" customHeight="1">
      <c r="A689" s="78"/>
      <c r="B689" s="78"/>
      <c r="C689" s="111"/>
      <c r="D689" s="111"/>
      <c r="E689" s="111"/>
      <c r="F689" s="111"/>
      <c r="G689" s="111"/>
      <c r="H689" s="111"/>
      <c r="I689" s="111"/>
      <c r="J689" s="111"/>
      <c r="K689" s="111"/>
      <c r="L689" s="110"/>
      <c r="M689" s="110"/>
      <c r="N689" s="110"/>
      <c r="O689" s="110"/>
      <c r="P689" s="77"/>
      <c r="Q689" s="77"/>
      <c r="R689" s="77"/>
      <c r="S689" s="77"/>
      <c r="T689" s="78"/>
      <c r="U689" s="78"/>
      <c r="V689" s="78"/>
      <c r="W689" s="78"/>
      <c r="X689" s="78"/>
      <c r="Y689" s="78"/>
      <c r="Z689" s="78"/>
    </row>
    <row r="690" ht="21.0" customHeight="1">
      <c r="A690" s="78"/>
      <c r="B690" s="78"/>
      <c r="C690" s="111"/>
      <c r="D690" s="111"/>
      <c r="E690" s="111"/>
      <c r="F690" s="111"/>
      <c r="G690" s="111"/>
      <c r="H690" s="111"/>
      <c r="I690" s="111"/>
      <c r="J690" s="111"/>
      <c r="K690" s="111"/>
      <c r="L690" s="110"/>
      <c r="M690" s="110"/>
      <c r="N690" s="110"/>
      <c r="O690" s="110"/>
      <c r="P690" s="77"/>
      <c r="Q690" s="77"/>
      <c r="R690" s="77"/>
      <c r="S690" s="77"/>
      <c r="T690" s="78"/>
      <c r="U690" s="78"/>
      <c r="V690" s="78"/>
      <c r="W690" s="78"/>
      <c r="X690" s="78"/>
      <c r="Y690" s="78"/>
      <c r="Z690" s="78"/>
    </row>
    <row r="691" ht="21.0" customHeight="1">
      <c r="A691" s="78"/>
      <c r="B691" s="78"/>
      <c r="C691" s="111"/>
      <c r="D691" s="111"/>
      <c r="E691" s="111"/>
      <c r="F691" s="111"/>
      <c r="G691" s="111"/>
      <c r="H691" s="111"/>
      <c r="I691" s="111"/>
      <c r="J691" s="111"/>
      <c r="K691" s="111"/>
      <c r="L691" s="110"/>
      <c r="M691" s="110"/>
      <c r="N691" s="110"/>
      <c r="O691" s="110"/>
      <c r="P691" s="77"/>
      <c r="Q691" s="77"/>
      <c r="R691" s="77"/>
      <c r="S691" s="77"/>
      <c r="T691" s="78"/>
      <c r="U691" s="78"/>
      <c r="V691" s="78"/>
      <c r="W691" s="78"/>
      <c r="X691" s="78"/>
      <c r="Y691" s="78"/>
      <c r="Z691" s="78"/>
    </row>
    <row r="692" ht="21.0" customHeight="1">
      <c r="A692" s="78"/>
      <c r="B692" s="78"/>
      <c r="C692" s="111"/>
      <c r="D692" s="111"/>
      <c r="E692" s="111"/>
      <c r="F692" s="111"/>
      <c r="G692" s="111"/>
      <c r="H692" s="111"/>
      <c r="I692" s="111"/>
      <c r="J692" s="111"/>
      <c r="K692" s="111"/>
      <c r="L692" s="110"/>
      <c r="M692" s="110"/>
      <c r="N692" s="110"/>
      <c r="O692" s="110"/>
      <c r="P692" s="77"/>
      <c r="Q692" s="77"/>
      <c r="R692" s="77"/>
      <c r="S692" s="77"/>
      <c r="T692" s="78"/>
      <c r="U692" s="78"/>
      <c r="V692" s="78"/>
      <c r="W692" s="78"/>
      <c r="X692" s="78"/>
      <c r="Y692" s="78"/>
      <c r="Z692" s="78"/>
    </row>
    <row r="693" ht="21.0" customHeight="1">
      <c r="A693" s="78"/>
      <c r="B693" s="78"/>
      <c r="C693" s="111"/>
      <c r="D693" s="111"/>
      <c r="E693" s="111"/>
      <c r="F693" s="111"/>
      <c r="G693" s="111"/>
      <c r="H693" s="111"/>
      <c r="I693" s="111"/>
      <c r="J693" s="111"/>
      <c r="K693" s="111"/>
      <c r="L693" s="110"/>
      <c r="M693" s="110"/>
      <c r="N693" s="110"/>
      <c r="O693" s="110"/>
      <c r="P693" s="77"/>
      <c r="Q693" s="77"/>
      <c r="R693" s="77"/>
      <c r="S693" s="77"/>
      <c r="T693" s="78"/>
      <c r="U693" s="78"/>
      <c r="V693" s="78"/>
      <c r="W693" s="78"/>
      <c r="X693" s="78"/>
      <c r="Y693" s="78"/>
      <c r="Z693" s="78"/>
    </row>
    <row r="694" ht="21.0" customHeight="1">
      <c r="A694" s="78"/>
      <c r="B694" s="78"/>
      <c r="C694" s="111"/>
      <c r="D694" s="111"/>
      <c r="E694" s="111"/>
      <c r="F694" s="111"/>
      <c r="G694" s="111"/>
      <c r="H694" s="111"/>
      <c r="I694" s="111"/>
      <c r="J694" s="111"/>
      <c r="K694" s="111"/>
      <c r="L694" s="110"/>
      <c r="M694" s="110"/>
      <c r="N694" s="110"/>
      <c r="O694" s="110"/>
      <c r="P694" s="77"/>
      <c r="Q694" s="77"/>
      <c r="R694" s="77"/>
      <c r="S694" s="77"/>
      <c r="T694" s="78"/>
      <c r="U694" s="78"/>
      <c r="V694" s="78"/>
      <c r="W694" s="78"/>
      <c r="X694" s="78"/>
      <c r="Y694" s="78"/>
      <c r="Z694" s="78"/>
    </row>
    <row r="695" ht="21.0" customHeight="1">
      <c r="A695" s="78"/>
      <c r="B695" s="78"/>
      <c r="C695" s="111"/>
      <c r="D695" s="111"/>
      <c r="E695" s="111"/>
      <c r="F695" s="111"/>
      <c r="G695" s="111"/>
      <c r="H695" s="111"/>
      <c r="I695" s="111"/>
      <c r="J695" s="111"/>
      <c r="K695" s="111"/>
      <c r="L695" s="110"/>
      <c r="M695" s="110"/>
      <c r="N695" s="110"/>
      <c r="O695" s="110"/>
      <c r="P695" s="77"/>
      <c r="Q695" s="77"/>
      <c r="R695" s="77"/>
      <c r="S695" s="77"/>
      <c r="T695" s="78"/>
      <c r="U695" s="78"/>
      <c r="V695" s="78"/>
      <c r="W695" s="78"/>
      <c r="X695" s="78"/>
      <c r="Y695" s="78"/>
      <c r="Z695" s="78"/>
    </row>
    <row r="696" ht="21.0" customHeight="1">
      <c r="A696" s="78"/>
      <c r="B696" s="78"/>
      <c r="C696" s="111"/>
      <c r="D696" s="111"/>
      <c r="E696" s="111"/>
      <c r="F696" s="111"/>
      <c r="G696" s="111"/>
      <c r="H696" s="111"/>
      <c r="I696" s="111"/>
      <c r="J696" s="111"/>
      <c r="K696" s="111"/>
      <c r="L696" s="110"/>
      <c r="M696" s="110"/>
      <c r="N696" s="110"/>
      <c r="O696" s="110"/>
      <c r="P696" s="77"/>
      <c r="Q696" s="77"/>
      <c r="R696" s="77"/>
      <c r="S696" s="77"/>
      <c r="T696" s="78"/>
      <c r="U696" s="78"/>
      <c r="V696" s="78"/>
      <c r="W696" s="78"/>
      <c r="X696" s="78"/>
      <c r="Y696" s="78"/>
      <c r="Z696" s="78"/>
    </row>
    <row r="697" ht="21.0" customHeight="1">
      <c r="A697" s="78"/>
      <c r="B697" s="78"/>
      <c r="C697" s="111"/>
      <c r="D697" s="111"/>
      <c r="E697" s="111"/>
      <c r="F697" s="111"/>
      <c r="G697" s="111"/>
      <c r="H697" s="111"/>
      <c r="I697" s="111"/>
      <c r="J697" s="111"/>
      <c r="K697" s="111"/>
      <c r="L697" s="110"/>
      <c r="M697" s="110"/>
      <c r="N697" s="110"/>
      <c r="O697" s="110"/>
      <c r="P697" s="77"/>
      <c r="Q697" s="77"/>
      <c r="R697" s="77"/>
      <c r="S697" s="77"/>
      <c r="T697" s="78"/>
      <c r="U697" s="78"/>
      <c r="V697" s="78"/>
      <c r="W697" s="78"/>
      <c r="X697" s="78"/>
      <c r="Y697" s="78"/>
      <c r="Z697" s="78"/>
    </row>
    <row r="698" ht="21.0" customHeight="1">
      <c r="A698" s="78"/>
      <c r="B698" s="78"/>
      <c r="C698" s="111"/>
      <c r="D698" s="111"/>
      <c r="E698" s="111"/>
      <c r="F698" s="111"/>
      <c r="G698" s="111"/>
      <c r="H698" s="111"/>
      <c r="I698" s="111"/>
      <c r="J698" s="111"/>
      <c r="K698" s="111"/>
      <c r="L698" s="110"/>
      <c r="M698" s="110"/>
      <c r="N698" s="110"/>
      <c r="O698" s="110"/>
      <c r="P698" s="77"/>
      <c r="Q698" s="77"/>
      <c r="R698" s="77"/>
      <c r="S698" s="77"/>
      <c r="T698" s="78"/>
      <c r="U698" s="78"/>
      <c r="V698" s="78"/>
      <c r="W698" s="78"/>
      <c r="X698" s="78"/>
      <c r="Y698" s="78"/>
      <c r="Z698" s="78"/>
    </row>
    <row r="699" ht="21.0" customHeight="1">
      <c r="A699" s="78"/>
      <c r="B699" s="78"/>
      <c r="C699" s="111"/>
      <c r="D699" s="111"/>
      <c r="E699" s="111"/>
      <c r="F699" s="111"/>
      <c r="G699" s="111"/>
      <c r="H699" s="111"/>
      <c r="I699" s="111"/>
      <c r="J699" s="111"/>
      <c r="K699" s="111"/>
      <c r="L699" s="110"/>
      <c r="M699" s="110"/>
      <c r="N699" s="110"/>
      <c r="O699" s="110"/>
      <c r="P699" s="77"/>
      <c r="Q699" s="77"/>
      <c r="R699" s="77"/>
      <c r="S699" s="77"/>
      <c r="T699" s="78"/>
      <c r="U699" s="78"/>
      <c r="V699" s="78"/>
      <c r="W699" s="78"/>
      <c r="X699" s="78"/>
      <c r="Y699" s="78"/>
      <c r="Z699" s="78"/>
    </row>
    <row r="700" ht="21.0" customHeight="1">
      <c r="A700" s="78"/>
      <c r="B700" s="78"/>
      <c r="C700" s="111"/>
      <c r="D700" s="111"/>
      <c r="E700" s="111"/>
      <c r="F700" s="111"/>
      <c r="G700" s="111"/>
      <c r="H700" s="111"/>
      <c r="I700" s="111"/>
      <c r="J700" s="111"/>
      <c r="K700" s="111"/>
      <c r="L700" s="110"/>
      <c r="M700" s="110"/>
      <c r="N700" s="110"/>
      <c r="O700" s="110"/>
      <c r="P700" s="77"/>
      <c r="Q700" s="77"/>
      <c r="R700" s="77"/>
      <c r="S700" s="77"/>
      <c r="T700" s="78"/>
      <c r="U700" s="78"/>
      <c r="V700" s="78"/>
      <c r="W700" s="78"/>
      <c r="X700" s="78"/>
      <c r="Y700" s="78"/>
      <c r="Z700" s="78"/>
    </row>
    <row r="701" ht="21.0" customHeight="1">
      <c r="A701" s="78"/>
      <c r="B701" s="78"/>
      <c r="C701" s="111"/>
      <c r="D701" s="111"/>
      <c r="E701" s="111"/>
      <c r="F701" s="111"/>
      <c r="G701" s="111"/>
      <c r="H701" s="111"/>
      <c r="I701" s="111"/>
      <c r="J701" s="111"/>
      <c r="K701" s="111"/>
      <c r="L701" s="110"/>
      <c r="M701" s="110"/>
      <c r="N701" s="110"/>
      <c r="O701" s="110"/>
      <c r="P701" s="77"/>
      <c r="Q701" s="77"/>
      <c r="R701" s="77"/>
      <c r="S701" s="77"/>
      <c r="T701" s="78"/>
      <c r="U701" s="78"/>
      <c r="V701" s="78"/>
      <c r="W701" s="78"/>
      <c r="X701" s="78"/>
      <c r="Y701" s="78"/>
      <c r="Z701" s="78"/>
    </row>
    <row r="702" ht="21.0" customHeight="1">
      <c r="A702" s="78"/>
      <c r="B702" s="78"/>
      <c r="C702" s="111"/>
      <c r="D702" s="111"/>
      <c r="E702" s="111"/>
      <c r="F702" s="111"/>
      <c r="G702" s="111"/>
      <c r="H702" s="111"/>
      <c r="I702" s="111"/>
      <c r="J702" s="111"/>
      <c r="K702" s="111"/>
      <c r="L702" s="110"/>
      <c r="M702" s="110"/>
      <c r="N702" s="110"/>
      <c r="O702" s="110"/>
      <c r="P702" s="77"/>
      <c r="Q702" s="77"/>
      <c r="R702" s="77"/>
      <c r="S702" s="77"/>
      <c r="T702" s="78"/>
      <c r="U702" s="78"/>
      <c r="V702" s="78"/>
      <c r="W702" s="78"/>
      <c r="X702" s="78"/>
      <c r="Y702" s="78"/>
      <c r="Z702" s="78"/>
    </row>
    <row r="703" ht="21.0" customHeight="1">
      <c r="A703" s="78"/>
      <c r="B703" s="78"/>
      <c r="C703" s="111"/>
      <c r="D703" s="111"/>
      <c r="E703" s="111"/>
      <c r="F703" s="111"/>
      <c r="G703" s="111"/>
      <c r="H703" s="111"/>
      <c r="I703" s="111"/>
      <c r="J703" s="111"/>
      <c r="K703" s="111"/>
      <c r="L703" s="110"/>
      <c r="M703" s="110"/>
      <c r="N703" s="110"/>
      <c r="O703" s="110"/>
      <c r="P703" s="77"/>
      <c r="Q703" s="77"/>
      <c r="R703" s="77"/>
      <c r="S703" s="77"/>
      <c r="T703" s="78"/>
      <c r="U703" s="78"/>
      <c r="V703" s="78"/>
      <c r="W703" s="78"/>
      <c r="X703" s="78"/>
      <c r="Y703" s="78"/>
      <c r="Z703" s="78"/>
    </row>
    <row r="704" ht="21.0" customHeight="1">
      <c r="A704" s="78"/>
      <c r="B704" s="78"/>
      <c r="C704" s="111"/>
      <c r="D704" s="111"/>
      <c r="E704" s="111"/>
      <c r="F704" s="111"/>
      <c r="G704" s="111"/>
      <c r="H704" s="111"/>
      <c r="I704" s="111"/>
      <c r="J704" s="111"/>
      <c r="K704" s="111"/>
      <c r="L704" s="110"/>
      <c r="M704" s="110"/>
      <c r="N704" s="110"/>
      <c r="O704" s="110"/>
      <c r="P704" s="77"/>
      <c r="Q704" s="77"/>
      <c r="R704" s="77"/>
      <c r="S704" s="77"/>
      <c r="T704" s="78"/>
      <c r="U704" s="78"/>
      <c r="V704" s="78"/>
      <c r="W704" s="78"/>
      <c r="X704" s="78"/>
      <c r="Y704" s="78"/>
      <c r="Z704" s="78"/>
    </row>
    <row r="705" ht="21.0" customHeight="1">
      <c r="A705" s="78"/>
      <c r="B705" s="78"/>
      <c r="C705" s="111"/>
      <c r="D705" s="111"/>
      <c r="E705" s="111"/>
      <c r="F705" s="111"/>
      <c r="G705" s="111"/>
      <c r="H705" s="111"/>
      <c r="I705" s="111"/>
      <c r="J705" s="111"/>
      <c r="K705" s="111"/>
      <c r="L705" s="110"/>
      <c r="M705" s="110"/>
      <c r="N705" s="110"/>
      <c r="O705" s="110"/>
      <c r="P705" s="77"/>
      <c r="Q705" s="77"/>
      <c r="R705" s="77"/>
      <c r="S705" s="77"/>
      <c r="T705" s="78"/>
      <c r="U705" s="78"/>
      <c r="V705" s="78"/>
      <c r="W705" s="78"/>
      <c r="X705" s="78"/>
      <c r="Y705" s="78"/>
      <c r="Z705" s="78"/>
    </row>
    <row r="706" ht="21.0" customHeight="1">
      <c r="A706" s="78"/>
      <c r="B706" s="78"/>
      <c r="C706" s="111"/>
      <c r="D706" s="111"/>
      <c r="E706" s="111"/>
      <c r="F706" s="111"/>
      <c r="G706" s="111"/>
      <c r="H706" s="111"/>
      <c r="I706" s="111"/>
      <c r="J706" s="111"/>
      <c r="K706" s="111"/>
      <c r="L706" s="110"/>
      <c r="M706" s="110"/>
      <c r="N706" s="110"/>
      <c r="O706" s="110"/>
      <c r="P706" s="77"/>
      <c r="Q706" s="77"/>
      <c r="R706" s="77"/>
      <c r="S706" s="77"/>
      <c r="T706" s="78"/>
      <c r="U706" s="78"/>
      <c r="V706" s="78"/>
      <c r="W706" s="78"/>
      <c r="X706" s="78"/>
      <c r="Y706" s="78"/>
      <c r="Z706" s="78"/>
    </row>
    <row r="707" ht="21.0" customHeight="1">
      <c r="A707" s="78"/>
      <c r="B707" s="78"/>
      <c r="C707" s="111"/>
      <c r="D707" s="111"/>
      <c r="E707" s="111"/>
      <c r="F707" s="111"/>
      <c r="G707" s="111"/>
      <c r="H707" s="111"/>
      <c r="I707" s="111"/>
      <c r="J707" s="111"/>
      <c r="K707" s="111"/>
      <c r="L707" s="110"/>
      <c r="M707" s="110"/>
      <c r="N707" s="110"/>
      <c r="O707" s="110"/>
      <c r="P707" s="77"/>
      <c r="Q707" s="77"/>
      <c r="R707" s="77"/>
      <c r="S707" s="77"/>
      <c r="T707" s="78"/>
      <c r="U707" s="78"/>
      <c r="V707" s="78"/>
      <c r="W707" s="78"/>
      <c r="X707" s="78"/>
      <c r="Y707" s="78"/>
      <c r="Z707" s="78"/>
    </row>
    <row r="708" ht="21.0" customHeight="1">
      <c r="A708" s="78"/>
      <c r="B708" s="78"/>
      <c r="C708" s="111"/>
      <c r="D708" s="111"/>
      <c r="E708" s="111"/>
      <c r="F708" s="111"/>
      <c r="G708" s="111"/>
      <c r="H708" s="111"/>
      <c r="I708" s="111"/>
      <c r="J708" s="111"/>
      <c r="K708" s="111"/>
      <c r="L708" s="110"/>
      <c r="M708" s="110"/>
      <c r="N708" s="110"/>
      <c r="O708" s="110"/>
      <c r="P708" s="77"/>
      <c r="Q708" s="77"/>
      <c r="R708" s="77"/>
      <c r="S708" s="77"/>
      <c r="T708" s="78"/>
      <c r="U708" s="78"/>
      <c r="V708" s="78"/>
      <c r="W708" s="78"/>
      <c r="X708" s="78"/>
      <c r="Y708" s="78"/>
      <c r="Z708" s="78"/>
    </row>
    <row r="709" ht="21.0" customHeight="1">
      <c r="A709" s="78"/>
      <c r="B709" s="78"/>
      <c r="C709" s="111"/>
      <c r="D709" s="111"/>
      <c r="E709" s="111"/>
      <c r="F709" s="111"/>
      <c r="G709" s="111"/>
      <c r="H709" s="111"/>
      <c r="I709" s="111"/>
      <c r="J709" s="111"/>
      <c r="K709" s="111"/>
      <c r="L709" s="110"/>
      <c r="M709" s="110"/>
      <c r="N709" s="110"/>
      <c r="O709" s="110"/>
      <c r="P709" s="77"/>
      <c r="Q709" s="77"/>
      <c r="R709" s="77"/>
      <c r="S709" s="77"/>
      <c r="T709" s="78"/>
      <c r="U709" s="78"/>
      <c r="V709" s="78"/>
      <c r="W709" s="78"/>
      <c r="X709" s="78"/>
      <c r="Y709" s="78"/>
      <c r="Z709" s="78"/>
    </row>
    <row r="710" ht="21.0" customHeight="1">
      <c r="A710" s="78"/>
      <c r="B710" s="78"/>
      <c r="C710" s="111"/>
      <c r="D710" s="111"/>
      <c r="E710" s="111"/>
      <c r="F710" s="111"/>
      <c r="G710" s="111"/>
      <c r="H710" s="111"/>
      <c r="I710" s="111"/>
      <c r="J710" s="111"/>
      <c r="K710" s="111"/>
      <c r="L710" s="110"/>
      <c r="M710" s="110"/>
      <c r="N710" s="110"/>
      <c r="O710" s="110"/>
      <c r="P710" s="77"/>
      <c r="Q710" s="77"/>
      <c r="R710" s="77"/>
      <c r="S710" s="77"/>
      <c r="T710" s="78"/>
      <c r="U710" s="78"/>
      <c r="V710" s="78"/>
      <c r="W710" s="78"/>
      <c r="X710" s="78"/>
      <c r="Y710" s="78"/>
      <c r="Z710" s="78"/>
    </row>
    <row r="711" ht="21.0" customHeight="1">
      <c r="A711" s="78"/>
      <c r="B711" s="78"/>
      <c r="C711" s="111"/>
      <c r="D711" s="111"/>
      <c r="E711" s="111"/>
      <c r="F711" s="111"/>
      <c r="G711" s="111"/>
      <c r="H711" s="111"/>
      <c r="I711" s="111"/>
      <c r="J711" s="111"/>
      <c r="K711" s="111"/>
      <c r="L711" s="110"/>
      <c r="M711" s="110"/>
      <c r="N711" s="110"/>
      <c r="O711" s="110"/>
      <c r="P711" s="77"/>
      <c r="Q711" s="77"/>
      <c r="R711" s="77"/>
      <c r="S711" s="77"/>
      <c r="T711" s="78"/>
      <c r="U711" s="78"/>
      <c r="V711" s="78"/>
      <c r="W711" s="78"/>
      <c r="X711" s="78"/>
      <c r="Y711" s="78"/>
      <c r="Z711" s="78"/>
    </row>
    <row r="712" ht="21.0" customHeight="1">
      <c r="A712" s="78"/>
      <c r="B712" s="78"/>
      <c r="C712" s="111"/>
      <c r="D712" s="111"/>
      <c r="E712" s="111"/>
      <c r="F712" s="111"/>
      <c r="G712" s="111"/>
      <c r="H712" s="111"/>
      <c r="I712" s="111"/>
      <c r="J712" s="111"/>
      <c r="K712" s="111"/>
      <c r="L712" s="110"/>
      <c r="M712" s="110"/>
      <c r="N712" s="110"/>
      <c r="O712" s="110"/>
      <c r="P712" s="77"/>
      <c r="Q712" s="77"/>
      <c r="R712" s="77"/>
      <c r="S712" s="77"/>
      <c r="T712" s="78"/>
      <c r="U712" s="78"/>
      <c r="V712" s="78"/>
      <c r="W712" s="78"/>
      <c r="X712" s="78"/>
      <c r="Y712" s="78"/>
      <c r="Z712" s="78"/>
    </row>
    <row r="713" ht="21.0" customHeight="1">
      <c r="A713" s="78"/>
      <c r="B713" s="78"/>
      <c r="C713" s="111"/>
      <c r="D713" s="111"/>
      <c r="E713" s="111"/>
      <c r="F713" s="111"/>
      <c r="G713" s="111"/>
      <c r="H713" s="111"/>
      <c r="I713" s="111"/>
      <c r="J713" s="111"/>
      <c r="K713" s="111"/>
      <c r="L713" s="110"/>
      <c r="M713" s="110"/>
      <c r="N713" s="110"/>
      <c r="O713" s="110"/>
      <c r="P713" s="77"/>
      <c r="Q713" s="77"/>
      <c r="R713" s="77"/>
      <c r="S713" s="77"/>
      <c r="T713" s="78"/>
      <c r="U713" s="78"/>
      <c r="V713" s="78"/>
      <c r="W713" s="78"/>
      <c r="X713" s="78"/>
      <c r="Y713" s="78"/>
      <c r="Z713" s="78"/>
    </row>
    <row r="714" ht="21.0" customHeight="1">
      <c r="A714" s="78"/>
      <c r="B714" s="78"/>
      <c r="C714" s="111"/>
      <c r="D714" s="111"/>
      <c r="E714" s="111"/>
      <c r="F714" s="111"/>
      <c r="G714" s="111"/>
      <c r="H714" s="111"/>
      <c r="I714" s="111"/>
      <c r="J714" s="111"/>
      <c r="K714" s="111"/>
      <c r="L714" s="110"/>
      <c r="M714" s="110"/>
      <c r="N714" s="110"/>
      <c r="O714" s="110"/>
      <c r="P714" s="77"/>
      <c r="Q714" s="77"/>
      <c r="R714" s="77"/>
      <c r="S714" s="77"/>
      <c r="T714" s="78"/>
      <c r="U714" s="78"/>
      <c r="V714" s="78"/>
      <c r="W714" s="78"/>
      <c r="X714" s="78"/>
      <c r="Y714" s="78"/>
      <c r="Z714" s="78"/>
    </row>
    <row r="715" ht="21.0" customHeight="1">
      <c r="A715" s="78"/>
      <c r="B715" s="78"/>
      <c r="C715" s="111"/>
      <c r="D715" s="111"/>
      <c r="E715" s="111"/>
      <c r="F715" s="111"/>
      <c r="G715" s="111"/>
      <c r="H715" s="111"/>
      <c r="I715" s="111"/>
      <c r="J715" s="111"/>
      <c r="K715" s="111"/>
      <c r="L715" s="110"/>
      <c r="M715" s="110"/>
      <c r="N715" s="110"/>
      <c r="O715" s="110"/>
      <c r="P715" s="77"/>
      <c r="Q715" s="77"/>
      <c r="R715" s="77"/>
      <c r="S715" s="77"/>
      <c r="T715" s="78"/>
      <c r="U715" s="78"/>
      <c r="V715" s="78"/>
      <c r="W715" s="78"/>
      <c r="X715" s="78"/>
      <c r="Y715" s="78"/>
      <c r="Z715" s="78"/>
    </row>
    <row r="716" ht="21.0" customHeight="1">
      <c r="A716" s="78"/>
      <c r="B716" s="78"/>
      <c r="C716" s="111"/>
      <c r="D716" s="111"/>
      <c r="E716" s="111"/>
      <c r="F716" s="111"/>
      <c r="G716" s="111"/>
      <c r="H716" s="111"/>
      <c r="I716" s="111"/>
      <c r="J716" s="111"/>
      <c r="K716" s="111"/>
      <c r="L716" s="110"/>
      <c r="M716" s="110"/>
      <c r="N716" s="110"/>
      <c r="O716" s="110"/>
      <c r="P716" s="77"/>
      <c r="Q716" s="77"/>
      <c r="R716" s="77"/>
      <c r="S716" s="77"/>
      <c r="T716" s="78"/>
      <c r="U716" s="78"/>
      <c r="V716" s="78"/>
      <c r="W716" s="78"/>
      <c r="X716" s="78"/>
      <c r="Y716" s="78"/>
      <c r="Z716" s="78"/>
    </row>
    <row r="717" ht="21.0" customHeight="1">
      <c r="A717" s="78"/>
      <c r="B717" s="78"/>
      <c r="C717" s="111"/>
      <c r="D717" s="111"/>
      <c r="E717" s="111"/>
      <c r="F717" s="111"/>
      <c r="G717" s="111"/>
      <c r="H717" s="111"/>
      <c r="I717" s="111"/>
      <c r="J717" s="111"/>
      <c r="K717" s="111"/>
      <c r="L717" s="110"/>
      <c r="M717" s="110"/>
      <c r="N717" s="110"/>
      <c r="O717" s="110"/>
      <c r="P717" s="77"/>
      <c r="Q717" s="77"/>
      <c r="R717" s="77"/>
      <c r="S717" s="77"/>
      <c r="T717" s="78"/>
      <c r="U717" s="78"/>
      <c r="V717" s="78"/>
      <c r="W717" s="78"/>
      <c r="X717" s="78"/>
      <c r="Y717" s="78"/>
      <c r="Z717" s="78"/>
    </row>
    <row r="718" ht="21.0" customHeight="1">
      <c r="A718" s="78"/>
      <c r="B718" s="78"/>
      <c r="C718" s="111"/>
      <c r="D718" s="111"/>
      <c r="E718" s="111"/>
      <c r="F718" s="111"/>
      <c r="G718" s="111"/>
      <c r="H718" s="111"/>
      <c r="I718" s="111"/>
      <c r="J718" s="111"/>
      <c r="K718" s="111"/>
      <c r="L718" s="110"/>
      <c r="M718" s="110"/>
      <c r="N718" s="110"/>
      <c r="O718" s="110"/>
      <c r="P718" s="77"/>
      <c r="Q718" s="77"/>
      <c r="R718" s="77"/>
      <c r="S718" s="77"/>
      <c r="T718" s="78"/>
      <c r="U718" s="78"/>
      <c r="V718" s="78"/>
      <c r="W718" s="78"/>
      <c r="X718" s="78"/>
      <c r="Y718" s="78"/>
      <c r="Z718" s="78"/>
    </row>
    <row r="719" ht="21.0" customHeight="1">
      <c r="A719" s="78"/>
      <c r="B719" s="78"/>
      <c r="C719" s="111"/>
      <c r="D719" s="111"/>
      <c r="E719" s="111"/>
      <c r="F719" s="111"/>
      <c r="G719" s="111"/>
      <c r="H719" s="111"/>
      <c r="I719" s="111"/>
      <c r="J719" s="111"/>
      <c r="K719" s="111"/>
      <c r="L719" s="110"/>
      <c r="M719" s="110"/>
      <c r="N719" s="110"/>
      <c r="O719" s="110"/>
      <c r="P719" s="77"/>
      <c r="Q719" s="77"/>
      <c r="R719" s="77"/>
      <c r="S719" s="77"/>
      <c r="T719" s="78"/>
      <c r="U719" s="78"/>
      <c r="V719" s="78"/>
      <c r="W719" s="78"/>
      <c r="X719" s="78"/>
      <c r="Y719" s="78"/>
      <c r="Z719" s="78"/>
    </row>
    <row r="720" ht="21.0" customHeight="1">
      <c r="A720" s="78"/>
      <c r="B720" s="78"/>
      <c r="C720" s="111"/>
      <c r="D720" s="111"/>
      <c r="E720" s="111"/>
      <c r="F720" s="111"/>
      <c r="G720" s="111"/>
      <c r="H720" s="111"/>
      <c r="I720" s="111"/>
      <c r="J720" s="111"/>
      <c r="K720" s="111"/>
      <c r="L720" s="110"/>
      <c r="M720" s="110"/>
      <c r="N720" s="110"/>
      <c r="O720" s="110"/>
      <c r="P720" s="77"/>
      <c r="Q720" s="77"/>
      <c r="R720" s="77"/>
      <c r="S720" s="77"/>
      <c r="T720" s="78"/>
      <c r="U720" s="78"/>
      <c r="V720" s="78"/>
      <c r="W720" s="78"/>
      <c r="X720" s="78"/>
      <c r="Y720" s="78"/>
      <c r="Z720" s="78"/>
    </row>
    <row r="721" ht="21.0" customHeight="1">
      <c r="A721" s="78"/>
      <c r="B721" s="78"/>
      <c r="C721" s="111"/>
      <c r="D721" s="111"/>
      <c r="E721" s="111"/>
      <c r="F721" s="111"/>
      <c r="G721" s="111"/>
      <c r="H721" s="111"/>
      <c r="I721" s="111"/>
      <c r="J721" s="111"/>
      <c r="K721" s="111"/>
      <c r="L721" s="110"/>
      <c r="M721" s="110"/>
      <c r="N721" s="110"/>
      <c r="O721" s="110"/>
      <c r="P721" s="77"/>
      <c r="Q721" s="77"/>
      <c r="R721" s="77"/>
      <c r="S721" s="77"/>
      <c r="T721" s="78"/>
      <c r="U721" s="78"/>
      <c r="V721" s="78"/>
      <c r="W721" s="78"/>
      <c r="X721" s="78"/>
      <c r="Y721" s="78"/>
      <c r="Z721" s="78"/>
    </row>
    <row r="722" ht="21.0" customHeight="1">
      <c r="A722" s="78"/>
      <c r="B722" s="78"/>
      <c r="C722" s="111"/>
      <c r="D722" s="111"/>
      <c r="E722" s="111"/>
      <c r="F722" s="111"/>
      <c r="G722" s="111"/>
      <c r="H722" s="111"/>
      <c r="I722" s="111"/>
      <c r="J722" s="111"/>
      <c r="K722" s="111"/>
      <c r="L722" s="110"/>
      <c r="M722" s="110"/>
      <c r="N722" s="110"/>
      <c r="O722" s="110"/>
      <c r="P722" s="77"/>
      <c r="Q722" s="77"/>
      <c r="R722" s="77"/>
      <c r="S722" s="77"/>
      <c r="T722" s="78"/>
      <c r="U722" s="78"/>
      <c r="V722" s="78"/>
      <c r="W722" s="78"/>
      <c r="X722" s="78"/>
      <c r="Y722" s="78"/>
      <c r="Z722" s="78"/>
    </row>
    <row r="723" ht="21.0" customHeight="1">
      <c r="A723" s="78"/>
      <c r="B723" s="78"/>
      <c r="C723" s="111"/>
      <c r="D723" s="111"/>
      <c r="E723" s="111"/>
      <c r="F723" s="111"/>
      <c r="G723" s="111"/>
      <c r="H723" s="111"/>
      <c r="I723" s="111"/>
      <c r="J723" s="111"/>
      <c r="K723" s="111"/>
      <c r="L723" s="110"/>
      <c r="M723" s="110"/>
      <c r="N723" s="110"/>
      <c r="O723" s="110"/>
      <c r="P723" s="77"/>
      <c r="Q723" s="77"/>
      <c r="R723" s="77"/>
      <c r="S723" s="77"/>
      <c r="T723" s="78"/>
      <c r="U723" s="78"/>
      <c r="V723" s="78"/>
      <c r="W723" s="78"/>
      <c r="X723" s="78"/>
      <c r="Y723" s="78"/>
      <c r="Z723" s="78"/>
    </row>
    <row r="724" ht="21.0" customHeight="1">
      <c r="A724" s="78"/>
      <c r="B724" s="78"/>
      <c r="C724" s="111"/>
      <c r="D724" s="111"/>
      <c r="E724" s="111"/>
      <c r="F724" s="111"/>
      <c r="G724" s="111"/>
      <c r="H724" s="111"/>
      <c r="I724" s="111"/>
      <c r="J724" s="111"/>
      <c r="K724" s="111"/>
      <c r="L724" s="110"/>
      <c r="M724" s="110"/>
      <c r="N724" s="110"/>
      <c r="O724" s="110"/>
      <c r="P724" s="77"/>
      <c r="Q724" s="77"/>
      <c r="R724" s="77"/>
      <c r="S724" s="77"/>
      <c r="T724" s="78"/>
      <c r="U724" s="78"/>
      <c r="V724" s="78"/>
      <c r="W724" s="78"/>
      <c r="X724" s="78"/>
      <c r="Y724" s="78"/>
      <c r="Z724" s="78"/>
    </row>
    <row r="725" ht="21.0" customHeight="1">
      <c r="A725" s="78"/>
      <c r="B725" s="78"/>
      <c r="C725" s="111"/>
      <c r="D725" s="111"/>
      <c r="E725" s="111"/>
      <c r="F725" s="111"/>
      <c r="G725" s="111"/>
      <c r="H725" s="111"/>
      <c r="I725" s="111"/>
      <c r="J725" s="111"/>
      <c r="K725" s="111"/>
      <c r="L725" s="110"/>
      <c r="M725" s="110"/>
      <c r="N725" s="110"/>
      <c r="O725" s="110"/>
      <c r="P725" s="77"/>
      <c r="Q725" s="77"/>
      <c r="R725" s="77"/>
      <c r="S725" s="77"/>
      <c r="T725" s="78"/>
      <c r="U725" s="78"/>
      <c r="V725" s="78"/>
      <c r="W725" s="78"/>
      <c r="X725" s="78"/>
      <c r="Y725" s="78"/>
      <c r="Z725" s="78"/>
    </row>
    <row r="726" ht="21.0" customHeight="1">
      <c r="A726" s="78"/>
      <c r="B726" s="78"/>
      <c r="C726" s="111"/>
      <c r="D726" s="111"/>
      <c r="E726" s="111"/>
      <c r="F726" s="111"/>
      <c r="G726" s="111"/>
      <c r="H726" s="111"/>
      <c r="I726" s="111"/>
      <c r="J726" s="111"/>
      <c r="K726" s="111"/>
      <c r="L726" s="110"/>
      <c r="M726" s="110"/>
      <c r="N726" s="110"/>
      <c r="O726" s="110"/>
      <c r="P726" s="77"/>
      <c r="Q726" s="77"/>
      <c r="R726" s="77"/>
      <c r="S726" s="77"/>
      <c r="T726" s="78"/>
      <c r="U726" s="78"/>
      <c r="V726" s="78"/>
      <c r="W726" s="78"/>
      <c r="X726" s="78"/>
      <c r="Y726" s="78"/>
      <c r="Z726" s="78"/>
    </row>
    <row r="727" ht="21.0" customHeight="1">
      <c r="A727" s="78"/>
      <c r="B727" s="78"/>
      <c r="C727" s="111"/>
      <c r="D727" s="111"/>
      <c r="E727" s="111"/>
      <c r="F727" s="111"/>
      <c r="G727" s="111"/>
      <c r="H727" s="111"/>
      <c r="I727" s="111"/>
      <c r="J727" s="111"/>
      <c r="K727" s="111"/>
      <c r="L727" s="110"/>
      <c r="M727" s="110"/>
      <c r="N727" s="110"/>
      <c r="O727" s="110"/>
      <c r="P727" s="77"/>
      <c r="Q727" s="77"/>
      <c r="R727" s="77"/>
      <c r="S727" s="77"/>
      <c r="T727" s="78"/>
      <c r="U727" s="78"/>
      <c r="V727" s="78"/>
      <c r="W727" s="78"/>
      <c r="X727" s="78"/>
      <c r="Y727" s="78"/>
      <c r="Z727" s="78"/>
    </row>
    <row r="728" ht="21.0" customHeight="1">
      <c r="A728" s="78"/>
      <c r="B728" s="78"/>
      <c r="C728" s="111"/>
      <c r="D728" s="111"/>
      <c r="E728" s="111"/>
      <c r="F728" s="111"/>
      <c r="G728" s="111"/>
      <c r="H728" s="111"/>
      <c r="I728" s="111"/>
      <c r="J728" s="111"/>
      <c r="K728" s="111"/>
      <c r="L728" s="110"/>
      <c r="M728" s="110"/>
      <c r="N728" s="110"/>
      <c r="O728" s="110"/>
      <c r="P728" s="77"/>
      <c r="Q728" s="77"/>
      <c r="R728" s="77"/>
      <c r="S728" s="77"/>
      <c r="T728" s="78"/>
      <c r="U728" s="78"/>
      <c r="V728" s="78"/>
      <c r="W728" s="78"/>
      <c r="X728" s="78"/>
      <c r="Y728" s="78"/>
      <c r="Z728" s="78"/>
    </row>
    <row r="729" ht="21.0" customHeight="1">
      <c r="A729" s="78"/>
      <c r="B729" s="78"/>
      <c r="C729" s="111"/>
      <c r="D729" s="111"/>
      <c r="E729" s="111"/>
      <c r="F729" s="111"/>
      <c r="G729" s="111"/>
      <c r="H729" s="111"/>
      <c r="I729" s="111"/>
      <c r="J729" s="111"/>
      <c r="K729" s="111"/>
      <c r="L729" s="110"/>
      <c r="M729" s="110"/>
      <c r="N729" s="110"/>
      <c r="O729" s="110"/>
      <c r="P729" s="77"/>
      <c r="Q729" s="77"/>
      <c r="R729" s="77"/>
      <c r="S729" s="77"/>
      <c r="T729" s="78"/>
      <c r="U729" s="78"/>
      <c r="V729" s="78"/>
      <c r="W729" s="78"/>
      <c r="X729" s="78"/>
      <c r="Y729" s="78"/>
      <c r="Z729" s="78"/>
    </row>
    <row r="730" ht="21.0" customHeight="1">
      <c r="A730" s="78"/>
      <c r="B730" s="78"/>
      <c r="C730" s="111"/>
      <c r="D730" s="111"/>
      <c r="E730" s="111"/>
      <c r="F730" s="111"/>
      <c r="G730" s="111"/>
      <c r="H730" s="111"/>
      <c r="I730" s="111"/>
      <c r="J730" s="111"/>
      <c r="K730" s="111"/>
      <c r="L730" s="110"/>
      <c r="M730" s="110"/>
      <c r="N730" s="110"/>
      <c r="O730" s="110"/>
      <c r="P730" s="77"/>
      <c r="Q730" s="77"/>
      <c r="R730" s="77"/>
      <c r="S730" s="77"/>
      <c r="T730" s="78"/>
      <c r="U730" s="78"/>
      <c r="V730" s="78"/>
      <c r="W730" s="78"/>
      <c r="X730" s="78"/>
      <c r="Y730" s="78"/>
      <c r="Z730" s="78"/>
    </row>
    <row r="731" ht="21.0" customHeight="1">
      <c r="A731" s="78"/>
      <c r="B731" s="78"/>
      <c r="C731" s="111"/>
      <c r="D731" s="111"/>
      <c r="E731" s="111"/>
      <c r="F731" s="111"/>
      <c r="G731" s="111"/>
      <c r="H731" s="111"/>
      <c r="I731" s="111"/>
      <c r="J731" s="111"/>
      <c r="K731" s="111"/>
      <c r="L731" s="110"/>
      <c r="M731" s="110"/>
      <c r="N731" s="110"/>
      <c r="O731" s="110"/>
      <c r="P731" s="77"/>
      <c r="Q731" s="77"/>
      <c r="R731" s="77"/>
      <c r="S731" s="77"/>
      <c r="T731" s="78"/>
      <c r="U731" s="78"/>
      <c r="V731" s="78"/>
      <c r="W731" s="78"/>
      <c r="X731" s="78"/>
      <c r="Y731" s="78"/>
      <c r="Z731" s="78"/>
    </row>
    <row r="732" ht="21.0" customHeight="1">
      <c r="A732" s="78"/>
      <c r="B732" s="78"/>
      <c r="C732" s="111"/>
      <c r="D732" s="111"/>
      <c r="E732" s="111"/>
      <c r="F732" s="111"/>
      <c r="G732" s="111"/>
      <c r="H732" s="111"/>
      <c r="I732" s="111"/>
      <c r="J732" s="111"/>
      <c r="K732" s="111"/>
      <c r="L732" s="110"/>
      <c r="M732" s="110"/>
      <c r="N732" s="110"/>
      <c r="O732" s="110"/>
      <c r="P732" s="77"/>
      <c r="Q732" s="77"/>
      <c r="R732" s="77"/>
      <c r="S732" s="77"/>
      <c r="T732" s="78"/>
      <c r="U732" s="78"/>
      <c r="V732" s="78"/>
      <c r="W732" s="78"/>
      <c r="X732" s="78"/>
      <c r="Y732" s="78"/>
      <c r="Z732" s="78"/>
    </row>
    <row r="733" ht="21.0" customHeight="1">
      <c r="A733" s="78"/>
      <c r="B733" s="78"/>
      <c r="C733" s="111"/>
      <c r="D733" s="111"/>
      <c r="E733" s="111"/>
      <c r="F733" s="111"/>
      <c r="G733" s="111"/>
      <c r="H733" s="111"/>
      <c r="I733" s="111"/>
      <c r="J733" s="111"/>
      <c r="K733" s="111"/>
      <c r="L733" s="110"/>
      <c r="M733" s="110"/>
      <c r="N733" s="110"/>
      <c r="O733" s="110"/>
      <c r="P733" s="77"/>
      <c r="Q733" s="77"/>
      <c r="R733" s="77"/>
      <c r="S733" s="77"/>
      <c r="T733" s="78"/>
      <c r="U733" s="78"/>
      <c r="V733" s="78"/>
      <c r="W733" s="78"/>
      <c r="X733" s="78"/>
      <c r="Y733" s="78"/>
      <c r="Z733" s="78"/>
    </row>
    <row r="734" ht="21.0" customHeight="1">
      <c r="A734" s="78"/>
      <c r="B734" s="78"/>
      <c r="C734" s="111"/>
      <c r="D734" s="111"/>
      <c r="E734" s="111"/>
      <c r="F734" s="111"/>
      <c r="G734" s="111"/>
      <c r="H734" s="111"/>
      <c r="I734" s="111"/>
      <c r="J734" s="111"/>
      <c r="K734" s="111"/>
      <c r="L734" s="110"/>
      <c r="M734" s="110"/>
      <c r="N734" s="110"/>
      <c r="O734" s="110"/>
      <c r="P734" s="77"/>
      <c r="Q734" s="77"/>
      <c r="R734" s="77"/>
      <c r="S734" s="77"/>
      <c r="T734" s="78"/>
      <c r="U734" s="78"/>
      <c r="V734" s="78"/>
      <c r="W734" s="78"/>
      <c r="X734" s="78"/>
      <c r="Y734" s="78"/>
      <c r="Z734" s="78"/>
    </row>
    <row r="735" ht="21.0" customHeight="1">
      <c r="A735" s="78"/>
      <c r="B735" s="78"/>
      <c r="C735" s="111"/>
      <c r="D735" s="111"/>
      <c r="E735" s="111"/>
      <c r="F735" s="111"/>
      <c r="G735" s="111"/>
      <c r="H735" s="111"/>
      <c r="I735" s="111"/>
      <c r="J735" s="111"/>
      <c r="K735" s="111"/>
      <c r="L735" s="110"/>
      <c r="M735" s="110"/>
      <c r="N735" s="110"/>
      <c r="O735" s="110"/>
      <c r="P735" s="77"/>
      <c r="Q735" s="77"/>
      <c r="R735" s="77"/>
      <c r="S735" s="77"/>
      <c r="T735" s="78"/>
      <c r="U735" s="78"/>
      <c r="V735" s="78"/>
      <c r="W735" s="78"/>
      <c r="X735" s="78"/>
      <c r="Y735" s="78"/>
      <c r="Z735" s="78"/>
    </row>
    <row r="736" ht="21.0" customHeight="1">
      <c r="A736" s="78"/>
      <c r="B736" s="78"/>
      <c r="C736" s="111"/>
      <c r="D736" s="111"/>
      <c r="E736" s="111"/>
      <c r="F736" s="111"/>
      <c r="G736" s="111"/>
      <c r="H736" s="111"/>
      <c r="I736" s="111"/>
      <c r="J736" s="111"/>
      <c r="K736" s="111"/>
      <c r="L736" s="110"/>
      <c r="M736" s="110"/>
      <c r="N736" s="110"/>
      <c r="O736" s="110"/>
      <c r="P736" s="77"/>
      <c r="Q736" s="77"/>
      <c r="R736" s="77"/>
      <c r="S736" s="77"/>
      <c r="T736" s="78"/>
      <c r="U736" s="78"/>
      <c r="V736" s="78"/>
      <c r="W736" s="78"/>
      <c r="X736" s="78"/>
      <c r="Y736" s="78"/>
      <c r="Z736" s="78"/>
    </row>
    <row r="737" ht="21.0" customHeight="1">
      <c r="A737" s="78"/>
      <c r="B737" s="78"/>
      <c r="C737" s="111"/>
      <c r="D737" s="111"/>
      <c r="E737" s="111"/>
      <c r="F737" s="111"/>
      <c r="G737" s="111"/>
      <c r="H737" s="111"/>
      <c r="I737" s="111"/>
      <c r="J737" s="111"/>
      <c r="K737" s="111"/>
      <c r="L737" s="110"/>
      <c r="M737" s="110"/>
      <c r="N737" s="110"/>
      <c r="O737" s="110"/>
      <c r="P737" s="77"/>
      <c r="Q737" s="77"/>
      <c r="R737" s="77"/>
      <c r="S737" s="77"/>
      <c r="T737" s="78"/>
      <c r="U737" s="78"/>
      <c r="V737" s="78"/>
      <c r="W737" s="78"/>
      <c r="X737" s="78"/>
      <c r="Y737" s="78"/>
      <c r="Z737" s="78"/>
    </row>
    <row r="738" ht="21.0" customHeight="1">
      <c r="A738" s="78"/>
      <c r="B738" s="78"/>
      <c r="C738" s="111"/>
      <c r="D738" s="111"/>
      <c r="E738" s="111"/>
      <c r="F738" s="111"/>
      <c r="G738" s="111"/>
      <c r="H738" s="111"/>
      <c r="I738" s="111"/>
      <c r="J738" s="111"/>
      <c r="K738" s="111"/>
      <c r="L738" s="110"/>
      <c r="M738" s="110"/>
      <c r="N738" s="110"/>
      <c r="O738" s="110"/>
      <c r="P738" s="77"/>
      <c r="Q738" s="77"/>
      <c r="R738" s="77"/>
      <c r="S738" s="77"/>
      <c r="T738" s="78"/>
      <c r="U738" s="78"/>
      <c r="V738" s="78"/>
      <c r="W738" s="78"/>
      <c r="X738" s="78"/>
      <c r="Y738" s="78"/>
      <c r="Z738" s="78"/>
    </row>
    <row r="739" ht="21.0" customHeight="1">
      <c r="A739" s="78"/>
      <c r="B739" s="78"/>
      <c r="C739" s="111"/>
      <c r="D739" s="111"/>
      <c r="E739" s="111"/>
      <c r="F739" s="111"/>
      <c r="G739" s="111"/>
      <c r="H739" s="111"/>
      <c r="I739" s="111"/>
      <c r="J739" s="111"/>
      <c r="K739" s="111"/>
      <c r="L739" s="110"/>
      <c r="M739" s="110"/>
      <c r="N739" s="110"/>
      <c r="O739" s="110"/>
      <c r="P739" s="77"/>
      <c r="Q739" s="77"/>
      <c r="R739" s="77"/>
      <c r="S739" s="77"/>
      <c r="T739" s="78"/>
      <c r="U739" s="78"/>
      <c r="V739" s="78"/>
      <c r="W739" s="78"/>
      <c r="X739" s="78"/>
      <c r="Y739" s="78"/>
      <c r="Z739" s="78"/>
    </row>
    <row r="740" ht="21.0" customHeight="1">
      <c r="A740" s="78"/>
      <c r="B740" s="78"/>
      <c r="C740" s="111"/>
      <c r="D740" s="111"/>
      <c r="E740" s="111"/>
      <c r="F740" s="111"/>
      <c r="G740" s="111"/>
      <c r="H740" s="111"/>
      <c r="I740" s="111"/>
      <c r="J740" s="111"/>
      <c r="K740" s="111"/>
      <c r="L740" s="110"/>
      <c r="M740" s="110"/>
      <c r="N740" s="110"/>
      <c r="O740" s="110"/>
      <c r="P740" s="77"/>
      <c r="Q740" s="77"/>
      <c r="R740" s="77"/>
      <c r="S740" s="77"/>
      <c r="T740" s="78"/>
      <c r="U740" s="78"/>
      <c r="V740" s="78"/>
      <c r="W740" s="78"/>
      <c r="X740" s="78"/>
      <c r="Y740" s="78"/>
      <c r="Z740" s="78"/>
    </row>
    <row r="741" ht="21.0" customHeight="1">
      <c r="A741" s="78"/>
      <c r="B741" s="78"/>
      <c r="C741" s="111"/>
      <c r="D741" s="111"/>
      <c r="E741" s="111"/>
      <c r="F741" s="111"/>
      <c r="G741" s="111"/>
      <c r="H741" s="111"/>
      <c r="I741" s="111"/>
      <c r="J741" s="111"/>
      <c r="K741" s="111"/>
      <c r="L741" s="110"/>
      <c r="M741" s="110"/>
      <c r="N741" s="110"/>
      <c r="O741" s="110"/>
      <c r="P741" s="77"/>
      <c r="Q741" s="77"/>
      <c r="R741" s="77"/>
      <c r="S741" s="77"/>
      <c r="T741" s="78"/>
      <c r="U741" s="78"/>
      <c r="V741" s="78"/>
      <c r="W741" s="78"/>
      <c r="X741" s="78"/>
      <c r="Y741" s="78"/>
      <c r="Z741" s="78"/>
    </row>
    <row r="742" ht="21.0" customHeight="1">
      <c r="A742" s="78"/>
      <c r="B742" s="78"/>
      <c r="C742" s="111"/>
      <c r="D742" s="111"/>
      <c r="E742" s="111"/>
      <c r="F742" s="111"/>
      <c r="G742" s="111"/>
      <c r="H742" s="111"/>
      <c r="I742" s="111"/>
      <c r="J742" s="111"/>
      <c r="K742" s="111"/>
      <c r="L742" s="110"/>
      <c r="M742" s="110"/>
      <c r="N742" s="110"/>
      <c r="O742" s="110"/>
      <c r="P742" s="77"/>
      <c r="Q742" s="77"/>
      <c r="R742" s="77"/>
      <c r="S742" s="77"/>
      <c r="T742" s="78"/>
      <c r="U742" s="78"/>
      <c r="V742" s="78"/>
      <c r="W742" s="78"/>
      <c r="X742" s="78"/>
      <c r="Y742" s="78"/>
      <c r="Z742" s="78"/>
    </row>
    <row r="743" ht="21.0" customHeight="1">
      <c r="A743" s="78"/>
      <c r="B743" s="78"/>
      <c r="C743" s="111"/>
      <c r="D743" s="111"/>
      <c r="E743" s="111"/>
      <c r="F743" s="111"/>
      <c r="G743" s="111"/>
      <c r="H743" s="111"/>
      <c r="I743" s="111"/>
      <c r="J743" s="111"/>
      <c r="K743" s="111"/>
      <c r="L743" s="110"/>
      <c r="M743" s="110"/>
      <c r="N743" s="110"/>
      <c r="O743" s="110"/>
      <c r="P743" s="77"/>
      <c r="Q743" s="77"/>
      <c r="R743" s="77"/>
      <c r="S743" s="77"/>
      <c r="T743" s="78"/>
      <c r="U743" s="78"/>
      <c r="V743" s="78"/>
      <c r="W743" s="78"/>
      <c r="X743" s="78"/>
      <c r="Y743" s="78"/>
      <c r="Z743" s="78"/>
    </row>
    <row r="744" ht="21.0" customHeight="1">
      <c r="A744" s="78"/>
      <c r="B744" s="78"/>
      <c r="C744" s="111"/>
      <c r="D744" s="111"/>
      <c r="E744" s="111"/>
      <c r="F744" s="111"/>
      <c r="G744" s="111"/>
      <c r="H744" s="111"/>
      <c r="I744" s="111"/>
      <c r="J744" s="111"/>
      <c r="K744" s="111"/>
      <c r="L744" s="110"/>
      <c r="M744" s="110"/>
      <c r="N744" s="110"/>
      <c r="O744" s="110"/>
      <c r="P744" s="77"/>
      <c r="Q744" s="77"/>
      <c r="R744" s="77"/>
      <c r="S744" s="77"/>
      <c r="T744" s="78"/>
      <c r="U744" s="78"/>
      <c r="V744" s="78"/>
      <c r="W744" s="78"/>
      <c r="X744" s="78"/>
      <c r="Y744" s="78"/>
      <c r="Z744" s="78"/>
    </row>
    <row r="745" ht="21.0" customHeight="1">
      <c r="A745" s="78"/>
      <c r="B745" s="78"/>
      <c r="C745" s="111"/>
      <c r="D745" s="111"/>
      <c r="E745" s="111"/>
      <c r="F745" s="111"/>
      <c r="G745" s="111"/>
      <c r="H745" s="111"/>
      <c r="I745" s="111"/>
      <c r="J745" s="111"/>
      <c r="K745" s="111"/>
      <c r="L745" s="110"/>
      <c r="M745" s="110"/>
      <c r="N745" s="110"/>
      <c r="O745" s="110"/>
      <c r="P745" s="77"/>
      <c r="Q745" s="77"/>
      <c r="R745" s="77"/>
      <c r="S745" s="77"/>
      <c r="T745" s="78"/>
      <c r="U745" s="78"/>
      <c r="V745" s="78"/>
      <c r="W745" s="78"/>
      <c r="X745" s="78"/>
      <c r="Y745" s="78"/>
      <c r="Z745" s="78"/>
    </row>
    <row r="746" ht="21.0" customHeight="1">
      <c r="A746" s="78"/>
      <c r="B746" s="78"/>
      <c r="C746" s="111"/>
      <c r="D746" s="111"/>
      <c r="E746" s="111"/>
      <c r="F746" s="111"/>
      <c r="G746" s="111"/>
      <c r="H746" s="111"/>
      <c r="I746" s="111"/>
      <c r="J746" s="111"/>
      <c r="K746" s="111"/>
      <c r="L746" s="110"/>
      <c r="M746" s="110"/>
      <c r="N746" s="110"/>
      <c r="O746" s="110"/>
      <c r="P746" s="77"/>
      <c r="Q746" s="77"/>
      <c r="R746" s="77"/>
      <c r="S746" s="77"/>
      <c r="T746" s="78"/>
      <c r="U746" s="78"/>
      <c r="V746" s="78"/>
      <c r="W746" s="78"/>
      <c r="X746" s="78"/>
      <c r="Y746" s="78"/>
      <c r="Z746" s="78"/>
    </row>
    <row r="747" ht="21.0" customHeight="1">
      <c r="A747" s="78"/>
      <c r="B747" s="78"/>
      <c r="C747" s="111"/>
      <c r="D747" s="111"/>
      <c r="E747" s="111"/>
      <c r="F747" s="111"/>
      <c r="G747" s="111"/>
      <c r="H747" s="111"/>
      <c r="I747" s="111"/>
      <c r="J747" s="111"/>
      <c r="K747" s="111"/>
      <c r="L747" s="110"/>
      <c r="M747" s="110"/>
      <c r="N747" s="110"/>
      <c r="O747" s="110"/>
      <c r="P747" s="77"/>
      <c r="Q747" s="77"/>
      <c r="R747" s="77"/>
      <c r="S747" s="77"/>
      <c r="T747" s="78"/>
      <c r="U747" s="78"/>
      <c r="V747" s="78"/>
      <c r="W747" s="78"/>
      <c r="X747" s="78"/>
      <c r="Y747" s="78"/>
      <c r="Z747" s="78"/>
    </row>
    <row r="748" ht="21.0" customHeight="1">
      <c r="A748" s="78"/>
      <c r="B748" s="78"/>
      <c r="C748" s="111"/>
      <c r="D748" s="111"/>
      <c r="E748" s="111"/>
      <c r="F748" s="111"/>
      <c r="G748" s="111"/>
      <c r="H748" s="111"/>
      <c r="I748" s="111"/>
      <c r="J748" s="111"/>
      <c r="K748" s="111"/>
      <c r="L748" s="110"/>
      <c r="M748" s="110"/>
      <c r="N748" s="110"/>
      <c r="O748" s="110"/>
      <c r="P748" s="77"/>
      <c r="Q748" s="77"/>
      <c r="R748" s="77"/>
      <c r="S748" s="77"/>
      <c r="T748" s="78"/>
      <c r="U748" s="78"/>
      <c r="V748" s="78"/>
      <c r="W748" s="78"/>
      <c r="X748" s="78"/>
      <c r="Y748" s="78"/>
      <c r="Z748" s="78"/>
    </row>
    <row r="749" ht="21.0" customHeight="1">
      <c r="A749" s="78"/>
      <c r="B749" s="78"/>
      <c r="C749" s="111"/>
      <c r="D749" s="111"/>
      <c r="E749" s="111"/>
      <c r="F749" s="111"/>
      <c r="G749" s="111"/>
      <c r="H749" s="111"/>
      <c r="I749" s="111"/>
      <c r="J749" s="111"/>
      <c r="K749" s="111"/>
      <c r="L749" s="110"/>
      <c r="M749" s="110"/>
      <c r="N749" s="110"/>
      <c r="O749" s="110"/>
      <c r="P749" s="77"/>
      <c r="Q749" s="77"/>
      <c r="R749" s="77"/>
      <c r="S749" s="77"/>
      <c r="T749" s="78"/>
      <c r="U749" s="78"/>
      <c r="V749" s="78"/>
      <c r="W749" s="78"/>
      <c r="X749" s="78"/>
      <c r="Y749" s="78"/>
      <c r="Z749" s="78"/>
    </row>
    <row r="750" ht="21.0" customHeight="1">
      <c r="A750" s="78"/>
      <c r="B750" s="78"/>
      <c r="C750" s="111"/>
      <c r="D750" s="111"/>
      <c r="E750" s="111"/>
      <c r="F750" s="111"/>
      <c r="G750" s="111"/>
      <c r="H750" s="111"/>
      <c r="I750" s="111"/>
      <c r="J750" s="111"/>
      <c r="K750" s="111"/>
      <c r="L750" s="110"/>
      <c r="M750" s="110"/>
      <c r="N750" s="110"/>
      <c r="O750" s="110"/>
      <c r="P750" s="77"/>
      <c r="Q750" s="77"/>
      <c r="R750" s="77"/>
      <c r="S750" s="77"/>
      <c r="T750" s="78"/>
      <c r="U750" s="78"/>
      <c r="V750" s="78"/>
      <c r="W750" s="78"/>
      <c r="X750" s="78"/>
      <c r="Y750" s="78"/>
      <c r="Z750" s="78"/>
    </row>
    <row r="751" ht="21.0" customHeight="1">
      <c r="A751" s="78"/>
      <c r="B751" s="78"/>
      <c r="C751" s="111"/>
      <c r="D751" s="111"/>
      <c r="E751" s="111"/>
      <c r="F751" s="111"/>
      <c r="G751" s="111"/>
      <c r="H751" s="111"/>
      <c r="I751" s="111"/>
      <c r="J751" s="111"/>
      <c r="K751" s="111"/>
      <c r="L751" s="110"/>
      <c r="M751" s="110"/>
      <c r="N751" s="110"/>
      <c r="O751" s="110"/>
      <c r="P751" s="77"/>
      <c r="Q751" s="77"/>
      <c r="R751" s="77"/>
      <c r="S751" s="77"/>
      <c r="T751" s="78"/>
      <c r="U751" s="78"/>
      <c r="V751" s="78"/>
      <c r="W751" s="78"/>
      <c r="X751" s="78"/>
      <c r="Y751" s="78"/>
      <c r="Z751" s="78"/>
    </row>
    <row r="752" ht="21.0" customHeight="1">
      <c r="A752" s="78"/>
      <c r="B752" s="78"/>
      <c r="C752" s="111"/>
      <c r="D752" s="111"/>
      <c r="E752" s="111"/>
      <c r="F752" s="111"/>
      <c r="G752" s="111"/>
      <c r="H752" s="111"/>
      <c r="I752" s="111"/>
      <c r="J752" s="111"/>
      <c r="K752" s="111"/>
      <c r="L752" s="110"/>
      <c r="M752" s="110"/>
      <c r="N752" s="110"/>
      <c r="O752" s="110"/>
      <c r="P752" s="77"/>
      <c r="Q752" s="77"/>
      <c r="R752" s="77"/>
      <c r="S752" s="77"/>
      <c r="T752" s="78"/>
      <c r="U752" s="78"/>
      <c r="V752" s="78"/>
      <c r="W752" s="78"/>
      <c r="X752" s="78"/>
      <c r="Y752" s="78"/>
      <c r="Z752" s="78"/>
    </row>
    <row r="753" ht="21.0" customHeight="1">
      <c r="A753" s="78"/>
      <c r="B753" s="78"/>
      <c r="C753" s="111"/>
      <c r="D753" s="111"/>
      <c r="E753" s="111"/>
      <c r="F753" s="111"/>
      <c r="G753" s="111"/>
      <c r="H753" s="111"/>
      <c r="I753" s="111"/>
      <c r="J753" s="111"/>
      <c r="K753" s="111"/>
      <c r="L753" s="110"/>
      <c r="M753" s="110"/>
      <c r="N753" s="110"/>
      <c r="O753" s="110"/>
      <c r="P753" s="77"/>
      <c r="Q753" s="77"/>
      <c r="R753" s="77"/>
      <c r="S753" s="77"/>
      <c r="T753" s="78"/>
      <c r="U753" s="78"/>
      <c r="V753" s="78"/>
      <c r="W753" s="78"/>
      <c r="X753" s="78"/>
      <c r="Y753" s="78"/>
      <c r="Z753" s="78"/>
    </row>
    <row r="754" ht="21.0" customHeight="1">
      <c r="A754" s="78"/>
      <c r="B754" s="78"/>
      <c r="C754" s="111"/>
      <c r="D754" s="111"/>
      <c r="E754" s="111"/>
      <c r="F754" s="111"/>
      <c r="G754" s="111"/>
      <c r="H754" s="111"/>
      <c r="I754" s="111"/>
      <c r="J754" s="111"/>
      <c r="K754" s="111"/>
      <c r="L754" s="110"/>
      <c r="M754" s="110"/>
      <c r="N754" s="110"/>
      <c r="O754" s="110"/>
      <c r="P754" s="77"/>
      <c r="Q754" s="77"/>
      <c r="R754" s="77"/>
      <c r="S754" s="77"/>
      <c r="T754" s="78"/>
      <c r="U754" s="78"/>
      <c r="V754" s="78"/>
      <c r="W754" s="78"/>
      <c r="X754" s="78"/>
      <c r="Y754" s="78"/>
      <c r="Z754" s="78"/>
    </row>
    <row r="755" ht="21.0" customHeight="1">
      <c r="A755" s="78"/>
      <c r="B755" s="78"/>
      <c r="C755" s="111"/>
      <c r="D755" s="111"/>
      <c r="E755" s="111"/>
      <c r="F755" s="111"/>
      <c r="G755" s="111"/>
      <c r="H755" s="111"/>
      <c r="I755" s="111"/>
      <c r="J755" s="111"/>
      <c r="K755" s="111"/>
      <c r="L755" s="110"/>
      <c r="M755" s="110"/>
      <c r="N755" s="110"/>
      <c r="O755" s="110"/>
      <c r="P755" s="77"/>
      <c r="Q755" s="77"/>
      <c r="R755" s="77"/>
      <c r="S755" s="77"/>
      <c r="T755" s="78"/>
      <c r="U755" s="78"/>
      <c r="V755" s="78"/>
      <c r="W755" s="78"/>
      <c r="X755" s="78"/>
      <c r="Y755" s="78"/>
      <c r="Z755" s="78"/>
    </row>
    <row r="756" ht="21.0" customHeight="1">
      <c r="A756" s="78"/>
      <c r="B756" s="78"/>
      <c r="C756" s="111"/>
      <c r="D756" s="111"/>
      <c r="E756" s="111"/>
      <c r="F756" s="111"/>
      <c r="G756" s="111"/>
      <c r="H756" s="111"/>
      <c r="I756" s="111"/>
      <c r="J756" s="111"/>
      <c r="K756" s="111"/>
      <c r="L756" s="110"/>
      <c r="M756" s="110"/>
      <c r="N756" s="110"/>
      <c r="O756" s="110"/>
      <c r="P756" s="77"/>
      <c r="Q756" s="77"/>
      <c r="R756" s="77"/>
      <c r="S756" s="77"/>
      <c r="T756" s="78"/>
      <c r="U756" s="78"/>
      <c r="V756" s="78"/>
      <c r="W756" s="78"/>
      <c r="X756" s="78"/>
      <c r="Y756" s="78"/>
      <c r="Z756" s="78"/>
    </row>
    <row r="757" ht="21.0" customHeight="1">
      <c r="A757" s="78"/>
      <c r="B757" s="78"/>
      <c r="C757" s="111"/>
      <c r="D757" s="111"/>
      <c r="E757" s="111"/>
      <c r="F757" s="111"/>
      <c r="G757" s="111"/>
      <c r="H757" s="111"/>
      <c r="I757" s="111"/>
      <c r="J757" s="111"/>
      <c r="K757" s="111"/>
      <c r="L757" s="110"/>
      <c r="M757" s="110"/>
      <c r="N757" s="110"/>
      <c r="O757" s="110"/>
      <c r="P757" s="77"/>
      <c r="Q757" s="77"/>
      <c r="R757" s="77"/>
      <c r="S757" s="77"/>
      <c r="T757" s="78"/>
      <c r="U757" s="78"/>
      <c r="V757" s="78"/>
      <c r="W757" s="78"/>
      <c r="X757" s="78"/>
      <c r="Y757" s="78"/>
      <c r="Z757" s="78"/>
    </row>
    <row r="758" ht="21.0" customHeight="1">
      <c r="A758" s="78"/>
      <c r="B758" s="78"/>
      <c r="C758" s="111"/>
      <c r="D758" s="111"/>
      <c r="E758" s="111"/>
      <c r="F758" s="111"/>
      <c r="G758" s="111"/>
      <c r="H758" s="111"/>
      <c r="I758" s="111"/>
      <c r="J758" s="111"/>
      <c r="K758" s="111"/>
      <c r="L758" s="110"/>
      <c r="M758" s="110"/>
      <c r="N758" s="110"/>
      <c r="O758" s="110"/>
      <c r="P758" s="77"/>
      <c r="Q758" s="77"/>
      <c r="R758" s="77"/>
      <c r="S758" s="77"/>
      <c r="T758" s="78"/>
      <c r="U758" s="78"/>
      <c r="V758" s="78"/>
      <c r="W758" s="78"/>
      <c r="X758" s="78"/>
      <c r="Y758" s="78"/>
      <c r="Z758" s="78"/>
    </row>
    <row r="759" ht="21.0" customHeight="1">
      <c r="A759" s="78"/>
      <c r="B759" s="78"/>
      <c r="C759" s="111"/>
      <c r="D759" s="111"/>
      <c r="E759" s="111"/>
      <c r="F759" s="111"/>
      <c r="G759" s="111"/>
      <c r="H759" s="111"/>
      <c r="I759" s="111"/>
      <c r="J759" s="111"/>
      <c r="K759" s="111"/>
      <c r="L759" s="110"/>
      <c r="M759" s="110"/>
      <c r="N759" s="110"/>
      <c r="O759" s="110"/>
      <c r="P759" s="77"/>
      <c r="Q759" s="77"/>
      <c r="R759" s="77"/>
      <c r="S759" s="77"/>
      <c r="T759" s="78"/>
      <c r="U759" s="78"/>
      <c r="V759" s="78"/>
      <c r="W759" s="78"/>
      <c r="X759" s="78"/>
      <c r="Y759" s="78"/>
      <c r="Z759" s="78"/>
    </row>
    <row r="760" ht="21.0" customHeight="1">
      <c r="A760" s="78"/>
      <c r="B760" s="78"/>
      <c r="C760" s="111"/>
      <c r="D760" s="111"/>
      <c r="E760" s="111"/>
      <c r="F760" s="111"/>
      <c r="G760" s="111"/>
      <c r="H760" s="111"/>
      <c r="I760" s="111"/>
      <c r="J760" s="111"/>
      <c r="K760" s="111"/>
      <c r="L760" s="110"/>
      <c r="M760" s="110"/>
      <c r="N760" s="110"/>
      <c r="O760" s="110"/>
      <c r="P760" s="77"/>
      <c r="Q760" s="77"/>
      <c r="R760" s="77"/>
      <c r="S760" s="77"/>
      <c r="T760" s="78"/>
      <c r="U760" s="78"/>
      <c r="V760" s="78"/>
      <c r="W760" s="78"/>
      <c r="X760" s="78"/>
      <c r="Y760" s="78"/>
      <c r="Z760" s="78"/>
    </row>
    <row r="761" ht="21.0" customHeight="1">
      <c r="A761" s="78"/>
      <c r="B761" s="78"/>
      <c r="C761" s="111"/>
      <c r="D761" s="111"/>
      <c r="E761" s="111"/>
      <c r="F761" s="111"/>
      <c r="G761" s="111"/>
      <c r="H761" s="111"/>
      <c r="I761" s="111"/>
      <c r="J761" s="111"/>
      <c r="K761" s="111"/>
      <c r="L761" s="110"/>
      <c r="M761" s="110"/>
      <c r="N761" s="110"/>
      <c r="O761" s="110"/>
      <c r="P761" s="77"/>
      <c r="Q761" s="77"/>
      <c r="R761" s="77"/>
      <c r="S761" s="77"/>
      <c r="T761" s="78"/>
      <c r="U761" s="78"/>
      <c r="V761" s="78"/>
      <c r="W761" s="78"/>
      <c r="X761" s="78"/>
      <c r="Y761" s="78"/>
      <c r="Z761" s="78"/>
    </row>
    <row r="762" ht="21.0" customHeight="1">
      <c r="A762" s="78"/>
      <c r="B762" s="78"/>
      <c r="C762" s="111"/>
      <c r="D762" s="111"/>
      <c r="E762" s="111"/>
      <c r="F762" s="111"/>
      <c r="G762" s="111"/>
      <c r="H762" s="111"/>
      <c r="I762" s="111"/>
      <c r="J762" s="111"/>
      <c r="K762" s="111"/>
      <c r="L762" s="110"/>
      <c r="M762" s="110"/>
      <c r="N762" s="110"/>
      <c r="O762" s="110"/>
      <c r="P762" s="77"/>
      <c r="Q762" s="77"/>
      <c r="R762" s="77"/>
      <c r="S762" s="77"/>
      <c r="T762" s="78"/>
      <c r="U762" s="78"/>
      <c r="V762" s="78"/>
      <c r="W762" s="78"/>
      <c r="X762" s="78"/>
      <c r="Y762" s="78"/>
      <c r="Z762" s="78"/>
    </row>
    <row r="763" ht="21.0" customHeight="1">
      <c r="A763" s="78"/>
      <c r="B763" s="78"/>
      <c r="C763" s="111"/>
      <c r="D763" s="111"/>
      <c r="E763" s="111"/>
      <c r="F763" s="111"/>
      <c r="G763" s="111"/>
      <c r="H763" s="111"/>
      <c r="I763" s="111"/>
      <c r="J763" s="111"/>
      <c r="K763" s="111"/>
      <c r="L763" s="110"/>
      <c r="M763" s="110"/>
      <c r="N763" s="110"/>
      <c r="O763" s="110"/>
      <c r="P763" s="77"/>
      <c r="Q763" s="77"/>
      <c r="R763" s="77"/>
      <c r="S763" s="77"/>
      <c r="T763" s="78"/>
      <c r="U763" s="78"/>
      <c r="V763" s="78"/>
      <c r="W763" s="78"/>
      <c r="X763" s="78"/>
      <c r="Y763" s="78"/>
      <c r="Z763" s="78"/>
    </row>
    <row r="764" ht="21.0" customHeight="1">
      <c r="A764" s="78"/>
      <c r="B764" s="78"/>
      <c r="C764" s="111"/>
      <c r="D764" s="111"/>
      <c r="E764" s="111"/>
      <c r="F764" s="111"/>
      <c r="G764" s="111"/>
      <c r="H764" s="111"/>
      <c r="I764" s="111"/>
      <c r="J764" s="111"/>
      <c r="K764" s="111"/>
      <c r="L764" s="110"/>
      <c r="M764" s="110"/>
      <c r="N764" s="110"/>
      <c r="O764" s="110"/>
      <c r="P764" s="77"/>
      <c r="Q764" s="77"/>
      <c r="R764" s="77"/>
      <c r="S764" s="77"/>
      <c r="T764" s="78"/>
      <c r="U764" s="78"/>
      <c r="V764" s="78"/>
      <c r="W764" s="78"/>
      <c r="X764" s="78"/>
      <c r="Y764" s="78"/>
      <c r="Z764" s="78"/>
    </row>
    <row r="765" ht="21.0" customHeight="1">
      <c r="A765" s="78"/>
      <c r="B765" s="78"/>
      <c r="C765" s="111"/>
      <c r="D765" s="111"/>
      <c r="E765" s="111"/>
      <c r="F765" s="111"/>
      <c r="G765" s="111"/>
      <c r="H765" s="111"/>
      <c r="I765" s="111"/>
      <c r="J765" s="111"/>
      <c r="K765" s="111"/>
      <c r="L765" s="110"/>
      <c r="M765" s="110"/>
      <c r="N765" s="110"/>
      <c r="O765" s="110"/>
      <c r="P765" s="77"/>
      <c r="Q765" s="77"/>
      <c r="R765" s="77"/>
      <c r="S765" s="77"/>
      <c r="T765" s="78"/>
      <c r="U765" s="78"/>
      <c r="V765" s="78"/>
      <c r="W765" s="78"/>
      <c r="X765" s="78"/>
      <c r="Y765" s="78"/>
      <c r="Z765" s="78"/>
    </row>
    <row r="766" ht="21.0" customHeight="1">
      <c r="A766" s="78"/>
      <c r="B766" s="78"/>
      <c r="C766" s="111"/>
      <c r="D766" s="111"/>
      <c r="E766" s="111"/>
      <c r="F766" s="111"/>
      <c r="G766" s="111"/>
      <c r="H766" s="111"/>
      <c r="I766" s="111"/>
      <c r="J766" s="111"/>
      <c r="K766" s="111"/>
      <c r="L766" s="110"/>
      <c r="M766" s="110"/>
      <c r="N766" s="110"/>
      <c r="O766" s="110"/>
      <c r="P766" s="77"/>
      <c r="Q766" s="77"/>
      <c r="R766" s="77"/>
      <c r="S766" s="77"/>
      <c r="T766" s="78"/>
      <c r="U766" s="78"/>
      <c r="V766" s="78"/>
      <c r="W766" s="78"/>
      <c r="X766" s="78"/>
      <c r="Y766" s="78"/>
      <c r="Z766" s="78"/>
    </row>
    <row r="767" ht="21.0" customHeight="1">
      <c r="A767" s="78"/>
      <c r="B767" s="78"/>
      <c r="C767" s="111"/>
      <c r="D767" s="111"/>
      <c r="E767" s="111"/>
      <c r="F767" s="111"/>
      <c r="G767" s="111"/>
      <c r="H767" s="111"/>
      <c r="I767" s="111"/>
      <c r="J767" s="111"/>
      <c r="K767" s="111"/>
      <c r="L767" s="110"/>
      <c r="M767" s="110"/>
      <c r="N767" s="110"/>
      <c r="O767" s="110"/>
      <c r="P767" s="77"/>
      <c r="Q767" s="77"/>
      <c r="R767" s="77"/>
      <c r="S767" s="77"/>
      <c r="T767" s="78"/>
      <c r="U767" s="78"/>
      <c r="V767" s="78"/>
      <c r="W767" s="78"/>
      <c r="X767" s="78"/>
      <c r="Y767" s="78"/>
      <c r="Z767" s="78"/>
    </row>
    <row r="768" ht="21.0" customHeight="1">
      <c r="A768" s="78"/>
      <c r="B768" s="78"/>
      <c r="C768" s="111"/>
      <c r="D768" s="111"/>
      <c r="E768" s="111"/>
      <c r="F768" s="111"/>
      <c r="G768" s="111"/>
      <c r="H768" s="111"/>
      <c r="I768" s="111"/>
      <c r="J768" s="111"/>
      <c r="K768" s="111"/>
      <c r="L768" s="110"/>
      <c r="M768" s="110"/>
      <c r="N768" s="110"/>
      <c r="O768" s="110"/>
      <c r="P768" s="77"/>
      <c r="Q768" s="77"/>
      <c r="R768" s="77"/>
      <c r="S768" s="77"/>
      <c r="T768" s="78"/>
      <c r="U768" s="78"/>
      <c r="V768" s="78"/>
      <c r="W768" s="78"/>
      <c r="X768" s="78"/>
      <c r="Y768" s="78"/>
      <c r="Z768" s="78"/>
    </row>
    <row r="769" ht="21.0" customHeight="1">
      <c r="A769" s="78"/>
      <c r="B769" s="78"/>
      <c r="C769" s="111"/>
      <c r="D769" s="111"/>
      <c r="E769" s="111"/>
      <c r="F769" s="111"/>
      <c r="G769" s="111"/>
      <c r="H769" s="111"/>
      <c r="I769" s="111"/>
      <c r="J769" s="111"/>
      <c r="K769" s="111"/>
      <c r="L769" s="110"/>
      <c r="M769" s="110"/>
      <c r="N769" s="110"/>
      <c r="O769" s="110"/>
      <c r="P769" s="77"/>
      <c r="Q769" s="77"/>
      <c r="R769" s="77"/>
      <c r="S769" s="77"/>
      <c r="T769" s="78"/>
      <c r="U769" s="78"/>
      <c r="V769" s="78"/>
      <c r="W769" s="78"/>
      <c r="X769" s="78"/>
      <c r="Y769" s="78"/>
      <c r="Z769" s="78"/>
    </row>
    <row r="770" ht="21.0" customHeight="1">
      <c r="A770" s="78"/>
      <c r="B770" s="78"/>
      <c r="C770" s="111"/>
      <c r="D770" s="111"/>
      <c r="E770" s="111"/>
      <c r="F770" s="111"/>
      <c r="G770" s="111"/>
      <c r="H770" s="111"/>
      <c r="I770" s="111"/>
      <c r="J770" s="111"/>
      <c r="K770" s="111"/>
      <c r="L770" s="110"/>
      <c r="M770" s="110"/>
      <c r="N770" s="110"/>
      <c r="O770" s="110"/>
      <c r="P770" s="77"/>
      <c r="Q770" s="77"/>
      <c r="R770" s="77"/>
      <c r="S770" s="77"/>
      <c r="T770" s="78"/>
      <c r="U770" s="78"/>
      <c r="V770" s="78"/>
      <c r="W770" s="78"/>
      <c r="X770" s="78"/>
      <c r="Y770" s="78"/>
      <c r="Z770" s="78"/>
    </row>
    <row r="771" ht="21.0" customHeight="1">
      <c r="A771" s="78"/>
      <c r="B771" s="78"/>
      <c r="C771" s="111"/>
      <c r="D771" s="111"/>
      <c r="E771" s="111"/>
      <c r="F771" s="111"/>
      <c r="G771" s="111"/>
      <c r="H771" s="111"/>
      <c r="I771" s="111"/>
      <c r="J771" s="111"/>
      <c r="K771" s="111"/>
      <c r="L771" s="110"/>
      <c r="M771" s="110"/>
      <c r="N771" s="110"/>
      <c r="O771" s="110"/>
      <c r="P771" s="77"/>
      <c r="Q771" s="77"/>
      <c r="R771" s="77"/>
      <c r="S771" s="77"/>
      <c r="T771" s="78"/>
      <c r="U771" s="78"/>
      <c r="V771" s="78"/>
      <c r="W771" s="78"/>
      <c r="X771" s="78"/>
      <c r="Y771" s="78"/>
      <c r="Z771" s="78"/>
    </row>
    <row r="772" ht="21.0" customHeight="1">
      <c r="A772" s="78"/>
      <c r="B772" s="78"/>
      <c r="C772" s="111"/>
      <c r="D772" s="111"/>
      <c r="E772" s="111"/>
      <c r="F772" s="111"/>
      <c r="G772" s="111"/>
      <c r="H772" s="111"/>
      <c r="I772" s="111"/>
      <c r="J772" s="111"/>
      <c r="K772" s="111"/>
      <c r="L772" s="110"/>
      <c r="M772" s="110"/>
      <c r="N772" s="110"/>
      <c r="O772" s="110"/>
      <c r="P772" s="77"/>
      <c r="Q772" s="77"/>
      <c r="R772" s="77"/>
      <c r="S772" s="77"/>
      <c r="T772" s="78"/>
      <c r="U772" s="78"/>
      <c r="V772" s="78"/>
      <c r="W772" s="78"/>
      <c r="X772" s="78"/>
      <c r="Y772" s="78"/>
      <c r="Z772" s="78"/>
    </row>
    <row r="773" ht="21.0" customHeight="1">
      <c r="A773" s="78"/>
      <c r="B773" s="78"/>
      <c r="C773" s="111"/>
      <c r="D773" s="111"/>
      <c r="E773" s="111"/>
      <c r="F773" s="111"/>
      <c r="G773" s="111"/>
      <c r="H773" s="111"/>
      <c r="I773" s="111"/>
      <c r="J773" s="111"/>
      <c r="K773" s="111"/>
      <c r="L773" s="110"/>
      <c r="M773" s="110"/>
      <c r="N773" s="110"/>
      <c r="O773" s="110"/>
      <c r="P773" s="77"/>
      <c r="Q773" s="77"/>
      <c r="R773" s="77"/>
      <c r="S773" s="77"/>
      <c r="T773" s="78"/>
      <c r="U773" s="78"/>
      <c r="V773" s="78"/>
      <c r="W773" s="78"/>
      <c r="X773" s="78"/>
      <c r="Y773" s="78"/>
      <c r="Z773" s="78"/>
    </row>
    <row r="774" ht="21.0" customHeight="1">
      <c r="A774" s="78"/>
      <c r="B774" s="78"/>
      <c r="C774" s="111"/>
      <c r="D774" s="111"/>
      <c r="E774" s="111"/>
      <c r="F774" s="111"/>
      <c r="G774" s="111"/>
      <c r="H774" s="111"/>
      <c r="I774" s="111"/>
      <c r="J774" s="111"/>
      <c r="K774" s="111"/>
      <c r="L774" s="110"/>
      <c r="M774" s="110"/>
      <c r="N774" s="110"/>
      <c r="O774" s="110"/>
      <c r="P774" s="77"/>
      <c r="Q774" s="77"/>
      <c r="R774" s="77"/>
      <c r="S774" s="77"/>
      <c r="T774" s="78"/>
      <c r="U774" s="78"/>
      <c r="V774" s="78"/>
      <c r="W774" s="78"/>
      <c r="X774" s="78"/>
      <c r="Y774" s="78"/>
      <c r="Z774" s="78"/>
    </row>
    <row r="775" ht="21.0" customHeight="1">
      <c r="A775" s="78"/>
      <c r="B775" s="78"/>
      <c r="C775" s="111"/>
      <c r="D775" s="111"/>
      <c r="E775" s="111"/>
      <c r="F775" s="111"/>
      <c r="G775" s="111"/>
      <c r="H775" s="111"/>
      <c r="I775" s="111"/>
      <c r="J775" s="111"/>
      <c r="K775" s="111"/>
      <c r="L775" s="110"/>
      <c r="M775" s="110"/>
      <c r="N775" s="110"/>
      <c r="O775" s="110"/>
      <c r="P775" s="77"/>
      <c r="Q775" s="77"/>
      <c r="R775" s="77"/>
      <c r="S775" s="77"/>
      <c r="T775" s="78"/>
      <c r="U775" s="78"/>
      <c r="V775" s="78"/>
      <c r="W775" s="78"/>
      <c r="X775" s="78"/>
      <c r="Y775" s="78"/>
      <c r="Z775" s="78"/>
    </row>
    <row r="776" ht="21.0" customHeight="1">
      <c r="A776" s="78"/>
      <c r="B776" s="78"/>
      <c r="C776" s="111"/>
      <c r="D776" s="111"/>
      <c r="E776" s="111"/>
      <c r="F776" s="111"/>
      <c r="G776" s="111"/>
      <c r="H776" s="111"/>
      <c r="I776" s="111"/>
      <c r="J776" s="111"/>
      <c r="K776" s="111"/>
      <c r="L776" s="110"/>
      <c r="M776" s="110"/>
      <c r="N776" s="110"/>
      <c r="O776" s="110"/>
      <c r="P776" s="77"/>
      <c r="Q776" s="77"/>
      <c r="R776" s="77"/>
      <c r="S776" s="77"/>
      <c r="T776" s="78"/>
      <c r="U776" s="78"/>
      <c r="V776" s="78"/>
      <c r="W776" s="78"/>
      <c r="X776" s="78"/>
      <c r="Y776" s="78"/>
      <c r="Z776" s="78"/>
    </row>
    <row r="777" ht="21.0" customHeight="1">
      <c r="A777" s="78"/>
      <c r="B777" s="78"/>
      <c r="C777" s="111"/>
      <c r="D777" s="111"/>
      <c r="E777" s="111"/>
      <c r="F777" s="111"/>
      <c r="G777" s="111"/>
      <c r="H777" s="111"/>
      <c r="I777" s="111"/>
      <c r="J777" s="111"/>
      <c r="K777" s="111"/>
      <c r="L777" s="110"/>
      <c r="M777" s="110"/>
      <c r="N777" s="110"/>
      <c r="O777" s="110"/>
      <c r="P777" s="77"/>
      <c r="Q777" s="77"/>
      <c r="R777" s="77"/>
      <c r="S777" s="77"/>
      <c r="T777" s="78"/>
      <c r="U777" s="78"/>
      <c r="V777" s="78"/>
      <c r="W777" s="78"/>
      <c r="X777" s="78"/>
      <c r="Y777" s="78"/>
      <c r="Z777" s="78"/>
    </row>
    <row r="778" ht="21.0" customHeight="1">
      <c r="A778" s="78"/>
      <c r="B778" s="78"/>
      <c r="C778" s="111"/>
      <c r="D778" s="111"/>
      <c r="E778" s="111"/>
      <c r="F778" s="111"/>
      <c r="G778" s="111"/>
      <c r="H778" s="111"/>
      <c r="I778" s="111"/>
      <c r="J778" s="111"/>
      <c r="K778" s="111"/>
      <c r="L778" s="110"/>
      <c r="M778" s="110"/>
      <c r="N778" s="110"/>
      <c r="O778" s="110"/>
      <c r="P778" s="77"/>
      <c r="Q778" s="77"/>
      <c r="R778" s="77"/>
      <c r="S778" s="77"/>
      <c r="T778" s="78"/>
      <c r="U778" s="78"/>
      <c r="V778" s="78"/>
      <c r="W778" s="78"/>
      <c r="X778" s="78"/>
      <c r="Y778" s="78"/>
      <c r="Z778" s="78"/>
    </row>
    <row r="779" ht="21.0" customHeight="1">
      <c r="A779" s="78"/>
      <c r="B779" s="78"/>
      <c r="C779" s="111"/>
      <c r="D779" s="111"/>
      <c r="E779" s="111"/>
      <c r="F779" s="111"/>
      <c r="G779" s="111"/>
      <c r="H779" s="111"/>
      <c r="I779" s="111"/>
      <c r="J779" s="111"/>
      <c r="K779" s="111"/>
      <c r="L779" s="110"/>
      <c r="M779" s="110"/>
      <c r="N779" s="110"/>
      <c r="O779" s="110"/>
      <c r="P779" s="77"/>
      <c r="Q779" s="77"/>
      <c r="R779" s="77"/>
      <c r="S779" s="77"/>
      <c r="T779" s="78"/>
      <c r="U779" s="78"/>
      <c r="V779" s="78"/>
      <c r="W779" s="78"/>
      <c r="X779" s="78"/>
      <c r="Y779" s="78"/>
      <c r="Z779" s="78"/>
    </row>
    <row r="780" ht="21.0" customHeight="1">
      <c r="A780" s="78"/>
      <c r="B780" s="78"/>
      <c r="C780" s="111"/>
      <c r="D780" s="111"/>
      <c r="E780" s="111"/>
      <c r="F780" s="111"/>
      <c r="G780" s="111"/>
      <c r="H780" s="111"/>
      <c r="I780" s="111"/>
      <c r="J780" s="111"/>
      <c r="K780" s="111"/>
      <c r="L780" s="110"/>
      <c r="M780" s="110"/>
      <c r="N780" s="110"/>
      <c r="O780" s="110"/>
      <c r="P780" s="77"/>
      <c r="Q780" s="77"/>
      <c r="R780" s="77"/>
      <c r="S780" s="77"/>
      <c r="T780" s="78"/>
      <c r="U780" s="78"/>
      <c r="V780" s="78"/>
      <c r="W780" s="78"/>
      <c r="X780" s="78"/>
      <c r="Y780" s="78"/>
      <c r="Z780" s="78"/>
    </row>
    <row r="781" ht="21.0" customHeight="1">
      <c r="A781" s="78"/>
      <c r="B781" s="78"/>
      <c r="C781" s="111"/>
      <c r="D781" s="111"/>
      <c r="E781" s="111"/>
      <c r="F781" s="111"/>
      <c r="G781" s="111"/>
      <c r="H781" s="111"/>
      <c r="I781" s="111"/>
      <c r="J781" s="111"/>
      <c r="K781" s="111"/>
      <c r="L781" s="110"/>
      <c r="M781" s="110"/>
      <c r="N781" s="110"/>
      <c r="O781" s="110"/>
      <c r="P781" s="77"/>
      <c r="Q781" s="77"/>
      <c r="R781" s="77"/>
      <c r="S781" s="77"/>
      <c r="T781" s="78"/>
      <c r="U781" s="78"/>
      <c r="V781" s="78"/>
      <c r="W781" s="78"/>
      <c r="X781" s="78"/>
      <c r="Y781" s="78"/>
      <c r="Z781" s="78"/>
    </row>
    <row r="782" ht="21.0" customHeight="1">
      <c r="A782" s="78"/>
      <c r="B782" s="78"/>
      <c r="C782" s="111"/>
      <c r="D782" s="111"/>
      <c r="E782" s="111"/>
      <c r="F782" s="111"/>
      <c r="G782" s="111"/>
      <c r="H782" s="111"/>
      <c r="I782" s="111"/>
      <c r="J782" s="111"/>
      <c r="K782" s="111"/>
      <c r="L782" s="110"/>
      <c r="M782" s="110"/>
      <c r="N782" s="110"/>
      <c r="O782" s="110"/>
      <c r="P782" s="77"/>
      <c r="Q782" s="77"/>
      <c r="R782" s="77"/>
      <c r="S782" s="77"/>
      <c r="T782" s="78"/>
      <c r="U782" s="78"/>
      <c r="V782" s="78"/>
      <c r="W782" s="78"/>
      <c r="X782" s="78"/>
      <c r="Y782" s="78"/>
      <c r="Z782" s="78"/>
    </row>
    <row r="783" ht="21.0" customHeight="1">
      <c r="A783" s="78"/>
      <c r="B783" s="78"/>
      <c r="C783" s="111"/>
      <c r="D783" s="111"/>
      <c r="E783" s="111"/>
      <c r="F783" s="111"/>
      <c r="G783" s="111"/>
      <c r="H783" s="111"/>
      <c r="I783" s="111"/>
      <c r="J783" s="111"/>
      <c r="K783" s="111"/>
      <c r="L783" s="110"/>
      <c r="M783" s="110"/>
      <c r="N783" s="110"/>
      <c r="O783" s="110"/>
      <c r="P783" s="77"/>
      <c r="Q783" s="77"/>
      <c r="R783" s="77"/>
      <c r="S783" s="77"/>
      <c r="T783" s="78"/>
      <c r="U783" s="78"/>
      <c r="V783" s="78"/>
      <c r="W783" s="78"/>
      <c r="X783" s="78"/>
      <c r="Y783" s="78"/>
      <c r="Z783" s="78"/>
    </row>
    <row r="784" ht="21.0" customHeight="1">
      <c r="A784" s="78"/>
      <c r="B784" s="78"/>
      <c r="C784" s="111"/>
      <c r="D784" s="111"/>
      <c r="E784" s="111"/>
      <c r="F784" s="111"/>
      <c r="G784" s="111"/>
      <c r="H784" s="111"/>
      <c r="I784" s="111"/>
      <c r="J784" s="111"/>
      <c r="K784" s="111"/>
      <c r="L784" s="110"/>
      <c r="M784" s="110"/>
      <c r="N784" s="110"/>
      <c r="O784" s="110"/>
      <c r="P784" s="77"/>
      <c r="Q784" s="77"/>
      <c r="R784" s="77"/>
      <c r="S784" s="77"/>
      <c r="T784" s="78"/>
      <c r="U784" s="78"/>
      <c r="V784" s="78"/>
      <c r="W784" s="78"/>
      <c r="X784" s="78"/>
      <c r="Y784" s="78"/>
      <c r="Z784" s="78"/>
    </row>
    <row r="785" ht="21.0" customHeight="1">
      <c r="A785" s="78"/>
      <c r="B785" s="78"/>
      <c r="C785" s="111"/>
      <c r="D785" s="111"/>
      <c r="E785" s="111"/>
      <c r="F785" s="111"/>
      <c r="G785" s="111"/>
      <c r="H785" s="111"/>
      <c r="I785" s="111"/>
      <c r="J785" s="111"/>
      <c r="K785" s="111"/>
      <c r="L785" s="110"/>
      <c r="M785" s="110"/>
      <c r="N785" s="110"/>
      <c r="O785" s="110"/>
      <c r="P785" s="77"/>
      <c r="Q785" s="77"/>
      <c r="R785" s="77"/>
      <c r="S785" s="77"/>
      <c r="T785" s="78"/>
      <c r="U785" s="78"/>
      <c r="V785" s="78"/>
      <c r="W785" s="78"/>
      <c r="X785" s="78"/>
      <c r="Y785" s="78"/>
      <c r="Z785" s="78"/>
    </row>
    <row r="786" ht="21.0" customHeight="1">
      <c r="A786" s="78"/>
      <c r="B786" s="78"/>
      <c r="C786" s="111"/>
      <c r="D786" s="111"/>
      <c r="E786" s="111"/>
      <c r="F786" s="111"/>
      <c r="G786" s="111"/>
      <c r="H786" s="111"/>
      <c r="I786" s="111"/>
      <c r="J786" s="111"/>
      <c r="K786" s="111"/>
      <c r="L786" s="110"/>
      <c r="M786" s="110"/>
      <c r="N786" s="110"/>
      <c r="O786" s="110"/>
      <c r="P786" s="77"/>
      <c r="Q786" s="77"/>
      <c r="R786" s="77"/>
      <c r="S786" s="77"/>
      <c r="T786" s="78"/>
      <c r="U786" s="78"/>
      <c r="V786" s="78"/>
      <c r="W786" s="78"/>
      <c r="X786" s="78"/>
      <c r="Y786" s="78"/>
      <c r="Z786" s="78"/>
    </row>
    <row r="787" ht="21.0" customHeight="1">
      <c r="A787" s="78"/>
      <c r="B787" s="78"/>
      <c r="C787" s="111"/>
      <c r="D787" s="111"/>
      <c r="E787" s="111"/>
      <c r="F787" s="111"/>
      <c r="G787" s="111"/>
      <c r="H787" s="111"/>
      <c r="I787" s="111"/>
      <c r="J787" s="111"/>
      <c r="K787" s="111"/>
      <c r="L787" s="110"/>
      <c r="M787" s="110"/>
      <c r="N787" s="110"/>
      <c r="O787" s="110"/>
      <c r="P787" s="77"/>
      <c r="Q787" s="77"/>
      <c r="R787" s="77"/>
      <c r="S787" s="77"/>
      <c r="T787" s="78"/>
      <c r="U787" s="78"/>
      <c r="V787" s="78"/>
      <c r="W787" s="78"/>
      <c r="X787" s="78"/>
      <c r="Y787" s="78"/>
      <c r="Z787" s="78"/>
    </row>
    <row r="788" ht="21.0" customHeight="1">
      <c r="A788" s="78"/>
      <c r="B788" s="78"/>
      <c r="C788" s="111"/>
      <c r="D788" s="111"/>
      <c r="E788" s="111"/>
      <c r="F788" s="111"/>
      <c r="G788" s="111"/>
      <c r="H788" s="111"/>
      <c r="I788" s="111"/>
      <c r="J788" s="111"/>
      <c r="K788" s="111"/>
      <c r="L788" s="110"/>
      <c r="M788" s="110"/>
      <c r="N788" s="110"/>
      <c r="O788" s="110"/>
      <c r="P788" s="77"/>
      <c r="Q788" s="77"/>
      <c r="R788" s="77"/>
      <c r="S788" s="77"/>
      <c r="T788" s="78"/>
      <c r="U788" s="78"/>
      <c r="V788" s="78"/>
      <c r="W788" s="78"/>
      <c r="X788" s="78"/>
      <c r="Y788" s="78"/>
      <c r="Z788" s="78"/>
    </row>
    <row r="789" ht="21.0" customHeight="1">
      <c r="A789" s="78"/>
      <c r="B789" s="78"/>
      <c r="C789" s="111"/>
      <c r="D789" s="111"/>
      <c r="E789" s="111"/>
      <c r="F789" s="111"/>
      <c r="G789" s="111"/>
      <c r="H789" s="111"/>
      <c r="I789" s="111"/>
      <c r="J789" s="111"/>
      <c r="K789" s="111"/>
      <c r="L789" s="110"/>
      <c r="M789" s="110"/>
      <c r="N789" s="110"/>
      <c r="O789" s="110"/>
      <c r="P789" s="77"/>
      <c r="Q789" s="77"/>
      <c r="R789" s="77"/>
      <c r="S789" s="77"/>
      <c r="T789" s="78"/>
      <c r="U789" s="78"/>
      <c r="V789" s="78"/>
      <c r="W789" s="78"/>
      <c r="X789" s="78"/>
      <c r="Y789" s="78"/>
      <c r="Z789" s="78"/>
    </row>
    <row r="790" ht="21.0" customHeight="1">
      <c r="A790" s="78"/>
      <c r="B790" s="78"/>
      <c r="C790" s="111"/>
      <c r="D790" s="111"/>
      <c r="E790" s="111"/>
      <c r="F790" s="111"/>
      <c r="G790" s="111"/>
      <c r="H790" s="111"/>
      <c r="I790" s="111"/>
      <c r="J790" s="111"/>
      <c r="K790" s="111"/>
      <c r="L790" s="110"/>
      <c r="M790" s="110"/>
      <c r="N790" s="110"/>
      <c r="O790" s="110"/>
      <c r="P790" s="77"/>
      <c r="Q790" s="77"/>
      <c r="R790" s="77"/>
      <c r="S790" s="77"/>
      <c r="T790" s="78"/>
      <c r="U790" s="78"/>
      <c r="V790" s="78"/>
      <c r="W790" s="78"/>
      <c r="X790" s="78"/>
      <c r="Y790" s="78"/>
      <c r="Z790" s="78"/>
    </row>
    <row r="791" ht="21.0" customHeight="1">
      <c r="A791" s="78"/>
      <c r="B791" s="78"/>
      <c r="C791" s="111"/>
      <c r="D791" s="111"/>
      <c r="E791" s="111"/>
      <c r="F791" s="111"/>
      <c r="G791" s="111"/>
      <c r="H791" s="111"/>
      <c r="I791" s="111"/>
      <c r="J791" s="111"/>
      <c r="K791" s="111"/>
      <c r="L791" s="110"/>
      <c r="M791" s="110"/>
      <c r="N791" s="110"/>
      <c r="O791" s="110"/>
      <c r="P791" s="77"/>
      <c r="Q791" s="77"/>
      <c r="R791" s="77"/>
      <c r="S791" s="77"/>
      <c r="T791" s="78"/>
      <c r="U791" s="78"/>
      <c r="V791" s="78"/>
      <c r="W791" s="78"/>
      <c r="X791" s="78"/>
      <c r="Y791" s="78"/>
      <c r="Z791" s="78"/>
    </row>
    <row r="792" ht="21.0" customHeight="1">
      <c r="A792" s="78"/>
      <c r="B792" s="78"/>
      <c r="C792" s="111"/>
      <c r="D792" s="111"/>
      <c r="E792" s="111"/>
      <c r="F792" s="111"/>
      <c r="G792" s="111"/>
      <c r="H792" s="111"/>
      <c r="I792" s="111"/>
      <c r="J792" s="111"/>
      <c r="K792" s="111"/>
      <c r="L792" s="110"/>
      <c r="M792" s="110"/>
      <c r="N792" s="110"/>
      <c r="O792" s="110"/>
      <c r="P792" s="77"/>
      <c r="Q792" s="77"/>
      <c r="R792" s="77"/>
      <c r="S792" s="77"/>
      <c r="T792" s="78"/>
      <c r="U792" s="78"/>
      <c r="V792" s="78"/>
      <c r="W792" s="78"/>
      <c r="X792" s="78"/>
      <c r="Y792" s="78"/>
      <c r="Z792" s="78"/>
    </row>
    <row r="793" ht="21.0" customHeight="1">
      <c r="A793" s="78"/>
      <c r="B793" s="78"/>
      <c r="C793" s="111"/>
      <c r="D793" s="111"/>
      <c r="E793" s="111"/>
      <c r="F793" s="111"/>
      <c r="G793" s="111"/>
      <c r="H793" s="111"/>
      <c r="I793" s="111"/>
      <c r="J793" s="111"/>
      <c r="K793" s="111"/>
      <c r="L793" s="110"/>
      <c r="M793" s="110"/>
      <c r="N793" s="110"/>
      <c r="O793" s="110"/>
      <c r="P793" s="77"/>
      <c r="Q793" s="77"/>
      <c r="R793" s="77"/>
      <c r="S793" s="77"/>
      <c r="T793" s="78"/>
      <c r="U793" s="78"/>
      <c r="V793" s="78"/>
      <c r="W793" s="78"/>
      <c r="X793" s="78"/>
      <c r="Y793" s="78"/>
      <c r="Z793" s="78"/>
    </row>
    <row r="794" ht="21.0" customHeight="1">
      <c r="A794" s="78"/>
      <c r="B794" s="78"/>
      <c r="C794" s="111"/>
      <c r="D794" s="111"/>
      <c r="E794" s="111"/>
      <c r="F794" s="111"/>
      <c r="G794" s="111"/>
      <c r="H794" s="111"/>
      <c r="I794" s="111"/>
      <c r="J794" s="111"/>
      <c r="K794" s="111"/>
      <c r="L794" s="110"/>
      <c r="M794" s="110"/>
      <c r="N794" s="110"/>
      <c r="O794" s="110"/>
      <c r="P794" s="77"/>
      <c r="Q794" s="77"/>
      <c r="R794" s="77"/>
      <c r="S794" s="77"/>
      <c r="T794" s="78"/>
      <c r="U794" s="78"/>
      <c r="V794" s="78"/>
      <c r="W794" s="78"/>
      <c r="X794" s="78"/>
      <c r="Y794" s="78"/>
      <c r="Z794" s="78"/>
    </row>
    <row r="795" ht="21.0" customHeight="1">
      <c r="A795" s="78"/>
      <c r="B795" s="78"/>
      <c r="C795" s="111"/>
      <c r="D795" s="111"/>
      <c r="E795" s="111"/>
      <c r="F795" s="111"/>
      <c r="G795" s="111"/>
      <c r="H795" s="111"/>
      <c r="I795" s="111"/>
      <c r="J795" s="111"/>
      <c r="K795" s="111"/>
      <c r="L795" s="110"/>
      <c r="M795" s="110"/>
      <c r="N795" s="110"/>
      <c r="O795" s="110"/>
      <c r="P795" s="77"/>
      <c r="Q795" s="77"/>
      <c r="R795" s="77"/>
      <c r="S795" s="77"/>
      <c r="T795" s="78"/>
      <c r="U795" s="78"/>
      <c r="V795" s="78"/>
      <c r="W795" s="78"/>
      <c r="X795" s="78"/>
      <c r="Y795" s="78"/>
      <c r="Z795" s="78"/>
    </row>
    <row r="796" ht="21.0" customHeight="1">
      <c r="A796" s="78"/>
      <c r="B796" s="78"/>
      <c r="C796" s="111"/>
      <c r="D796" s="111"/>
      <c r="E796" s="111"/>
      <c r="F796" s="111"/>
      <c r="G796" s="111"/>
      <c r="H796" s="111"/>
      <c r="I796" s="111"/>
      <c r="J796" s="111"/>
      <c r="K796" s="111"/>
      <c r="L796" s="110"/>
      <c r="M796" s="110"/>
      <c r="N796" s="110"/>
      <c r="O796" s="110"/>
      <c r="P796" s="77"/>
      <c r="Q796" s="77"/>
      <c r="R796" s="77"/>
      <c r="S796" s="77"/>
      <c r="T796" s="78"/>
      <c r="U796" s="78"/>
      <c r="V796" s="78"/>
      <c r="W796" s="78"/>
      <c r="X796" s="78"/>
      <c r="Y796" s="78"/>
      <c r="Z796" s="78"/>
    </row>
    <row r="797" ht="21.0" customHeight="1">
      <c r="A797" s="78"/>
      <c r="B797" s="78"/>
      <c r="C797" s="111"/>
      <c r="D797" s="111"/>
      <c r="E797" s="111"/>
      <c r="F797" s="111"/>
      <c r="G797" s="111"/>
      <c r="H797" s="111"/>
      <c r="I797" s="111"/>
      <c r="J797" s="111"/>
      <c r="K797" s="111"/>
      <c r="L797" s="110"/>
      <c r="M797" s="110"/>
      <c r="N797" s="110"/>
      <c r="O797" s="110"/>
      <c r="P797" s="77"/>
      <c r="Q797" s="77"/>
      <c r="R797" s="77"/>
      <c r="S797" s="77"/>
      <c r="T797" s="78"/>
      <c r="U797" s="78"/>
      <c r="V797" s="78"/>
      <c r="W797" s="78"/>
      <c r="X797" s="78"/>
      <c r="Y797" s="78"/>
      <c r="Z797" s="78"/>
    </row>
    <row r="798" ht="21.0" customHeight="1">
      <c r="A798" s="78"/>
      <c r="B798" s="78"/>
      <c r="C798" s="111"/>
      <c r="D798" s="111"/>
      <c r="E798" s="111"/>
      <c r="F798" s="111"/>
      <c r="G798" s="111"/>
      <c r="H798" s="111"/>
      <c r="I798" s="111"/>
      <c r="J798" s="111"/>
      <c r="K798" s="111"/>
      <c r="L798" s="110"/>
      <c r="M798" s="110"/>
      <c r="N798" s="110"/>
      <c r="O798" s="110"/>
      <c r="P798" s="77"/>
      <c r="Q798" s="77"/>
      <c r="R798" s="77"/>
      <c r="S798" s="77"/>
      <c r="T798" s="78"/>
      <c r="U798" s="78"/>
      <c r="V798" s="78"/>
      <c r="W798" s="78"/>
      <c r="X798" s="78"/>
      <c r="Y798" s="78"/>
      <c r="Z798" s="78"/>
    </row>
    <row r="799" ht="21.0" customHeight="1">
      <c r="A799" s="78"/>
      <c r="B799" s="78"/>
      <c r="C799" s="111"/>
      <c r="D799" s="111"/>
      <c r="E799" s="111"/>
      <c r="F799" s="111"/>
      <c r="G799" s="111"/>
      <c r="H799" s="111"/>
      <c r="I799" s="111"/>
      <c r="J799" s="111"/>
      <c r="K799" s="111"/>
      <c r="L799" s="110"/>
      <c r="M799" s="110"/>
      <c r="N799" s="110"/>
      <c r="O799" s="110"/>
      <c r="P799" s="77"/>
      <c r="Q799" s="77"/>
      <c r="R799" s="77"/>
      <c r="S799" s="77"/>
      <c r="T799" s="78"/>
      <c r="U799" s="78"/>
      <c r="V799" s="78"/>
      <c r="W799" s="78"/>
      <c r="X799" s="78"/>
      <c r="Y799" s="78"/>
      <c r="Z799" s="78"/>
    </row>
    <row r="800" ht="21.0" customHeight="1">
      <c r="A800" s="78"/>
      <c r="B800" s="78"/>
      <c r="C800" s="111"/>
      <c r="D800" s="111"/>
      <c r="E800" s="111"/>
      <c r="F800" s="111"/>
      <c r="G800" s="111"/>
      <c r="H800" s="111"/>
      <c r="I800" s="111"/>
      <c r="J800" s="111"/>
      <c r="K800" s="111"/>
      <c r="L800" s="110"/>
      <c r="M800" s="110"/>
      <c r="N800" s="110"/>
      <c r="O800" s="110"/>
      <c r="P800" s="77"/>
      <c r="Q800" s="77"/>
      <c r="R800" s="77"/>
      <c r="S800" s="77"/>
      <c r="T800" s="78"/>
      <c r="U800" s="78"/>
      <c r="V800" s="78"/>
      <c r="W800" s="78"/>
      <c r="X800" s="78"/>
      <c r="Y800" s="78"/>
      <c r="Z800" s="78"/>
    </row>
    <row r="801" ht="21.0" customHeight="1">
      <c r="A801" s="78"/>
      <c r="B801" s="78"/>
      <c r="C801" s="111"/>
      <c r="D801" s="111"/>
      <c r="E801" s="111"/>
      <c r="F801" s="111"/>
      <c r="G801" s="111"/>
      <c r="H801" s="111"/>
      <c r="I801" s="111"/>
      <c r="J801" s="111"/>
      <c r="K801" s="111"/>
      <c r="L801" s="110"/>
      <c r="M801" s="110"/>
      <c r="N801" s="110"/>
      <c r="O801" s="110"/>
      <c r="P801" s="77"/>
      <c r="Q801" s="77"/>
      <c r="R801" s="77"/>
      <c r="S801" s="77"/>
      <c r="T801" s="78"/>
      <c r="U801" s="78"/>
      <c r="V801" s="78"/>
      <c r="W801" s="78"/>
      <c r="X801" s="78"/>
      <c r="Y801" s="78"/>
      <c r="Z801" s="78"/>
    </row>
    <row r="802" ht="21.0" customHeight="1">
      <c r="A802" s="78"/>
      <c r="B802" s="78"/>
      <c r="C802" s="111"/>
      <c r="D802" s="111"/>
      <c r="E802" s="111"/>
      <c r="F802" s="111"/>
      <c r="G802" s="111"/>
      <c r="H802" s="111"/>
      <c r="I802" s="111"/>
      <c r="J802" s="111"/>
      <c r="K802" s="111"/>
      <c r="L802" s="110"/>
      <c r="M802" s="110"/>
      <c r="N802" s="110"/>
      <c r="O802" s="110"/>
      <c r="P802" s="77"/>
      <c r="Q802" s="77"/>
      <c r="R802" s="77"/>
      <c r="S802" s="77"/>
      <c r="T802" s="78"/>
      <c r="U802" s="78"/>
      <c r="V802" s="78"/>
      <c r="W802" s="78"/>
      <c r="X802" s="78"/>
      <c r="Y802" s="78"/>
      <c r="Z802" s="78"/>
    </row>
    <row r="803" ht="21.0" customHeight="1">
      <c r="A803" s="78"/>
      <c r="B803" s="78"/>
      <c r="C803" s="111"/>
      <c r="D803" s="111"/>
      <c r="E803" s="111"/>
      <c r="F803" s="111"/>
      <c r="G803" s="111"/>
      <c r="H803" s="111"/>
      <c r="I803" s="111"/>
      <c r="J803" s="111"/>
      <c r="K803" s="111"/>
      <c r="L803" s="110"/>
      <c r="M803" s="110"/>
      <c r="N803" s="110"/>
      <c r="O803" s="110"/>
      <c r="P803" s="77"/>
      <c r="Q803" s="77"/>
      <c r="R803" s="77"/>
      <c r="S803" s="77"/>
      <c r="T803" s="78"/>
      <c r="U803" s="78"/>
      <c r="V803" s="78"/>
      <c r="W803" s="78"/>
      <c r="X803" s="78"/>
      <c r="Y803" s="78"/>
      <c r="Z803" s="78"/>
    </row>
    <row r="804" ht="21.0" customHeight="1">
      <c r="A804" s="78"/>
      <c r="B804" s="78"/>
      <c r="C804" s="111"/>
      <c r="D804" s="111"/>
      <c r="E804" s="111"/>
      <c r="F804" s="111"/>
      <c r="G804" s="111"/>
      <c r="H804" s="111"/>
      <c r="I804" s="111"/>
      <c r="J804" s="111"/>
      <c r="K804" s="111"/>
      <c r="L804" s="110"/>
      <c r="M804" s="110"/>
      <c r="N804" s="110"/>
      <c r="O804" s="110"/>
      <c r="P804" s="77"/>
      <c r="Q804" s="77"/>
      <c r="R804" s="77"/>
      <c r="S804" s="77"/>
      <c r="T804" s="78"/>
      <c r="U804" s="78"/>
      <c r="V804" s="78"/>
      <c r="W804" s="78"/>
      <c r="X804" s="78"/>
      <c r="Y804" s="78"/>
      <c r="Z804" s="78"/>
    </row>
    <row r="805" ht="21.0" customHeight="1">
      <c r="A805" s="78"/>
      <c r="B805" s="78"/>
      <c r="C805" s="111"/>
      <c r="D805" s="111"/>
      <c r="E805" s="111"/>
      <c r="F805" s="111"/>
      <c r="G805" s="111"/>
      <c r="H805" s="111"/>
      <c r="I805" s="111"/>
      <c r="J805" s="111"/>
      <c r="K805" s="111"/>
      <c r="L805" s="110"/>
      <c r="M805" s="110"/>
      <c r="N805" s="110"/>
      <c r="O805" s="110"/>
      <c r="P805" s="77"/>
      <c r="Q805" s="77"/>
      <c r="R805" s="77"/>
      <c r="S805" s="77"/>
      <c r="T805" s="78"/>
      <c r="U805" s="78"/>
      <c r="V805" s="78"/>
      <c r="W805" s="78"/>
      <c r="X805" s="78"/>
      <c r="Y805" s="78"/>
      <c r="Z805" s="78"/>
    </row>
    <row r="806" ht="21.0" customHeight="1">
      <c r="A806" s="78"/>
      <c r="B806" s="78"/>
      <c r="C806" s="111"/>
      <c r="D806" s="111"/>
      <c r="E806" s="111"/>
      <c r="F806" s="111"/>
      <c r="G806" s="111"/>
      <c r="H806" s="111"/>
      <c r="I806" s="111"/>
      <c r="J806" s="111"/>
      <c r="K806" s="111"/>
      <c r="L806" s="110"/>
      <c r="M806" s="110"/>
      <c r="N806" s="110"/>
      <c r="O806" s="110"/>
      <c r="P806" s="77"/>
      <c r="Q806" s="77"/>
      <c r="R806" s="77"/>
      <c r="S806" s="77"/>
      <c r="T806" s="78"/>
      <c r="U806" s="78"/>
      <c r="V806" s="78"/>
      <c r="W806" s="78"/>
      <c r="X806" s="78"/>
      <c r="Y806" s="78"/>
      <c r="Z806" s="78"/>
    </row>
    <row r="807" ht="21.0" customHeight="1">
      <c r="A807" s="78"/>
      <c r="B807" s="78"/>
      <c r="C807" s="111"/>
      <c r="D807" s="111"/>
      <c r="E807" s="111"/>
      <c r="F807" s="111"/>
      <c r="G807" s="111"/>
      <c r="H807" s="111"/>
      <c r="I807" s="111"/>
      <c r="J807" s="111"/>
      <c r="K807" s="111"/>
      <c r="L807" s="110"/>
      <c r="M807" s="110"/>
      <c r="N807" s="110"/>
      <c r="O807" s="110"/>
      <c r="P807" s="77"/>
      <c r="Q807" s="77"/>
      <c r="R807" s="77"/>
      <c r="S807" s="77"/>
      <c r="T807" s="78"/>
      <c r="U807" s="78"/>
      <c r="V807" s="78"/>
      <c r="W807" s="78"/>
      <c r="X807" s="78"/>
      <c r="Y807" s="78"/>
      <c r="Z807" s="78"/>
    </row>
    <row r="808" ht="21.0" customHeight="1">
      <c r="A808" s="78"/>
      <c r="B808" s="78"/>
      <c r="C808" s="111"/>
      <c r="D808" s="111"/>
      <c r="E808" s="111"/>
      <c r="F808" s="111"/>
      <c r="G808" s="111"/>
      <c r="H808" s="111"/>
      <c r="I808" s="111"/>
      <c r="J808" s="111"/>
      <c r="K808" s="111"/>
      <c r="L808" s="110"/>
      <c r="M808" s="110"/>
      <c r="N808" s="110"/>
      <c r="O808" s="110"/>
      <c r="P808" s="77"/>
      <c r="Q808" s="77"/>
      <c r="R808" s="77"/>
      <c r="S808" s="77"/>
      <c r="T808" s="78"/>
      <c r="U808" s="78"/>
      <c r="V808" s="78"/>
      <c r="W808" s="78"/>
      <c r="X808" s="78"/>
      <c r="Y808" s="78"/>
      <c r="Z808" s="78"/>
    </row>
    <row r="809" ht="21.0" customHeight="1">
      <c r="A809" s="78"/>
      <c r="B809" s="78"/>
      <c r="C809" s="111"/>
      <c r="D809" s="111"/>
      <c r="E809" s="111"/>
      <c r="F809" s="111"/>
      <c r="G809" s="111"/>
      <c r="H809" s="111"/>
      <c r="I809" s="111"/>
      <c r="J809" s="111"/>
      <c r="K809" s="111"/>
      <c r="L809" s="110"/>
      <c r="M809" s="110"/>
      <c r="N809" s="110"/>
      <c r="O809" s="110"/>
      <c r="P809" s="77"/>
      <c r="Q809" s="77"/>
      <c r="R809" s="77"/>
      <c r="S809" s="77"/>
      <c r="T809" s="78"/>
      <c r="U809" s="78"/>
      <c r="V809" s="78"/>
      <c r="W809" s="78"/>
      <c r="X809" s="78"/>
      <c r="Y809" s="78"/>
      <c r="Z809" s="78"/>
    </row>
    <row r="810" ht="21.0" customHeight="1">
      <c r="A810" s="78"/>
      <c r="B810" s="78"/>
      <c r="C810" s="111"/>
      <c r="D810" s="111"/>
      <c r="E810" s="111"/>
      <c r="F810" s="111"/>
      <c r="G810" s="111"/>
      <c r="H810" s="111"/>
      <c r="I810" s="111"/>
      <c r="J810" s="111"/>
      <c r="K810" s="111"/>
      <c r="L810" s="110"/>
      <c r="M810" s="110"/>
      <c r="N810" s="110"/>
      <c r="O810" s="110"/>
      <c r="P810" s="77"/>
      <c r="Q810" s="77"/>
      <c r="R810" s="77"/>
      <c r="S810" s="77"/>
      <c r="T810" s="78"/>
      <c r="U810" s="78"/>
      <c r="V810" s="78"/>
      <c r="W810" s="78"/>
      <c r="X810" s="78"/>
      <c r="Y810" s="78"/>
      <c r="Z810" s="78"/>
    </row>
    <row r="811" ht="21.0" customHeight="1">
      <c r="A811" s="78"/>
      <c r="B811" s="78"/>
      <c r="C811" s="111"/>
      <c r="D811" s="111"/>
      <c r="E811" s="111"/>
      <c r="F811" s="111"/>
      <c r="G811" s="111"/>
      <c r="H811" s="111"/>
      <c r="I811" s="111"/>
      <c r="J811" s="111"/>
      <c r="K811" s="111"/>
      <c r="L811" s="110"/>
      <c r="M811" s="110"/>
      <c r="N811" s="110"/>
      <c r="O811" s="110"/>
      <c r="P811" s="77"/>
      <c r="Q811" s="77"/>
      <c r="R811" s="77"/>
      <c r="S811" s="77"/>
      <c r="T811" s="78"/>
      <c r="U811" s="78"/>
      <c r="V811" s="78"/>
      <c r="W811" s="78"/>
      <c r="X811" s="78"/>
      <c r="Y811" s="78"/>
      <c r="Z811" s="78"/>
    </row>
    <row r="812" ht="21.0" customHeight="1">
      <c r="A812" s="78"/>
      <c r="B812" s="78"/>
      <c r="C812" s="111"/>
      <c r="D812" s="111"/>
      <c r="E812" s="111"/>
      <c r="F812" s="111"/>
      <c r="G812" s="111"/>
      <c r="H812" s="111"/>
      <c r="I812" s="111"/>
      <c r="J812" s="111"/>
      <c r="K812" s="111"/>
      <c r="L812" s="110"/>
      <c r="M812" s="110"/>
      <c r="N812" s="110"/>
      <c r="O812" s="110"/>
      <c r="P812" s="77"/>
      <c r="Q812" s="77"/>
      <c r="R812" s="77"/>
      <c r="S812" s="77"/>
      <c r="T812" s="78"/>
      <c r="U812" s="78"/>
      <c r="V812" s="78"/>
      <c r="W812" s="78"/>
      <c r="X812" s="78"/>
      <c r="Y812" s="78"/>
      <c r="Z812" s="78"/>
    </row>
    <row r="813" ht="21.0" customHeight="1">
      <c r="A813" s="78"/>
      <c r="B813" s="78"/>
      <c r="C813" s="111"/>
      <c r="D813" s="111"/>
      <c r="E813" s="111"/>
      <c r="F813" s="111"/>
      <c r="G813" s="111"/>
      <c r="H813" s="111"/>
      <c r="I813" s="111"/>
      <c r="J813" s="111"/>
      <c r="K813" s="111"/>
      <c r="L813" s="110"/>
      <c r="M813" s="110"/>
      <c r="N813" s="110"/>
      <c r="O813" s="110"/>
      <c r="P813" s="77"/>
      <c r="Q813" s="77"/>
      <c r="R813" s="77"/>
      <c r="S813" s="77"/>
      <c r="T813" s="78"/>
      <c r="U813" s="78"/>
      <c r="V813" s="78"/>
      <c r="W813" s="78"/>
      <c r="X813" s="78"/>
      <c r="Y813" s="78"/>
      <c r="Z813" s="78"/>
    </row>
    <row r="814" ht="21.0" customHeight="1">
      <c r="A814" s="78"/>
      <c r="B814" s="78"/>
      <c r="C814" s="111"/>
      <c r="D814" s="111"/>
      <c r="E814" s="111"/>
      <c r="F814" s="111"/>
      <c r="G814" s="111"/>
      <c r="H814" s="111"/>
      <c r="I814" s="111"/>
      <c r="J814" s="111"/>
      <c r="K814" s="111"/>
      <c r="L814" s="110"/>
      <c r="M814" s="110"/>
      <c r="N814" s="110"/>
      <c r="O814" s="110"/>
      <c r="P814" s="77"/>
      <c r="Q814" s="77"/>
      <c r="R814" s="77"/>
      <c r="S814" s="77"/>
      <c r="T814" s="78"/>
      <c r="U814" s="78"/>
      <c r="V814" s="78"/>
      <c r="W814" s="78"/>
      <c r="X814" s="78"/>
      <c r="Y814" s="78"/>
      <c r="Z814" s="78"/>
    </row>
    <row r="815" ht="21.0" customHeight="1">
      <c r="A815" s="78"/>
      <c r="B815" s="78"/>
      <c r="C815" s="111"/>
      <c r="D815" s="111"/>
      <c r="E815" s="111"/>
      <c r="F815" s="111"/>
      <c r="G815" s="111"/>
      <c r="H815" s="111"/>
      <c r="I815" s="111"/>
      <c r="J815" s="111"/>
      <c r="K815" s="111"/>
      <c r="L815" s="110"/>
      <c r="M815" s="110"/>
      <c r="N815" s="110"/>
      <c r="O815" s="110"/>
      <c r="P815" s="77"/>
      <c r="Q815" s="77"/>
      <c r="R815" s="77"/>
      <c r="S815" s="77"/>
      <c r="T815" s="78"/>
      <c r="U815" s="78"/>
      <c r="V815" s="78"/>
      <c r="W815" s="78"/>
      <c r="X815" s="78"/>
      <c r="Y815" s="78"/>
      <c r="Z815" s="78"/>
    </row>
    <row r="816" ht="21.0" customHeight="1">
      <c r="A816" s="78"/>
      <c r="B816" s="78"/>
      <c r="C816" s="111"/>
      <c r="D816" s="111"/>
      <c r="E816" s="111"/>
      <c r="F816" s="111"/>
      <c r="G816" s="111"/>
      <c r="H816" s="111"/>
      <c r="I816" s="111"/>
      <c r="J816" s="111"/>
      <c r="K816" s="111"/>
      <c r="L816" s="110"/>
      <c r="M816" s="110"/>
      <c r="N816" s="110"/>
      <c r="O816" s="110"/>
      <c r="P816" s="77"/>
      <c r="Q816" s="77"/>
      <c r="R816" s="77"/>
      <c r="S816" s="77"/>
      <c r="T816" s="78"/>
      <c r="U816" s="78"/>
      <c r="V816" s="78"/>
      <c r="W816" s="78"/>
      <c r="X816" s="78"/>
      <c r="Y816" s="78"/>
      <c r="Z816" s="78"/>
    </row>
    <row r="817" ht="21.0" customHeight="1">
      <c r="A817" s="78"/>
      <c r="B817" s="78"/>
      <c r="C817" s="111"/>
      <c r="D817" s="111"/>
      <c r="E817" s="111"/>
      <c r="F817" s="111"/>
      <c r="G817" s="111"/>
      <c r="H817" s="111"/>
      <c r="I817" s="111"/>
      <c r="J817" s="111"/>
      <c r="K817" s="111"/>
      <c r="L817" s="110"/>
      <c r="M817" s="110"/>
      <c r="N817" s="110"/>
      <c r="O817" s="110"/>
      <c r="P817" s="77"/>
      <c r="Q817" s="77"/>
      <c r="R817" s="77"/>
      <c r="S817" s="77"/>
      <c r="T817" s="78"/>
      <c r="U817" s="78"/>
      <c r="V817" s="78"/>
      <c r="W817" s="78"/>
      <c r="X817" s="78"/>
      <c r="Y817" s="78"/>
      <c r="Z817" s="78"/>
    </row>
    <row r="818" ht="21.0" customHeight="1">
      <c r="A818" s="78"/>
      <c r="B818" s="78"/>
      <c r="C818" s="111"/>
      <c r="D818" s="111"/>
      <c r="E818" s="111"/>
      <c r="F818" s="111"/>
      <c r="G818" s="111"/>
      <c r="H818" s="111"/>
      <c r="I818" s="111"/>
      <c r="J818" s="111"/>
      <c r="K818" s="111"/>
      <c r="L818" s="110"/>
      <c r="M818" s="110"/>
      <c r="N818" s="110"/>
      <c r="O818" s="110"/>
      <c r="P818" s="77"/>
      <c r="Q818" s="77"/>
      <c r="R818" s="77"/>
      <c r="S818" s="77"/>
      <c r="T818" s="78"/>
      <c r="U818" s="78"/>
      <c r="V818" s="78"/>
      <c r="W818" s="78"/>
      <c r="X818" s="78"/>
      <c r="Y818" s="78"/>
      <c r="Z818" s="78"/>
    </row>
    <row r="819" ht="21.0" customHeight="1">
      <c r="A819" s="78"/>
      <c r="B819" s="78"/>
      <c r="C819" s="111"/>
      <c r="D819" s="111"/>
      <c r="E819" s="111"/>
      <c r="F819" s="111"/>
      <c r="G819" s="111"/>
      <c r="H819" s="111"/>
      <c r="I819" s="111"/>
      <c r="J819" s="111"/>
      <c r="K819" s="111"/>
      <c r="L819" s="110"/>
      <c r="M819" s="110"/>
      <c r="N819" s="110"/>
      <c r="O819" s="110"/>
      <c r="P819" s="77"/>
      <c r="Q819" s="77"/>
      <c r="R819" s="77"/>
      <c r="S819" s="77"/>
      <c r="T819" s="78"/>
      <c r="U819" s="78"/>
      <c r="V819" s="78"/>
      <c r="W819" s="78"/>
      <c r="X819" s="78"/>
      <c r="Y819" s="78"/>
      <c r="Z819" s="78"/>
    </row>
    <row r="820" ht="21.0" customHeight="1">
      <c r="A820" s="78"/>
      <c r="B820" s="78"/>
      <c r="C820" s="111"/>
      <c r="D820" s="111"/>
      <c r="E820" s="111"/>
      <c r="F820" s="111"/>
      <c r="G820" s="111"/>
      <c r="H820" s="111"/>
      <c r="I820" s="111"/>
      <c r="J820" s="111"/>
      <c r="K820" s="111"/>
      <c r="L820" s="110"/>
      <c r="M820" s="110"/>
      <c r="N820" s="110"/>
      <c r="O820" s="110"/>
      <c r="P820" s="77"/>
      <c r="Q820" s="77"/>
      <c r="R820" s="77"/>
      <c r="S820" s="77"/>
      <c r="T820" s="78"/>
      <c r="U820" s="78"/>
      <c r="V820" s="78"/>
      <c r="W820" s="78"/>
      <c r="X820" s="78"/>
      <c r="Y820" s="78"/>
      <c r="Z820" s="78"/>
    </row>
    <row r="821" ht="21.0" customHeight="1">
      <c r="A821" s="78"/>
      <c r="B821" s="78"/>
      <c r="C821" s="111"/>
      <c r="D821" s="111"/>
      <c r="E821" s="111"/>
      <c r="F821" s="111"/>
      <c r="G821" s="111"/>
      <c r="H821" s="111"/>
      <c r="I821" s="111"/>
      <c r="J821" s="111"/>
      <c r="K821" s="111"/>
      <c r="L821" s="110"/>
      <c r="M821" s="110"/>
      <c r="N821" s="110"/>
      <c r="O821" s="110"/>
      <c r="P821" s="77"/>
      <c r="Q821" s="77"/>
      <c r="R821" s="77"/>
      <c r="S821" s="77"/>
      <c r="T821" s="78"/>
      <c r="U821" s="78"/>
      <c r="V821" s="78"/>
      <c r="W821" s="78"/>
      <c r="X821" s="78"/>
      <c r="Y821" s="78"/>
      <c r="Z821" s="78"/>
    </row>
    <row r="822" ht="21.0" customHeight="1">
      <c r="A822" s="78"/>
      <c r="B822" s="78"/>
      <c r="C822" s="111"/>
      <c r="D822" s="111"/>
      <c r="E822" s="111"/>
      <c r="F822" s="111"/>
      <c r="G822" s="111"/>
      <c r="H822" s="111"/>
      <c r="I822" s="111"/>
      <c r="J822" s="111"/>
      <c r="K822" s="111"/>
      <c r="L822" s="110"/>
      <c r="M822" s="110"/>
      <c r="N822" s="110"/>
      <c r="O822" s="110"/>
      <c r="P822" s="77"/>
      <c r="Q822" s="77"/>
      <c r="R822" s="77"/>
      <c r="S822" s="77"/>
      <c r="T822" s="78"/>
      <c r="U822" s="78"/>
      <c r="V822" s="78"/>
      <c r="W822" s="78"/>
      <c r="X822" s="78"/>
      <c r="Y822" s="78"/>
      <c r="Z822" s="78"/>
    </row>
    <row r="823" ht="21.0" customHeight="1">
      <c r="A823" s="78"/>
      <c r="B823" s="78"/>
      <c r="C823" s="111"/>
      <c r="D823" s="111"/>
      <c r="E823" s="111"/>
      <c r="F823" s="111"/>
      <c r="G823" s="111"/>
      <c r="H823" s="111"/>
      <c r="I823" s="111"/>
      <c r="J823" s="111"/>
      <c r="K823" s="111"/>
      <c r="L823" s="110"/>
      <c r="M823" s="110"/>
      <c r="N823" s="110"/>
      <c r="O823" s="110"/>
      <c r="P823" s="77"/>
      <c r="Q823" s="77"/>
      <c r="R823" s="77"/>
      <c r="S823" s="77"/>
      <c r="T823" s="78"/>
      <c r="U823" s="78"/>
      <c r="V823" s="78"/>
      <c r="W823" s="78"/>
      <c r="X823" s="78"/>
      <c r="Y823" s="78"/>
      <c r="Z823" s="78"/>
    </row>
    <row r="824" ht="21.0" customHeight="1">
      <c r="A824" s="78"/>
      <c r="B824" s="78"/>
      <c r="C824" s="111"/>
      <c r="D824" s="111"/>
      <c r="E824" s="111"/>
      <c r="F824" s="111"/>
      <c r="G824" s="111"/>
      <c r="H824" s="111"/>
      <c r="I824" s="111"/>
      <c r="J824" s="111"/>
      <c r="K824" s="111"/>
      <c r="L824" s="110"/>
      <c r="M824" s="110"/>
      <c r="N824" s="110"/>
      <c r="O824" s="110"/>
      <c r="P824" s="77"/>
      <c r="Q824" s="77"/>
      <c r="R824" s="77"/>
      <c r="S824" s="77"/>
      <c r="T824" s="78"/>
      <c r="U824" s="78"/>
      <c r="V824" s="78"/>
      <c r="W824" s="78"/>
      <c r="X824" s="78"/>
      <c r="Y824" s="78"/>
      <c r="Z824" s="78"/>
    </row>
    <row r="825" ht="21.0" customHeight="1">
      <c r="A825" s="78"/>
      <c r="B825" s="78"/>
      <c r="C825" s="111"/>
      <c r="D825" s="111"/>
      <c r="E825" s="111"/>
      <c r="F825" s="111"/>
      <c r="G825" s="111"/>
      <c r="H825" s="111"/>
      <c r="I825" s="111"/>
      <c r="J825" s="111"/>
      <c r="K825" s="111"/>
      <c r="L825" s="110"/>
      <c r="M825" s="110"/>
      <c r="N825" s="110"/>
      <c r="O825" s="110"/>
      <c r="P825" s="77"/>
      <c r="Q825" s="77"/>
      <c r="R825" s="77"/>
      <c r="S825" s="77"/>
      <c r="T825" s="78"/>
      <c r="U825" s="78"/>
      <c r="V825" s="78"/>
      <c r="W825" s="78"/>
      <c r="X825" s="78"/>
      <c r="Y825" s="78"/>
      <c r="Z825" s="78"/>
    </row>
    <row r="826" ht="21.0" customHeight="1">
      <c r="A826" s="78"/>
      <c r="B826" s="78"/>
      <c r="C826" s="111"/>
      <c r="D826" s="111"/>
      <c r="E826" s="111"/>
      <c r="F826" s="111"/>
      <c r="G826" s="111"/>
      <c r="H826" s="111"/>
      <c r="I826" s="111"/>
      <c r="J826" s="111"/>
      <c r="K826" s="111"/>
      <c r="L826" s="110"/>
      <c r="M826" s="110"/>
      <c r="N826" s="110"/>
      <c r="O826" s="110"/>
      <c r="P826" s="77"/>
      <c r="Q826" s="77"/>
      <c r="R826" s="77"/>
      <c r="S826" s="77"/>
      <c r="T826" s="78"/>
      <c r="U826" s="78"/>
      <c r="V826" s="78"/>
      <c r="W826" s="78"/>
      <c r="X826" s="78"/>
      <c r="Y826" s="78"/>
      <c r="Z826" s="78"/>
    </row>
    <row r="827" ht="21.0" customHeight="1">
      <c r="A827" s="78"/>
      <c r="B827" s="78"/>
      <c r="C827" s="111"/>
      <c r="D827" s="111"/>
      <c r="E827" s="111"/>
      <c r="F827" s="111"/>
      <c r="G827" s="111"/>
      <c r="H827" s="111"/>
      <c r="I827" s="111"/>
      <c r="J827" s="111"/>
      <c r="K827" s="111"/>
      <c r="L827" s="110"/>
      <c r="M827" s="110"/>
      <c r="N827" s="110"/>
      <c r="O827" s="110"/>
      <c r="P827" s="77"/>
      <c r="Q827" s="77"/>
      <c r="R827" s="77"/>
      <c r="S827" s="77"/>
      <c r="T827" s="78"/>
      <c r="U827" s="78"/>
      <c r="V827" s="78"/>
      <c r="W827" s="78"/>
      <c r="X827" s="78"/>
      <c r="Y827" s="78"/>
      <c r="Z827" s="78"/>
    </row>
    <row r="828" ht="21.0" customHeight="1">
      <c r="A828" s="78"/>
      <c r="B828" s="78"/>
      <c r="C828" s="111"/>
      <c r="D828" s="111"/>
      <c r="E828" s="111"/>
      <c r="F828" s="111"/>
      <c r="G828" s="111"/>
      <c r="H828" s="111"/>
      <c r="I828" s="111"/>
      <c r="J828" s="111"/>
      <c r="K828" s="111"/>
      <c r="L828" s="110"/>
      <c r="M828" s="110"/>
      <c r="N828" s="110"/>
      <c r="O828" s="110"/>
      <c r="P828" s="77"/>
      <c r="Q828" s="77"/>
      <c r="R828" s="77"/>
      <c r="S828" s="77"/>
      <c r="T828" s="78"/>
      <c r="U828" s="78"/>
      <c r="V828" s="78"/>
      <c r="W828" s="78"/>
      <c r="X828" s="78"/>
      <c r="Y828" s="78"/>
      <c r="Z828" s="78"/>
    </row>
    <row r="829" ht="21.0" customHeight="1">
      <c r="A829" s="78"/>
      <c r="B829" s="78"/>
      <c r="C829" s="111"/>
      <c r="D829" s="111"/>
      <c r="E829" s="111"/>
      <c r="F829" s="111"/>
      <c r="G829" s="111"/>
      <c r="H829" s="111"/>
      <c r="I829" s="111"/>
      <c r="J829" s="111"/>
      <c r="K829" s="111"/>
      <c r="L829" s="110"/>
      <c r="M829" s="110"/>
      <c r="N829" s="110"/>
      <c r="O829" s="110"/>
      <c r="P829" s="77"/>
      <c r="Q829" s="77"/>
      <c r="R829" s="77"/>
      <c r="S829" s="77"/>
      <c r="T829" s="78"/>
      <c r="U829" s="78"/>
      <c r="V829" s="78"/>
      <c r="W829" s="78"/>
      <c r="X829" s="78"/>
      <c r="Y829" s="78"/>
      <c r="Z829" s="78"/>
    </row>
    <row r="830" ht="21.0" customHeight="1">
      <c r="A830" s="78"/>
      <c r="B830" s="78"/>
      <c r="C830" s="111"/>
      <c r="D830" s="111"/>
      <c r="E830" s="111"/>
      <c r="F830" s="111"/>
      <c r="G830" s="111"/>
      <c r="H830" s="111"/>
      <c r="I830" s="111"/>
      <c r="J830" s="111"/>
      <c r="K830" s="111"/>
      <c r="L830" s="110"/>
      <c r="M830" s="110"/>
      <c r="N830" s="110"/>
      <c r="O830" s="110"/>
      <c r="P830" s="77"/>
      <c r="Q830" s="77"/>
      <c r="R830" s="77"/>
      <c r="S830" s="77"/>
      <c r="T830" s="78"/>
      <c r="U830" s="78"/>
      <c r="V830" s="78"/>
      <c r="W830" s="78"/>
      <c r="X830" s="78"/>
      <c r="Y830" s="78"/>
      <c r="Z830" s="78"/>
    </row>
    <row r="831" ht="21.0" customHeight="1">
      <c r="A831" s="78"/>
      <c r="B831" s="78"/>
      <c r="C831" s="111"/>
      <c r="D831" s="111"/>
      <c r="E831" s="111"/>
      <c r="F831" s="111"/>
      <c r="G831" s="111"/>
      <c r="H831" s="111"/>
      <c r="I831" s="111"/>
      <c r="J831" s="111"/>
      <c r="K831" s="111"/>
      <c r="L831" s="110"/>
      <c r="M831" s="110"/>
      <c r="N831" s="110"/>
      <c r="O831" s="110"/>
      <c r="P831" s="77"/>
      <c r="Q831" s="77"/>
      <c r="R831" s="77"/>
      <c r="S831" s="77"/>
      <c r="T831" s="78"/>
      <c r="U831" s="78"/>
      <c r="V831" s="78"/>
      <c r="W831" s="78"/>
      <c r="X831" s="78"/>
      <c r="Y831" s="78"/>
      <c r="Z831" s="78"/>
    </row>
    <row r="832" ht="21.0" customHeight="1">
      <c r="A832" s="78"/>
      <c r="B832" s="78"/>
      <c r="C832" s="111"/>
      <c r="D832" s="111"/>
      <c r="E832" s="111"/>
      <c r="F832" s="111"/>
      <c r="G832" s="111"/>
      <c r="H832" s="111"/>
      <c r="I832" s="111"/>
      <c r="J832" s="111"/>
      <c r="K832" s="111"/>
      <c r="L832" s="110"/>
      <c r="M832" s="110"/>
      <c r="N832" s="110"/>
      <c r="O832" s="110"/>
      <c r="P832" s="77"/>
      <c r="Q832" s="77"/>
      <c r="R832" s="77"/>
      <c r="S832" s="77"/>
      <c r="T832" s="78"/>
      <c r="U832" s="78"/>
      <c r="V832" s="78"/>
      <c r="W832" s="78"/>
      <c r="X832" s="78"/>
      <c r="Y832" s="78"/>
      <c r="Z832" s="78"/>
    </row>
    <row r="833" ht="21.0" customHeight="1">
      <c r="A833" s="78"/>
      <c r="B833" s="78"/>
      <c r="C833" s="111"/>
      <c r="D833" s="111"/>
      <c r="E833" s="111"/>
      <c r="F833" s="111"/>
      <c r="G833" s="111"/>
      <c r="H833" s="111"/>
      <c r="I833" s="111"/>
      <c r="J833" s="111"/>
      <c r="K833" s="111"/>
      <c r="L833" s="110"/>
      <c r="M833" s="110"/>
      <c r="N833" s="110"/>
      <c r="O833" s="110"/>
      <c r="P833" s="77"/>
      <c r="Q833" s="77"/>
      <c r="R833" s="77"/>
      <c r="S833" s="77"/>
      <c r="T833" s="78"/>
      <c r="U833" s="78"/>
      <c r="V833" s="78"/>
      <c r="W833" s="78"/>
      <c r="X833" s="78"/>
      <c r="Y833" s="78"/>
      <c r="Z833" s="78"/>
    </row>
    <row r="834" ht="21.0" customHeight="1">
      <c r="A834" s="78"/>
      <c r="B834" s="78"/>
      <c r="C834" s="111"/>
      <c r="D834" s="111"/>
      <c r="E834" s="111"/>
      <c r="F834" s="111"/>
      <c r="G834" s="111"/>
      <c r="H834" s="111"/>
      <c r="I834" s="111"/>
      <c r="J834" s="111"/>
      <c r="K834" s="111"/>
      <c r="L834" s="110"/>
      <c r="M834" s="110"/>
      <c r="N834" s="110"/>
      <c r="O834" s="110"/>
      <c r="P834" s="77"/>
      <c r="Q834" s="77"/>
      <c r="R834" s="77"/>
      <c r="S834" s="77"/>
      <c r="T834" s="78"/>
      <c r="U834" s="78"/>
      <c r="V834" s="78"/>
      <c r="W834" s="78"/>
      <c r="X834" s="78"/>
      <c r="Y834" s="78"/>
      <c r="Z834" s="78"/>
    </row>
    <row r="835" ht="21.0" customHeight="1">
      <c r="A835" s="78"/>
      <c r="B835" s="78"/>
      <c r="C835" s="111"/>
      <c r="D835" s="111"/>
      <c r="E835" s="111"/>
      <c r="F835" s="111"/>
      <c r="G835" s="111"/>
      <c r="H835" s="111"/>
      <c r="I835" s="111"/>
      <c r="J835" s="111"/>
      <c r="K835" s="111"/>
      <c r="L835" s="110"/>
      <c r="M835" s="110"/>
      <c r="N835" s="110"/>
      <c r="O835" s="110"/>
      <c r="P835" s="77"/>
      <c r="Q835" s="77"/>
      <c r="R835" s="77"/>
      <c r="S835" s="77"/>
      <c r="T835" s="78"/>
      <c r="U835" s="78"/>
      <c r="V835" s="78"/>
      <c r="W835" s="78"/>
      <c r="X835" s="78"/>
      <c r="Y835" s="78"/>
      <c r="Z835" s="78"/>
    </row>
    <row r="836" ht="21.0" customHeight="1">
      <c r="A836" s="78"/>
      <c r="B836" s="78"/>
      <c r="C836" s="111"/>
      <c r="D836" s="111"/>
      <c r="E836" s="111"/>
      <c r="F836" s="111"/>
      <c r="G836" s="111"/>
      <c r="H836" s="111"/>
      <c r="I836" s="111"/>
      <c r="J836" s="111"/>
      <c r="K836" s="111"/>
      <c r="L836" s="110"/>
      <c r="M836" s="110"/>
      <c r="N836" s="110"/>
      <c r="O836" s="110"/>
      <c r="P836" s="77"/>
      <c r="Q836" s="77"/>
      <c r="R836" s="77"/>
      <c r="S836" s="77"/>
      <c r="T836" s="78"/>
      <c r="U836" s="78"/>
      <c r="V836" s="78"/>
      <c r="W836" s="78"/>
      <c r="X836" s="78"/>
      <c r="Y836" s="78"/>
      <c r="Z836" s="78"/>
    </row>
    <row r="837" ht="21.0" customHeight="1">
      <c r="A837" s="78"/>
      <c r="B837" s="78"/>
      <c r="C837" s="111"/>
      <c r="D837" s="111"/>
      <c r="E837" s="111"/>
      <c r="F837" s="111"/>
      <c r="G837" s="111"/>
      <c r="H837" s="111"/>
      <c r="I837" s="111"/>
      <c r="J837" s="111"/>
      <c r="K837" s="111"/>
      <c r="L837" s="110"/>
      <c r="M837" s="110"/>
      <c r="N837" s="110"/>
      <c r="O837" s="110"/>
      <c r="P837" s="77"/>
      <c r="Q837" s="77"/>
      <c r="R837" s="77"/>
      <c r="S837" s="77"/>
      <c r="T837" s="78"/>
      <c r="U837" s="78"/>
      <c r="V837" s="78"/>
      <c r="W837" s="78"/>
      <c r="X837" s="78"/>
      <c r="Y837" s="78"/>
      <c r="Z837" s="78"/>
    </row>
    <row r="838" ht="21.0" customHeight="1">
      <c r="A838" s="78"/>
      <c r="B838" s="78"/>
      <c r="C838" s="111"/>
      <c r="D838" s="111"/>
      <c r="E838" s="111"/>
      <c r="F838" s="111"/>
      <c r="G838" s="111"/>
      <c r="H838" s="111"/>
      <c r="I838" s="111"/>
      <c r="J838" s="111"/>
      <c r="K838" s="111"/>
      <c r="L838" s="110"/>
      <c r="M838" s="110"/>
      <c r="N838" s="110"/>
      <c r="O838" s="110"/>
      <c r="P838" s="77"/>
      <c r="Q838" s="77"/>
      <c r="R838" s="77"/>
      <c r="S838" s="77"/>
      <c r="T838" s="78"/>
      <c r="U838" s="78"/>
      <c r="V838" s="78"/>
      <c r="W838" s="78"/>
      <c r="X838" s="78"/>
      <c r="Y838" s="78"/>
      <c r="Z838" s="78"/>
    </row>
    <row r="839" ht="21.0" customHeight="1">
      <c r="A839" s="78"/>
      <c r="B839" s="78"/>
      <c r="C839" s="111"/>
      <c r="D839" s="111"/>
      <c r="E839" s="111"/>
      <c r="F839" s="111"/>
      <c r="G839" s="111"/>
      <c r="H839" s="111"/>
      <c r="I839" s="111"/>
      <c r="J839" s="111"/>
      <c r="K839" s="111"/>
      <c r="L839" s="110"/>
      <c r="M839" s="110"/>
      <c r="N839" s="110"/>
      <c r="O839" s="110"/>
      <c r="P839" s="77"/>
      <c r="Q839" s="77"/>
      <c r="R839" s="77"/>
      <c r="S839" s="77"/>
      <c r="T839" s="78"/>
      <c r="U839" s="78"/>
      <c r="V839" s="78"/>
      <c r="W839" s="78"/>
      <c r="X839" s="78"/>
      <c r="Y839" s="78"/>
      <c r="Z839" s="78"/>
    </row>
    <row r="840" ht="21.0" customHeight="1">
      <c r="A840" s="78"/>
      <c r="B840" s="78"/>
      <c r="C840" s="111"/>
      <c r="D840" s="111"/>
      <c r="E840" s="111"/>
      <c r="F840" s="111"/>
      <c r="G840" s="111"/>
      <c r="H840" s="111"/>
      <c r="I840" s="111"/>
      <c r="J840" s="111"/>
      <c r="K840" s="111"/>
      <c r="L840" s="110"/>
      <c r="M840" s="110"/>
      <c r="N840" s="110"/>
      <c r="O840" s="110"/>
      <c r="P840" s="77"/>
      <c r="Q840" s="77"/>
      <c r="R840" s="77"/>
      <c r="S840" s="77"/>
      <c r="T840" s="78"/>
      <c r="U840" s="78"/>
      <c r="V840" s="78"/>
      <c r="W840" s="78"/>
      <c r="X840" s="78"/>
      <c r="Y840" s="78"/>
      <c r="Z840" s="78"/>
    </row>
    <row r="841" ht="21.0" customHeight="1">
      <c r="A841" s="78"/>
      <c r="B841" s="78"/>
      <c r="C841" s="111"/>
      <c r="D841" s="111"/>
      <c r="E841" s="111"/>
      <c r="F841" s="111"/>
      <c r="G841" s="111"/>
      <c r="H841" s="111"/>
      <c r="I841" s="111"/>
      <c r="J841" s="111"/>
      <c r="K841" s="111"/>
      <c r="L841" s="110"/>
      <c r="M841" s="110"/>
      <c r="N841" s="110"/>
      <c r="O841" s="110"/>
      <c r="P841" s="77"/>
      <c r="Q841" s="77"/>
      <c r="R841" s="77"/>
      <c r="S841" s="77"/>
      <c r="T841" s="78"/>
      <c r="U841" s="78"/>
      <c r="V841" s="78"/>
      <c r="W841" s="78"/>
      <c r="X841" s="78"/>
      <c r="Y841" s="78"/>
      <c r="Z841" s="78"/>
    </row>
    <row r="842" ht="21.0" customHeight="1">
      <c r="A842" s="78"/>
      <c r="B842" s="78"/>
      <c r="C842" s="111"/>
      <c r="D842" s="111"/>
      <c r="E842" s="111"/>
      <c r="F842" s="111"/>
      <c r="G842" s="111"/>
      <c r="H842" s="111"/>
      <c r="I842" s="111"/>
      <c r="J842" s="111"/>
      <c r="K842" s="111"/>
      <c r="L842" s="110"/>
      <c r="M842" s="110"/>
      <c r="N842" s="110"/>
      <c r="O842" s="110"/>
      <c r="P842" s="77"/>
      <c r="Q842" s="77"/>
      <c r="R842" s="77"/>
      <c r="S842" s="77"/>
      <c r="T842" s="78"/>
      <c r="U842" s="78"/>
      <c r="V842" s="78"/>
      <c r="W842" s="78"/>
      <c r="X842" s="78"/>
      <c r="Y842" s="78"/>
      <c r="Z842" s="78"/>
    </row>
    <row r="843" ht="21.0" customHeight="1">
      <c r="A843" s="78"/>
      <c r="B843" s="78"/>
      <c r="C843" s="111"/>
      <c r="D843" s="111"/>
      <c r="E843" s="111"/>
      <c r="F843" s="111"/>
      <c r="G843" s="111"/>
      <c r="H843" s="111"/>
      <c r="I843" s="111"/>
      <c r="J843" s="111"/>
      <c r="K843" s="111"/>
      <c r="L843" s="110"/>
      <c r="M843" s="110"/>
      <c r="N843" s="110"/>
      <c r="O843" s="110"/>
      <c r="P843" s="77"/>
      <c r="Q843" s="77"/>
      <c r="R843" s="77"/>
      <c r="S843" s="77"/>
      <c r="T843" s="78"/>
      <c r="U843" s="78"/>
      <c r="V843" s="78"/>
      <c r="W843" s="78"/>
      <c r="X843" s="78"/>
      <c r="Y843" s="78"/>
      <c r="Z843" s="78"/>
    </row>
    <row r="844" ht="21.0" customHeight="1">
      <c r="A844" s="78"/>
      <c r="B844" s="78"/>
      <c r="C844" s="111"/>
      <c r="D844" s="111"/>
      <c r="E844" s="111"/>
      <c r="F844" s="111"/>
      <c r="G844" s="111"/>
      <c r="H844" s="111"/>
      <c r="I844" s="111"/>
      <c r="J844" s="111"/>
      <c r="K844" s="111"/>
      <c r="L844" s="110"/>
      <c r="M844" s="110"/>
      <c r="N844" s="110"/>
      <c r="O844" s="110"/>
      <c r="P844" s="77"/>
      <c r="Q844" s="77"/>
      <c r="R844" s="77"/>
      <c r="S844" s="77"/>
      <c r="T844" s="78"/>
      <c r="U844" s="78"/>
      <c r="V844" s="78"/>
      <c r="W844" s="78"/>
      <c r="X844" s="78"/>
      <c r="Y844" s="78"/>
      <c r="Z844" s="78"/>
    </row>
    <row r="845" ht="21.0" customHeight="1">
      <c r="A845" s="78"/>
      <c r="B845" s="78"/>
      <c r="C845" s="111"/>
      <c r="D845" s="111"/>
      <c r="E845" s="111"/>
      <c r="F845" s="111"/>
      <c r="G845" s="111"/>
      <c r="H845" s="111"/>
      <c r="I845" s="111"/>
      <c r="J845" s="111"/>
      <c r="K845" s="111"/>
      <c r="L845" s="110"/>
      <c r="M845" s="110"/>
      <c r="N845" s="110"/>
      <c r="O845" s="110"/>
      <c r="P845" s="77"/>
      <c r="Q845" s="77"/>
      <c r="R845" s="77"/>
      <c r="S845" s="77"/>
      <c r="T845" s="78"/>
      <c r="U845" s="78"/>
      <c r="V845" s="78"/>
      <c r="W845" s="78"/>
      <c r="X845" s="78"/>
      <c r="Y845" s="78"/>
      <c r="Z845" s="78"/>
    </row>
    <row r="846" ht="21.0" customHeight="1">
      <c r="A846" s="78"/>
      <c r="B846" s="78"/>
      <c r="C846" s="111"/>
      <c r="D846" s="111"/>
      <c r="E846" s="111"/>
      <c r="F846" s="111"/>
      <c r="G846" s="111"/>
      <c r="H846" s="111"/>
      <c r="I846" s="111"/>
      <c r="J846" s="111"/>
      <c r="K846" s="111"/>
      <c r="L846" s="110"/>
      <c r="M846" s="110"/>
      <c r="N846" s="110"/>
      <c r="O846" s="110"/>
      <c r="P846" s="77"/>
      <c r="Q846" s="77"/>
      <c r="R846" s="77"/>
      <c r="S846" s="77"/>
      <c r="T846" s="78"/>
      <c r="U846" s="78"/>
      <c r="V846" s="78"/>
      <c r="W846" s="78"/>
      <c r="X846" s="78"/>
      <c r="Y846" s="78"/>
      <c r="Z846" s="78"/>
    </row>
    <row r="847" ht="21.0" customHeight="1">
      <c r="A847" s="78"/>
      <c r="B847" s="78"/>
      <c r="C847" s="111"/>
      <c r="D847" s="111"/>
      <c r="E847" s="111"/>
      <c r="F847" s="111"/>
      <c r="G847" s="111"/>
      <c r="H847" s="111"/>
      <c r="I847" s="111"/>
      <c r="J847" s="111"/>
      <c r="K847" s="111"/>
      <c r="L847" s="110"/>
      <c r="M847" s="110"/>
      <c r="N847" s="110"/>
      <c r="O847" s="110"/>
      <c r="P847" s="77"/>
      <c r="Q847" s="77"/>
      <c r="R847" s="77"/>
      <c r="S847" s="77"/>
      <c r="T847" s="78"/>
      <c r="U847" s="78"/>
      <c r="V847" s="78"/>
      <c r="W847" s="78"/>
      <c r="X847" s="78"/>
      <c r="Y847" s="78"/>
      <c r="Z847" s="78"/>
    </row>
    <row r="848" ht="21.0" customHeight="1">
      <c r="A848" s="78"/>
      <c r="B848" s="78"/>
      <c r="C848" s="111"/>
      <c r="D848" s="111"/>
      <c r="E848" s="111"/>
      <c r="F848" s="111"/>
      <c r="G848" s="111"/>
      <c r="H848" s="111"/>
      <c r="I848" s="111"/>
      <c r="J848" s="111"/>
      <c r="K848" s="111"/>
      <c r="L848" s="110"/>
      <c r="M848" s="110"/>
      <c r="N848" s="110"/>
      <c r="O848" s="110"/>
      <c r="P848" s="77"/>
      <c r="Q848" s="77"/>
      <c r="R848" s="77"/>
      <c r="S848" s="77"/>
      <c r="T848" s="78"/>
      <c r="U848" s="78"/>
      <c r="V848" s="78"/>
      <c r="W848" s="78"/>
      <c r="X848" s="78"/>
      <c r="Y848" s="78"/>
      <c r="Z848" s="78"/>
    </row>
    <row r="849" ht="21.0" customHeight="1">
      <c r="A849" s="78"/>
      <c r="B849" s="78"/>
      <c r="C849" s="111"/>
      <c r="D849" s="111"/>
      <c r="E849" s="111"/>
      <c r="F849" s="111"/>
      <c r="G849" s="111"/>
      <c r="H849" s="111"/>
      <c r="I849" s="111"/>
      <c r="J849" s="111"/>
      <c r="K849" s="111"/>
      <c r="L849" s="110"/>
      <c r="M849" s="110"/>
      <c r="N849" s="110"/>
      <c r="O849" s="110"/>
      <c r="P849" s="77"/>
      <c r="Q849" s="77"/>
      <c r="R849" s="77"/>
      <c r="S849" s="77"/>
      <c r="T849" s="78"/>
      <c r="U849" s="78"/>
      <c r="V849" s="78"/>
      <c r="W849" s="78"/>
      <c r="X849" s="78"/>
      <c r="Y849" s="78"/>
      <c r="Z849" s="78"/>
    </row>
    <row r="850" ht="21.0" customHeight="1">
      <c r="A850" s="78"/>
      <c r="B850" s="78"/>
      <c r="C850" s="111"/>
      <c r="D850" s="111"/>
      <c r="E850" s="111"/>
      <c r="F850" s="111"/>
      <c r="G850" s="111"/>
      <c r="H850" s="111"/>
      <c r="I850" s="111"/>
      <c r="J850" s="111"/>
      <c r="K850" s="111"/>
      <c r="L850" s="110"/>
      <c r="M850" s="110"/>
      <c r="N850" s="110"/>
      <c r="O850" s="110"/>
      <c r="P850" s="77"/>
      <c r="Q850" s="77"/>
      <c r="R850" s="77"/>
      <c r="S850" s="77"/>
      <c r="T850" s="78"/>
      <c r="U850" s="78"/>
      <c r="V850" s="78"/>
      <c r="W850" s="78"/>
      <c r="X850" s="78"/>
      <c r="Y850" s="78"/>
      <c r="Z850" s="78"/>
    </row>
    <row r="851" ht="21.0" customHeight="1">
      <c r="A851" s="78"/>
      <c r="B851" s="78"/>
      <c r="C851" s="111"/>
      <c r="D851" s="111"/>
      <c r="E851" s="111"/>
      <c r="F851" s="111"/>
      <c r="G851" s="111"/>
      <c r="H851" s="111"/>
      <c r="I851" s="111"/>
      <c r="J851" s="111"/>
      <c r="K851" s="111"/>
      <c r="L851" s="110"/>
      <c r="M851" s="110"/>
      <c r="N851" s="110"/>
      <c r="O851" s="110"/>
      <c r="P851" s="77"/>
      <c r="Q851" s="77"/>
      <c r="R851" s="77"/>
      <c r="S851" s="77"/>
      <c r="T851" s="78"/>
      <c r="U851" s="78"/>
      <c r="V851" s="78"/>
      <c r="W851" s="78"/>
      <c r="X851" s="78"/>
      <c r="Y851" s="78"/>
      <c r="Z851" s="78"/>
    </row>
    <row r="852" ht="21.0" customHeight="1">
      <c r="A852" s="78"/>
      <c r="B852" s="78"/>
      <c r="C852" s="111"/>
      <c r="D852" s="111"/>
      <c r="E852" s="111"/>
      <c r="F852" s="111"/>
      <c r="G852" s="111"/>
      <c r="H852" s="111"/>
      <c r="I852" s="111"/>
      <c r="J852" s="111"/>
      <c r="K852" s="111"/>
      <c r="L852" s="110"/>
      <c r="M852" s="110"/>
      <c r="N852" s="110"/>
      <c r="O852" s="110"/>
      <c r="P852" s="77"/>
      <c r="Q852" s="77"/>
      <c r="R852" s="77"/>
      <c r="S852" s="77"/>
      <c r="T852" s="78"/>
      <c r="U852" s="78"/>
      <c r="V852" s="78"/>
      <c r="W852" s="78"/>
      <c r="X852" s="78"/>
      <c r="Y852" s="78"/>
      <c r="Z852" s="78"/>
    </row>
    <row r="853" ht="21.0" customHeight="1">
      <c r="A853" s="78"/>
      <c r="B853" s="78"/>
      <c r="C853" s="111"/>
      <c r="D853" s="111"/>
      <c r="E853" s="111"/>
      <c r="F853" s="111"/>
      <c r="G853" s="111"/>
      <c r="H853" s="111"/>
      <c r="I853" s="111"/>
      <c r="J853" s="111"/>
      <c r="K853" s="111"/>
      <c r="L853" s="110"/>
      <c r="M853" s="110"/>
      <c r="N853" s="110"/>
      <c r="O853" s="110"/>
      <c r="P853" s="77"/>
      <c r="Q853" s="77"/>
      <c r="R853" s="77"/>
      <c r="S853" s="77"/>
      <c r="T853" s="78"/>
      <c r="U853" s="78"/>
      <c r="V853" s="78"/>
      <c r="W853" s="78"/>
      <c r="X853" s="78"/>
      <c r="Y853" s="78"/>
      <c r="Z853" s="78"/>
    </row>
    <row r="854" ht="21.0" customHeight="1">
      <c r="A854" s="78"/>
      <c r="B854" s="78"/>
      <c r="C854" s="111"/>
      <c r="D854" s="111"/>
      <c r="E854" s="111"/>
      <c r="F854" s="111"/>
      <c r="G854" s="111"/>
      <c r="H854" s="111"/>
      <c r="I854" s="111"/>
      <c r="J854" s="111"/>
      <c r="K854" s="111"/>
      <c r="L854" s="110"/>
      <c r="M854" s="110"/>
      <c r="N854" s="110"/>
      <c r="O854" s="110"/>
      <c r="P854" s="77"/>
      <c r="Q854" s="77"/>
      <c r="R854" s="77"/>
      <c r="S854" s="77"/>
      <c r="T854" s="78"/>
      <c r="U854" s="78"/>
      <c r="V854" s="78"/>
      <c r="W854" s="78"/>
      <c r="X854" s="78"/>
      <c r="Y854" s="78"/>
      <c r="Z854" s="78"/>
    </row>
    <row r="855" ht="21.0" customHeight="1">
      <c r="A855" s="78"/>
      <c r="B855" s="78"/>
      <c r="C855" s="111"/>
      <c r="D855" s="111"/>
      <c r="E855" s="111"/>
      <c r="F855" s="111"/>
      <c r="G855" s="111"/>
      <c r="H855" s="111"/>
      <c r="I855" s="111"/>
      <c r="J855" s="111"/>
      <c r="K855" s="111"/>
      <c r="L855" s="110"/>
      <c r="M855" s="110"/>
      <c r="N855" s="110"/>
      <c r="O855" s="110"/>
      <c r="P855" s="77"/>
      <c r="Q855" s="77"/>
      <c r="R855" s="77"/>
      <c r="S855" s="77"/>
      <c r="T855" s="78"/>
      <c r="U855" s="78"/>
      <c r="V855" s="78"/>
      <c r="W855" s="78"/>
      <c r="X855" s="78"/>
      <c r="Y855" s="78"/>
      <c r="Z855" s="78"/>
    </row>
    <row r="856" ht="21.0" customHeight="1">
      <c r="A856" s="78"/>
      <c r="B856" s="78"/>
      <c r="C856" s="111"/>
      <c r="D856" s="111"/>
      <c r="E856" s="111"/>
      <c r="F856" s="111"/>
      <c r="G856" s="111"/>
      <c r="H856" s="111"/>
      <c r="I856" s="111"/>
      <c r="J856" s="111"/>
      <c r="K856" s="111"/>
      <c r="L856" s="110"/>
      <c r="M856" s="110"/>
      <c r="N856" s="110"/>
      <c r="O856" s="110"/>
      <c r="P856" s="77"/>
      <c r="Q856" s="77"/>
      <c r="R856" s="77"/>
      <c r="S856" s="77"/>
      <c r="T856" s="78"/>
      <c r="U856" s="78"/>
      <c r="V856" s="78"/>
      <c r="W856" s="78"/>
      <c r="X856" s="78"/>
      <c r="Y856" s="78"/>
      <c r="Z856" s="78"/>
    </row>
    <row r="857" ht="21.0" customHeight="1">
      <c r="A857" s="78"/>
      <c r="B857" s="78"/>
      <c r="C857" s="111"/>
      <c r="D857" s="111"/>
      <c r="E857" s="111"/>
      <c r="F857" s="111"/>
      <c r="G857" s="111"/>
      <c r="H857" s="111"/>
      <c r="I857" s="111"/>
      <c r="J857" s="111"/>
      <c r="K857" s="111"/>
      <c r="L857" s="110"/>
      <c r="M857" s="110"/>
      <c r="N857" s="110"/>
      <c r="O857" s="110"/>
      <c r="P857" s="77"/>
      <c r="Q857" s="77"/>
      <c r="R857" s="77"/>
      <c r="S857" s="77"/>
      <c r="T857" s="78"/>
      <c r="U857" s="78"/>
      <c r="V857" s="78"/>
      <c r="W857" s="78"/>
      <c r="X857" s="78"/>
      <c r="Y857" s="78"/>
      <c r="Z857" s="78"/>
    </row>
    <row r="858" ht="21.0" customHeight="1">
      <c r="A858" s="78"/>
      <c r="B858" s="78"/>
      <c r="C858" s="111"/>
      <c r="D858" s="111"/>
      <c r="E858" s="111"/>
      <c r="F858" s="111"/>
      <c r="G858" s="111"/>
      <c r="H858" s="111"/>
      <c r="I858" s="111"/>
      <c r="J858" s="111"/>
      <c r="K858" s="111"/>
      <c r="L858" s="110"/>
      <c r="M858" s="110"/>
      <c r="N858" s="110"/>
      <c r="O858" s="110"/>
      <c r="P858" s="77"/>
      <c r="Q858" s="77"/>
      <c r="R858" s="77"/>
      <c r="S858" s="77"/>
      <c r="T858" s="78"/>
      <c r="U858" s="78"/>
      <c r="V858" s="78"/>
      <c r="W858" s="78"/>
      <c r="X858" s="78"/>
      <c r="Y858" s="78"/>
      <c r="Z858" s="78"/>
    </row>
    <row r="859" ht="21.0" customHeight="1">
      <c r="A859" s="78"/>
      <c r="B859" s="78"/>
      <c r="C859" s="111"/>
      <c r="D859" s="111"/>
      <c r="E859" s="111"/>
      <c r="F859" s="111"/>
      <c r="G859" s="111"/>
      <c r="H859" s="111"/>
      <c r="I859" s="111"/>
      <c r="J859" s="111"/>
      <c r="K859" s="111"/>
      <c r="L859" s="110"/>
      <c r="M859" s="110"/>
      <c r="N859" s="110"/>
      <c r="O859" s="110"/>
      <c r="P859" s="77"/>
      <c r="Q859" s="77"/>
      <c r="R859" s="77"/>
      <c r="S859" s="77"/>
      <c r="T859" s="78"/>
      <c r="U859" s="78"/>
      <c r="V859" s="78"/>
      <c r="W859" s="78"/>
      <c r="X859" s="78"/>
      <c r="Y859" s="78"/>
      <c r="Z859" s="78"/>
    </row>
    <row r="860" ht="21.0" customHeight="1">
      <c r="A860" s="78"/>
      <c r="B860" s="78"/>
      <c r="C860" s="111"/>
      <c r="D860" s="111"/>
      <c r="E860" s="111"/>
      <c r="F860" s="111"/>
      <c r="G860" s="111"/>
      <c r="H860" s="111"/>
      <c r="I860" s="111"/>
      <c r="J860" s="111"/>
      <c r="K860" s="111"/>
      <c r="L860" s="110"/>
      <c r="M860" s="110"/>
      <c r="N860" s="110"/>
      <c r="O860" s="110"/>
      <c r="P860" s="77"/>
      <c r="Q860" s="77"/>
      <c r="R860" s="77"/>
      <c r="S860" s="77"/>
      <c r="T860" s="78"/>
      <c r="U860" s="78"/>
      <c r="V860" s="78"/>
      <c r="W860" s="78"/>
      <c r="X860" s="78"/>
      <c r="Y860" s="78"/>
      <c r="Z860" s="78"/>
    </row>
    <row r="861" ht="21.0" customHeight="1">
      <c r="A861" s="78"/>
      <c r="B861" s="78"/>
      <c r="C861" s="111"/>
      <c r="D861" s="111"/>
      <c r="E861" s="111"/>
      <c r="F861" s="111"/>
      <c r="G861" s="111"/>
      <c r="H861" s="111"/>
      <c r="I861" s="111"/>
      <c r="J861" s="111"/>
      <c r="K861" s="111"/>
      <c r="L861" s="110"/>
      <c r="M861" s="110"/>
      <c r="N861" s="110"/>
      <c r="O861" s="110"/>
      <c r="P861" s="77"/>
      <c r="Q861" s="77"/>
      <c r="R861" s="77"/>
      <c r="S861" s="77"/>
      <c r="T861" s="78"/>
      <c r="U861" s="78"/>
      <c r="V861" s="78"/>
      <c r="W861" s="78"/>
      <c r="X861" s="78"/>
      <c r="Y861" s="78"/>
      <c r="Z861" s="78"/>
    </row>
    <row r="862" ht="21.0" customHeight="1">
      <c r="A862" s="78"/>
      <c r="B862" s="78"/>
      <c r="C862" s="111"/>
      <c r="D862" s="111"/>
      <c r="E862" s="111"/>
      <c r="F862" s="111"/>
      <c r="G862" s="111"/>
      <c r="H862" s="111"/>
      <c r="I862" s="111"/>
      <c r="J862" s="111"/>
      <c r="K862" s="111"/>
      <c r="L862" s="110"/>
      <c r="M862" s="110"/>
      <c r="N862" s="110"/>
      <c r="O862" s="110"/>
      <c r="P862" s="77"/>
      <c r="Q862" s="77"/>
      <c r="R862" s="77"/>
      <c r="S862" s="77"/>
      <c r="T862" s="78"/>
      <c r="U862" s="78"/>
      <c r="V862" s="78"/>
      <c r="W862" s="78"/>
      <c r="X862" s="78"/>
      <c r="Y862" s="78"/>
      <c r="Z862" s="78"/>
    </row>
    <row r="863" ht="21.0" customHeight="1">
      <c r="A863" s="78"/>
      <c r="B863" s="78"/>
      <c r="C863" s="111"/>
      <c r="D863" s="111"/>
      <c r="E863" s="111"/>
      <c r="F863" s="111"/>
      <c r="G863" s="111"/>
      <c r="H863" s="111"/>
      <c r="I863" s="111"/>
      <c r="J863" s="111"/>
      <c r="K863" s="111"/>
      <c r="L863" s="110"/>
      <c r="M863" s="110"/>
      <c r="N863" s="110"/>
      <c r="O863" s="110"/>
      <c r="P863" s="77"/>
      <c r="Q863" s="77"/>
      <c r="R863" s="77"/>
      <c r="S863" s="77"/>
      <c r="T863" s="78"/>
      <c r="U863" s="78"/>
      <c r="V863" s="78"/>
      <c r="W863" s="78"/>
      <c r="X863" s="78"/>
      <c r="Y863" s="78"/>
      <c r="Z863" s="78"/>
    </row>
    <row r="864" ht="21.0" customHeight="1">
      <c r="A864" s="78"/>
      <c r="B864" s="78"/>
      <c r="C864" s="111"/>
      <c r="D864" s="111"/>
      <c r="E864" s="111"/>
      <c r="F864" s="111"/>
      <c r="G864" s="111"/>
      <c r="H864" s="111"/>
      <c r="I864" s="111"/>
      <c r="J864" s="111"/>
      <c r="K864" s="111"/>
      <c r="L864" s="110"/>
      <c r="M864" s="110"/>
      <c r="N864" s="110"/>
      <c r="O864" s="110"/>
      <c r="P864" s="77"/>
      <c r="Q864" s="77"/>
      <c r="R864" s="77"/>
      <c r="S864" s="77"/>
      <c r="T864" s="78"/>
      <c r="U864" s="78"/>
      <c r="V864" s="78"/>
      <c r="W864" s="78"/>
      <c r="X864" s="78"/>
      <c r="Y864" s="78"/>
      <c r="Z864" s="78"/>
    </row>
    <row r="865" ht="21.0" customHeight="1">
      <c r="A865" s="78"/>
      <c r="B865" s="78"/>
      <c r="C865" s="111"/>
      <c r="D865" s="111"/>
      <c r="E865" s="111"/>
      <c r="F865" s="111"/>
      <c r="G865" s="111"/>
      <c r="H865" s="111"/>
      <c r="I865" s="111"/>
      <c r="J865" s="111"/>
      <c r="K865" s="111"/>
      <c r="L865" s="110"/>
      <c r="M865" s="110"/>
      <c r="N865" s="110"/>
      <c r="O865" s="110"/>
      <c r="P865" s="77"/>
      <c r="Q865" s="77"/>
      <c r="R865" s="77"/>
      <c r="S865" s="77"/>
      <c r="T865" s="78"/>
      <c r="U865" s="78"/>
      <c r="V865" s="78"/>
      <c r="W865" s="78"/>
      <c r="X865" s="78"/>
      <c r="Y865" s="78"/>
      <c r="Z865" s="78"/>
    </row>
    <row r="866" ht="21.0" customHeight="1">
      <c r="A866" s="78"/>
      <c r="B866" s="78"/>
      <c r="C866" s="111"/>
      <c r="D866" s="111"/>
      <c r="E866" s="111"/>
      <c r="F866" s="111"/>
      <c r="G866" s="111"/>
      <c r="H866" s="111"/>
      <c r="I866" s="111"/>
      <c r="J866" s="111"/>
      <c r="K866" s="111"/>
      <c r="L866" s="110"/>
      <c r="M866" s="110"/>
      <c r="N866" s="110"/>
      <c r="O866" s="110"/>
      <c r="P866" s="77"/>
      <c r="Q866" s="77"/>
      <c r="R866" s="77"/>
      <c r="S866" s="77"/>
      <c r="T866" s="78"/>
      <c r="U866" s="78"/>
      <c r="V866" s="78"/>
      <c r="W866" s="78"/>
      <c r="X866" s="78"/>
      <c r="Y866" s="78"/>
      <c r="Z866" s="78"/>
    </row>
    <row r="867" ht="21.0" customHeight="1">
      <c r="A867" s="78"/>
      <c r="B867" s="78"/>
      <c r="C867" s="111"/>
      <c r="D867" s="111"/>
      <c r="E867" s="111"/>
      <c r="F867" s="111"/>
      <c r="G867" s="111"/>
      <c r="H867" s="111"/>
      <c r="I867" s="111"/>
      <c r="J867" s="111"/>
      <c r="K867" s="111"/>
      <c r="L867" s="110"/>
      <c r="M867" s="110"/>
      <c r="N867" s="110"/>
      <c r="O867" s="110"/>
      <c r="P867" s="77"/>
      <c r="Q867" s="77"/>
      <c r="R867" s="77"/>
      <c r="S867" s="77"/>
      <c r="T867" s="78"/>
      <c r="U867" s="78"/>
      <c r="V867" s="78"/>
      <c r="W867" s="78"/>
      <c r="X867" s="78"/>
      <c r="Y867" s="78"/>
      <c r="Z867" s="78"/>
    </row>
    <row r="868" ht="21.0" customHeight="1">
      <c r="A868" s="78"/>
      <c r="B868" s="78"/>
      <c r="C868" s="111"/>
      <c r="D868" s="111"/>
      <c r="E868" s="111"/>
      <c r="F868" s="111"/>
      <c r="G868" s="111"/>
      <c r="H868" s="111"/>
      <c r="I868" s="111"/>
      <c r="J868" s="111"/>
      <c r="K868" s="111"/>
      <c r="L868" s="110"/>
      <c r="M868" s="110"/>
      <c r="N868" s="110"/>
      <c r="O868" s="110"/>
      <c r="P868" s="77"/>
      <c r="Q868" s="77"/>
      <c r="R868" s="77"/>
      <c r="S868" s="77"/>
      <c r="T868" s="78"/>
      <c r="U868" s="78"/>
      <c r="V868" s="78"/>
      <c r="W868" s="78"/>
      <c r="X868" s="78"/>
      <c r="Y868" s="78"/>
      <c r="Z868" s="78"/>
    </row>
    <row r="869" ht="21.0" customHeight="1">
      <c r="A869" s="78"/>
      <c r="B869" s="78"/>
      <c r="C869" s="111"/>
      <c r="D869" s="111"/>
      <c r="E869" s="111"/>
      <c r="F869" s="111"/>
      <c r="G869" s="111"/>
      <c r="H869" s="111"/>
      <c r="I869" s="111"/>
      <c r="J869" s="111"/>
      <c r="K869" s="111"/>
      <c r="L869" s="110"/>
      <c r="M869" s="110"/>
      <c r="N869" s="110"/>
      <c r="O869" s="110"/>
      <c r="P869" s="77"/>
      <c r="Q869" s="77"/>
      <c r="R869" s="77"/>
      <c r="S869" s="77"/>
      <c r="T869" s="78"/>
      <c r="U869" s="78"/>
      <c r="V869" s="78"/>
      <c r="W869" s="78"/>
      <c r="X869" s="78"/>
      <c r="Y869" s="78"/>
      <c r="Z869" s="78"/>
    </row>
    <row r="870" ht="21.0" customHeight="1">
      <c r="A870" s="78"/>
      <c r="B870" s="78"/>
      <c r="C870" s="111"/>
      <c r="D870" s="111"/>
      <c r="E870" s="111"/>
      <c r="F870" s="111"/>
      <c r="G870" s="111"/>
      <c r="H870" s="111"/>
      <c r="I870" s="111"/>
      <c r="J870" s="111"/>
      <c r="K870" s="111"/>
      <c r="L870" s="110"/>
      <c r="M870" s="110"/>
      <c r="N870" s="110"/>
      <c r="O870" s="110"/>
      <c r="P870" s="77"/>
      <c r="Q870" s="77"/>
      <c r="R870" s="77"/>
      <c r="S870" s="77"/>
      <c r="T870" s="78"/>
      <c r="U870" s="78"/>
      <c r="V870" s="78"/>
      <c r="W870" s="78"/>
      <c r="X870" s="78"/>
      <c r="Y870" s="78"/>
      <c r="Z870" s="78"/>
    </row>
    <row r="871" ht="21.0" customHeight="1">
      <c r="A871" s="78"/>
      <c r="B871" s="78"/>
      <c r="C871" s="111"/>
      <c r="D871" s="111"/>
      <c r="E871" s="111"/>
      <c r="F871" s="111"/>
      <c r="G871" s="111"/>
      <c r="H871" s="111"/>
      <c r="I871" s="111"/>
      <c r="J871" s="111"/>
      <c r="K871" s="111"/>
      <c r="L871" s="110"/>
      <c r="M871" s="110"/>
      <c r="N871" s="110"/>
      <c r="O871" s="110"/>
      <c r="P871" s="77"/>
      <c r="Q871" s="77"/>
      <c r="R871" s="77"/>
      <c r="S871" s="77"/>
      <c r="T871" s="78"/>
      <c r="U871" s="78"/>
      <c r="V871" s="78"/>
      <c r="W871" s="78"/>
      <c r="X871" s="78"/>
      <c r="Y871" s="78"/>
      <c r="Z871" s="78"/>
    </row>
    <row r="872" ht="21.0" customHeight="1">
      <c r="A872" s="78"/>
      <c r="B872" s="78"/>
      <c r="C872" s="111"/>
      <c r="D872" s="111"/>
      <c r="E872" s="111"/>
      <c r="F872" s="111"/>
      <c r="G872" s="111"/>
      <c r="H872" s="111"/>
      <c r="I872" s="111"/>
      <c r="J872" s="111"/>
      <c r="K872" s="111"/>
      <c r="L872" s="110"/>
      <c r="M872" s="110"/>
      <c r="N872" s="110"/>
      <c r="O872" s="110"/>
      <c r="P872" s="77"/>
      <c r="Q872" s="77"/>
      <c r="R872" s="77"/>
      <c r="S872" s="77"/>
      <c r="T872" s="78"/>
      <c r="U872" s="78"/>
      <c r="V872" s="78"/>
      <c r="W872" s="78"/>
      <c r="X872" s="78"/>
      <c r="Y872" s="78"/>
      <c r="Z872" s="78"/>
    </row>
    <row r="873" ht="21.0" customHeight="1">
      <c r="A873" s="78"/>
      <c r="B873" s="78"/>
      <c r="C873" s="111"/>
      <c r="D873" s="111"/>
      <c r="E873" s="111"/>
      <c r="F873" s="111"/>
      <c r="G873" s="111"/>
      <c r="H873" s="111"/>
      <c r="I873" s="111"/>
      <c r="J873" s="111"/>
      <c r="K873" s="111"/>
      <c r="L873" s="110"/>
      <c r="M873" s="110"/>
      <c r="N873" s="110"/>
      <c r="O873" s="110"/>
      <c r="P873" s="77"/>
      <c r="Q873" s="77"/>
      <c r="R873" s="77"/>
      <c r="S873" s="77"/>
      <c r="T873" s="78"/>
      <c r="U873" s="78"/>
      <c r="V873" s="78"/>
      <c r="W873" s="78"/>
      <c r="X873" s="78"/>
      <c r="Y873" s="78"/>
      <c r="Z873" s="78"/>
    </row>
    <row r="874" ht="21.0" customHeight="1">
      <c r="A874" s="78"/>
      <c r="B874" s="78"/>
      <c r="C874" s="111"/>
      <c r="D874" s="111"/>
      <c r="E874" s="111"/>
      <c r="F874" s="111"/>
      <c r="G874" s="111"/>
      <c r="H874" s="111"/>
      <c r="I874" s="111"/>
      <c r="J874" s="111"/>
      <c r="K874" s="111"/>
      <c r="L874" s="110"/>
      <c r="M874" s="110"/>
      <c r="N874" s="110"/>
      <c r="O874" s="110"/>
      <c r="P874" s="77"/>
      <c r="Q874" s="77"/>
      <c r="R874" s="77"/>
      <c r="S874" s="77"/>
      <c r="T874" s="78"/>
      <c r="U874" s="78"/>
      <c r="V874" s="78"/>
      <c r="W874" s="78"/>
      <c r="X874" s="78"/>
      <c r="Y874" s="78"/>
      <c r="Z874" s="78"/>
    </row>
    <row r="875" ht="21.0" customHeight="1">
      <c r="A875" s="78"/>
      <c r="B875" s="78"/>
      <c r="C875" s="111"/>
      <c r="D875" s="111"/>
      <c r="E875" s="111"/>
      <c r="F875" s="111"/>
      <c r="G875" s="111"/>
      <c r="H875" s="111"/>
      <c r="I875" s="111"/>
      <c r="J875" s="111"/>
      <c r="K875" s="111"/>
      <c r="L875" s="110"/>
      <c r="M875" s="110"/>
      <c r="N875" s="110"/>
      <c r="O875" s="110"/>
      <c r="P875" s="77"/>
      <c r="Q875" s="77"/>
      <c r="R875" s="77"/>
      <c r="S875" s="77"/>
      <c r="T875" s="78"/>
      <c r="U875" s="78"/>
      <c r="V875" s="78"/>
      <c r="W875" s="78"/>
      <c r="X875" s="78"/>
      <c r="Y875" s="78"/>
      <c r="Z875" s="78"/>
    </row>
    <row r="876" ht="21.0" customHeight="1">
      <c r="A876" s="78"/>
      <c r="B876" s="78"/>
      <c r="C876" s="111"/>
      <c r="D876" s="111"/>
      <c r="E876" s="111"/>
      <c r="F876" s="111"/>
      <c r="G876" s="111"/>
      <c r="H876" s="111"/>
      <c r="I876" s="111"/>
      <c r="J876" s="111"/>
      <c r="K876" s="111"/>
      <c r="L876" s="110"/>
      <c r="M876" s="110"/>
      <c r="N876" s="110"/>
      <c r="O876" s="110"/>
      <c r="P876" s="77"/>
      <c r="Q876" s="77"/>
      <c r="R876" s="77"/>
      <c r="S876" s="77"/>
      <c r="T876" s="78"/>
      <c r="U876" s="78"/>
      <c r="V876" s="78"/>
      <c r="W876" s="78"/>
      <c r="X876" s="78"/>
      <c r="Y876" s="78"/>
      <c r="Z876" s="78"/>
    </row>
    <row r="877" ht="21.0" customHeight="1">
      <c r="A877" s="78"/>
      <c r="B877" s="78"/>
      <c r="C877" s="111"/>
      <c r="D877" s="111"/>
      <c r="E877" s="111"/>
      <c r="F877" s="111"/>
      <c r="G877" s="111"/>
      <c r="H877" s="111"/>
      <c r="I877" s="111"/>
      <c r="J877" s="111"/>
      <c r="K877" s="111"/>
      <c r="L877" s="110"/>
      <c r="M877" s="110"/>
      <c r="N877" s="110"/>
      <c r="O877" s="110"/>
      <c r="P877" s="77"/>
      <c r="Q877" s="77"/>
      <c r="R877" s="77"/>
      <c r="S877" s="77"/>
      <c r="T877" s="78"/>
      <c r="U877" s="78"/>
      <c r="V877" s="78"/>
      <c r="W877" s="78"/>
      <c r="X877" s="78"/>
      <c r="Y877" s="78"/>
      <c r="Z877" s="78"/>
    </row>
    <row r="878" ht="21.0" customHeight="1">
      <c r="A878" s="78"/>
      <c r="B878" s="78"/>
      <c r="C878" s="111"/>
      <c r="D878" s="111"/>
      <c r="E878" s="111"/>
      <c r="F878" s="111"/>
      <c r="G878" s="111"/>
      <c r="H878" s="111"/>
      <c r="I878" s="111"/>
      <c r="J878" s="111"/>
      <c r="K878" s="111"/>
      <c r="L878" s="110"/>
      <c r="M878" s="110"/>
      <c r="N878" s="110"/>
      <c r="O878" s="110"/>
      <c r="P878" s="77"/>
      <c r="Q878" s="77"/>
      <c r="R878" s="77"/>
      <c r="S878" s="77"/>
      <c r="T878" s="78"/>
      <c r="U878" s="78"/>
      <c r="V878" s="78"/>
      <c r="W878" s="78"/>
      <c r="X878" s="78"/>
      <c r="Y878" s="78"/>
      <c r="Z878" s="78"/>
    </row>
    <row r="879" ht="21.0" customHeight="1">
      <c r="A879" s="78"/>
      <c r="B879" s="78"/>
      <c r="C879" s="111"/>
      <c r="D879" s="111"/>
      <c r="E879" s="111"/>
      <c r="F879" s="111"/>
      <c r="G879" s="111"/>
      <c r="H879" s="111"/>
      <c r="I879" s="111"/>
      <c r="J879" s="111"/>
      <c r="K879" s="111"/>
      <c r="L879" s="110"/>
      <c r="M879" s="110"/>
      <c r="N879" s="110"/>
      <c r="O879" s="110"/>
      <c r="P879" s="77"/>
      <c r="Q879" s="77"/>
      <c r="R879" s="77"/>
      <c r="S879" s="77"/>
      <c r="T879" s="78"/>
      <c r="U879" s="78"/>
      <c r="V879" s="78"/>
      <c r="W879" s="78"/>
      <c r="X879" s="78"/>
      <c r="Y879" s="78"/>
      <c r="Z879" s="78"/>
    </row>
    <row r="880" ht="21.0" customHeight="1">
      <c r="A880" s="78"/>
      <c r="B880" s="78"/>
      <c r="C880" s="111"/>
      <c r="D880" s="111"/>
      <c r="E880" s="111"/>
      <c r="F880" s="111"/>
      <c r="G880" s="111"/>
      <c r="H880" s="111"/>
      <c r="I880" s="111"/>
      <c r="J880" s="111"/>
      <c r="K880" s="111"/>
      <c r="L880" s="110"/>
      <c r="M880" s="110"/>
      <c r="N880" s="110"/>
      <c r="O880" s="110"/>
      <c r="P880" s="77"/>
      <c r="Q880" s="77"/>
      <c r="R880" s="77"/>
      <c r="S880" s="77"/>
      <c r="T880" s="78"/>
      <c r="U880" s="78"/>
      <c r="V880" s="78"/>
      <c r="W880" s="78"/>
      <c r="X880" s="78"/>
      <c r="Y880" s="78"/>
      <c r="Z880" s="78"/>
    </row>
    <row r="881" ht="21.0" customHeight="1">
      <c r="A881" s="78"/>
      <c r="B881" s="78"/>
      <c r="C881" s="111"/>
      <c r="D881" s="111"/>
      <c r="E881" s="111"/>
      <c r="F881" s="111"/>
      <c r="G881" s="111"/>
      <c r="H881" s="111"/>
      <c r="I881" s="111"/>
      <c r="J881" s="111"/>
      <c r="K881" s="111"/>
      <c r="L881" s="110"/>
      <c r="M881" s="110"/>
      <c r="N881" s="110"/>
      <c r="O881" s="110"/>
      <c r="P881" s="77"/>
      <c r="Q881" s="77"/>
      <c r="R881" s="77"/>
      <c r="S881" s="77"/>
      <c r="T881" s="78"/>
      <c r="U881" s="78"/>
      <c r="V881" s="78"/>
      <c r="W881" s="78"/>
      <c r="X881" s="78"/>
      <c r="Y881" s="78"/>
      <c r="Z881" s="78"/>
    </row>
    <row r="882" ht="21.0" customHeight="1">
      <c r="A882" s="78"/>
      <c r="B882" s="78"/>
      <c r="C882" s="111"/>
      <c r="D882" s="111"/>
      <c r="E882" s="111"/>
      <c r="F882" s="111"/>
      <c r="G882" s="111"/>
      <c r="H882" s="111"/>
      <c r="I882" s="111"/>
      <c r="J882" s="111"/>
      <c r="K882" s="111"/>
      <c r="L882" s="110"/>
      <c r="M882" s="110"/>
      <c r="N882" s="110"/>
      <c r="O882" s="110"/>
      <c r="P882" s="77"/>
      <c r="Q882" s="77"/>
      <c r="R882" s="77"/>
      <c r="S882" s="77"/>
      <c r="T882" s="78"/>
      <c r="U882" s="78"/>
      <c r="V882" s="78"/>
      <c r="W882" s="78"/>
      <c r="X882" s="78"/>
      <c r="Y882" s="78"/>
      <c r="Z882" s="78"/>
    </row>
    <row r="883" ht="21.0" customHeight="1">
      <c r="A883" s="78"/>
      <c r="B883" s="78"/>
      <c r="C883" s="111"/>
      <c r="D883" s="111"/>
      <c r="E883" s="111"/>
      <c r="F883" s="111"/>
      <c r="G883" s="111"/>
      <c r="H883" s="111"/>
      <c r="I883" s="111"/>
      <c r="J883" s="111"/>
      <c r="K883" s="111"/>
      <c r="L883" s="110"/>
      <c r="M883" s="110"/>
      <c r="N883" s="110"/>
      <c r="O883" s="110"/>
      <c r="P883" s="77"/>
      <c r="Q883" s="77"/>
      <c r="R883" s="77"/>
      <c r="S883" s="77"/>
      <c r="T883" s="78"/>
      <c r="U883" s="78"/>
      <c r="V883" s="78"/>
      <c r="W883" s="78"/>
      <c r="X883" s="78"/>
      <c r="Y883" s="78"/>
      <c r="Z883" s="78"/>
    </row>
    <row r="884" ht="21.0" customHeight="1">
      <c r="A884" s="78"/>
      <c r="B884" s="78"/>
      <c r="C884" s="111"/>
      <c r="D884" s="111"/>
      <c r="E884" s="111"/>
      <c r="F884" s="111"/>
      <c r="G884" s="111"/>
      <c r="H884" s="111"/>
      <c r="I884" s="111"/>
      <c r="J884" s="111"/>
      <c r="K884" s="111"/>
      <c r="L884" s="110"/>
      <c r="M884" s="110"/>
      <c r="N884" s="110"/>
      <c r="O884" s="110"/>
      <c r="P884" s="77"/>
      <c r="Q884" s="77"/>
      <c r="R884" s="77"/>
      <c r="S884" s="77"/>
      <c r="T884" s="78"/>
      <c r="U884" s="78"/>
      <c r="V884" s="78"/>
      <c r="W884" s="78"/>
      <c r="X884" s="78"/>
      <c r="Y884" s="78"/>
      <c r="Z884" s="78"/>
    </row>
    <row r="885" ht="21.0" customHeight="1">
      <c r="A885" s="78"/>
      <c r="B885" s="78"/>
      <c r="C885" s="111"/>
      <c r="D885" s="111"/>
      <c r="E885" s="111"/>
      <c r="F885" s="111"/>
      <c r="G885" s="111"/>
      <c r="H885" s="111"/>
      <c r="I885" s="111"/>
      <c r="J885" s="111"/>
      <c r="K885" s="111"/>
      <c r="L885" s="110"/>
      <c r="M885" s="110"/>
      <c r="N885" s="110"/>
      <c r="O885" s="110"/>
      <c r="P885" s="77"/>
      <c r="Q885" s="77"/>
      <c r="R885" s="77"/>
      <c r="S885" s="77"/>
      <c r="T885" s="78"/>
      <c r="U885" s="78"/>
      <c r="V885" s="78"/>
      <c r="W885" s="78"/>
      <c r="X885" s="78"/>
      <c r="Y885" s="78"/>
      <c r="Z885" s="78"/>
    </row>
    <row r="886" ht="21.0" customHeight="1">
      <c r="A886" s="78"/>
      <c r="B886" s="78"/>
      <c r="C886" s="111"/>
      <c r="D886" s="111"/>
      <c r="E886" s="111"/>
      <c r="F886" s="111"/>
      <c r="G886" s="111"/>
      <c r="H886" s="111"/>
      <c r="I886" s="111"/>
      <c r="J886" s="111"/>
      <c r="K886" s="111"/>
      <c r="L886" s="110"/>
      <c r="M886" s="110"/>
      <c r="N886" s="110"/>
      <c r="O886" s="110"/>
      <c r="P886" s="77"/>
      <c r="Q886" s="77"/>
      <c r="R886" s="77"/>
      <c r="S886" s="77"/>
      <c r="T886" s="78"/>
      <c r="U886" s="78"/>
      <c r="V886" s="78"/>
      <c r="W886" s="78"/>
      <c r="X886" s="78"/>
      <c r="Y886" s="78"/>
      <c r="Z886" s="78"/>
    </row>
    <row r="887" ht="21.0" customHeight="1">
      <c r="A887" s="78"/>
      <c r="B887" s="78"/>
      <c r="C887" s="111"/>
      <c r="D887" s="111"/>
      <c r="E887" s="111"/>
      <c r="F887" s="111"/>
      <c r="G887" s="111"/>
      <c r="H887" s="111"/>
      <c r="I887" s="111"/>
      <c r="J887" s="111"/>
      <c r="K887" s="111"/>
      <c r="L887" s="110"/>
      <c r="M887" s="110"/>
      <c r="N887" s="110"/>
      <c r="O887" s="110"/>
      <c r="P887" s="77"/>
      <c r="Q887" s="77"/>
      <c r="R887" s="77"/>
      <c r="S887" s="77"/>
      <c r="T887" s="78"/>
      <c r="U887" s="78"/>
      <c r="V887" s="78"/>
      <c r="W887" s="78"/>
      <c r="X887" s="78"/>
      <c r="Y887" s="78"/>
      <c r="Z887" s="78"/>
    </row>
    <row r="888" ht="21.0" customHeight="1">
      <c r="A888" s="78"/>
      <c r="B888" s="78"/>
      <c r="C888" s="111"/>
      <c r="D888" s="111"/>
      <c r="E888" s="111"/>
      <c r="F888" s="111"/>
      <c r="G888" s="111"/>
      <c r="H888" s="111"/>
      <c r="I888" s="111"/>
      <c r="J888" s="111"/>
      <c r="K888" s="111"/>
      <c r="L888" s="110"/>
      <c r="M888" s="110"/>
      <c r="N888" s="110"/>
      <c r="O888" s="110"/>
      <c r="P888" s="77"/>
      <c r="Q888" s="77"/>
      <c r="R888" s="77"/>
      <c r="S888" s="77"/>
      <c r="T888" s="78"/>
      <c r="U888" s="78"/>
      <c r="V888" s="78"/>
      <c r="W888" s="78"/>
      <c r="X888" s="78"/>
      <c r="Y888" s="78"/>
      <c r="Z888" s="78"/>
    </row>
    <row r="889" ht="21.0" customHeight="1">
      <c r="A889" s="78"/>
      <c r="B889" s="78"/>
      <c r="C889" s="111"/>
      <c r="D889" s="111"/>
      <c r="E889" s="111"/>
      <c r="F889" s="111"/>
      <c r="G889" s="111"/>
      <c r="H889" s="111"/>
      <c r="I889" s="111"/>
      <c r="J889" s="111"/>
      <c r="K889" s="111"/>
      <c r="L889" s="110"/>
      <c r="M889" s="110"/>
      <c r="N889" s="110"/>
      <c r="O889" s="110"/>
      <c r="P889" s="77"/>
      <c r="Q889" s="77"/>
      <c r="R889" s="77"/>
      <c r="S889" s="77"/>
      <c r="T889" s="78"/>
      <c r="U889" s="78"/>
      <c r="V889" s="78"/>
      <c r="W889" s="78"/>
      <c r="X889" s="78"/>
      <c r="Y889" s="78"/>
      <c r="Z889" s="78"/>
    </row>
    <row r="890" ht="21.0" customHeight="1">
      <c r="A890" s="78"/>
      <c r="B890" s="78"/>
      <c r="C890" s="111"/>
      <c r="D890" s="111"/>
      <c r="E890" s="111"/>
      <c r="F890" s="111"/>
      <c r="G890" s="111"/>
      <c r="H890" s="111"/>
      <c r="I890" s="111"/>
      <c r="J890" s="111"/>
      <c r="K890" s="111"/>
      <c r="L890" s="110"/>
      <c r="M890" s="110"/>
      <c r="N890" s="110"/>
      <c r="O890" s="110"/>
      <c r="P890" s="77"/>
      <c r="Q890" s="77"/>
      <c r="R890" s="77"/>
      <c r="S890" s="77"/>
      <c r="T890" s="78"/>
      <c r="U890" s="78"/>
      <c r="V890" s="78"/>
      <c r="W890" s="78"/>
      <c r="X890" s="78"/>
      <c r="Y890" s="78"/>
      <c r="Z890" s="78"/>
    </row>
    <row r="891" ht="21.0" customHeight="1">
      <c r="A891" s="78"/>
      <c r="B891" s="78"/>
      <c r="C891" s="111"/>
      <c r="D891" s="111"/>
      <c r="E891" s="111"/>
      <c r="F891" s="111"/>
      <c r="G891" s="111"/>
      <c r="H891" s="111"/>
      <c r="I891" s="111"/>
      <c r="J891" s="111"/>
      <c r="K891" s="111"/>
      <c r="L891" s="110"/>
      <c r="M891" s="110"/>
      <c r="N891" s="110"/>
      <c r="O891" s="110"/>
      <c r="P891" s="77"/>
      <c r="Q891" s="77"/>
      <c r="R891" s="77"/>
      <c r="S891" s="77"/>
      <c r="T891" s="78"/>
      <c r="U891" s="78"/>
      <c r="V891" s="78"/>
      <c r="W891" s="78"/>
      <c r="X891" s="78"/>
      <c r="Y891" s="78"/>
      <c r="Z891" s="78"/>
    </row>
    <row r="892" ht="21.0" customHeight="1">
      <c r="A892" s="78"/>
      <c r="B892" s="78"/>
      <c r="C892" s="111"/>
      <c r="D892" s="111"/>
      <c r="E892" s="111"/>
      <c r="F892" s="111"/>
      <c r="G892" s="111"/>
      <c r="H892" s="111"/>
      <c r="I892" s="111"/>
      <c r="J892" s="111"/>
      <c r="K892" s="111"/>
      <c r="L892" s="110"/>
      <c r="M892" s="110"/>
      <c r="N892" s="110"/>
      <c r="O892" s="110"/>
      <c r="P892" s="77"/>
      <c r="Q892" s="77"/>
      <c r="R892" s="77"/>
      <c r="S892" s="77"/>
      <c r="T892" s="78"/>
      <c r="U892" s="78"/>
      <c r="V892" s="78"/>
      <c r="W892" s="78"/>
      <c r="X892" s="78"/>
      <c r="Y892" s="78"/>
      <c r="Z892" s="78"/>
    </row>
    <row r="893" ht="21.0" customHeight="1">
      <c r="A893" s="78"/>
      <c r="B893" s="78"/>
      <c r="C893" s="111"/>
      <c r="D893" s="111"/>
      <c r="E893" s="111"/>
      <c r="F893" s="111"/>
      <c r="G893" s="111"/>
      <c r="H893" s="111"/>
      <c r="I893" s="111"/>
      <c r="J893" s="111"/>
      <c r="K893" s="111"/>
      <c r="L893" s="110"/>
      <c r="M893" s="110"/>
      <c r="N893" s="110"/>
      <c r="O893" s="110"/>
      <c r="P893" s="77"/>
      <c r="Q893" s="77"/>
      <c r="R893" s="77"/>
      <c r="S893" s="77"/>
      <c r="T893" s="78"/>
      <c r="U893" s="78"/>
      <c r="V893" s="78"/>
      <c r="W893" s="78"/>
      <c r="X893" s="78"/>
      <c r="Y893" s="78"/>
      <c r="Z893" s="78"/>
    </row>
    <row r="894" ht="21.0" customHeight="1">
      <c r="A894" s="78"/>
      <c r="B894" s="78"/>
      <c r="C894" s="111"/>
      <c r="D894" s="111"/>
      <c r="E894" s="111"/>
      <c r="F894" s="111"/>
      <c r="G894" s="111"/>
      <c r="H894" s="111"/>
      <c r="I894" s="111"/>
      <c r="J894" s="111"/>
      <c r="K894" s="111"/>
      <c r="L894" s="110"/>
      <c r="M894" s="110"/>
      <c r="N894" s="110"/>
      <c r="O894" s="110"/>
      <c r="P894" s="77"/>
      <c r="Q894" s="77"/>
      <c r="R894" s="77"/>
      <c r="S894" s="77"/>
      <c r="T894" s="78"/>
      <c r="U894" s="78"/>
      <c r="V894" s="78"/>
      <c r="W894" s="78"/>
      <c r="X894" s="78"/>
      <c r="Y894" s="78"/>
      <c r="Z894" s="78"/>
    </row>
    <row r="895" ht="21.0" customHeight="1">
      <c r="A895" s="78"/>
      <c r="B895" s="78"/>
      <c r="C895" s="111"/>
      <c r="D895" s="111"/>
      <c r="E895" s="111"/>
      <c r="F895" s="111"/>
      <c r="G895" s="111"/>
      <c r="H895" s="111"/>
      <c r="I895" s="111"/>
      <c r="J895" s="111"/>
      <c r="K895" s="111"/>
      <c r="L895" s="110"/>
      <c r="M895" s="110"/>
      <c r="N895" s="110"/>
      <c r="O895" s="110"/>
      <c r="P895" s="77"/>
      <c r="Q895" s="77"/>
      <c r="R895" s="77"/>
      <c r="S895" s="77"/>
      <c r="T895" s="78"/>
      <c r="U895" s="78"/>
      <c r="V895" s="78"/>
      <c r="W895" s="78"/>
      <c r="X895" s="78"/>
      <c r="Y895" s="78"/>
      <c r="Z895" s="78"/>
    </row>
    <row r="896" ht="21.0" customHeight="1">
      <c r="A896" s="78"/>
      <c r="B896" s="78"/>
      <c r="C896" s="111"/>
      <c r="D896" s="111"/>
      <c r="E896" s="111"/>
      <c r="F896" s="111"/>
      <c r="G896" s="111"/>
      <c r="H896" s="111"/>
      <c r="I896" s="111"/>
      <c r="J896" s="111"/>
      <c r="K896" s="111"/>
      <c r="L896" s="110"/>
      <c r="M896" s="110"/>
      <c r="N896" s="110"/>
      <c r="O896" s="110"/>
      <c r="P896" s="77"/>
      <c r="Q896" s="77"/>
      <c r="R896" s="77"/>
      <c r="S896" s="77"/>
      <c r="T896" s="78"/>
      <c r="U896" s="78"/>
      <c r="V896" s="78"/>
      <c r="W896" s="78"/>
      <c r="X896" s="78"/>
      <c r="Y896" s="78"/>
      <c r="Z896" s="78"/>
    </row>
    <row r="897" ht="21.0" customHeight="1">
      <c r="A897" s="78"/>
      <c r="B897" s="78"/>
      <c r="C897" s="111"/>
      <c r="D897" s="111"/>
      <c r="E897" s="111"/>
      <c r="F897" s="111"/>
      <c r="G897" s="111"/>
      <c r="H897" s="111"/>
      <c r="I897" s="111"/>
      <c r="J897" s="111"/>
      <c r="K897" s="111"/>
      <c r="L897" s="110"/>
      <c r="M897" s="110"/>
      <c r="N897" s="110"/>
      <c r="O897" s="110"/>
      <c r="P897" s="77"/>
      <c r="Q897" s="77"/>
      <c r="R897" s="77"/>
      <c r="S897" s="77"/>
      <c r="T897" s="78"/>
      <c r="U897" s="78"/>
      <c r="V897" s="78"/>
      <c r="W897" s="78"/>
      <c r="X897" s="78"/>
      <c r="Y897" s="78"/>
      <c r="Z897" s="78"/>
    </row>
    <row r="898" ht="21.0" customHeight="1">
      <c r="A898" s="78"/>
      <c r="B898" s="78"/>
      <c r="C898" s="111"/>
      <c r="D898" s="111"/>
      <c r="E898" s="111"/>
      <c r="F898" s="111"/>
      <c r="G898" s="111"/>
      <c r="H898" s="111"/>
      <c r="I898" s="111"/>
      <c r="J898" s="111"/>
      <c r="K898" s="111"/>
      <c r="L898" s="110"/>
      <c r="M898" s="110"/>
      <c r="N898" s="110"/>
      <c r="O898" s="110"/>
      <c r="P898" s="77"/>
      <c r="Q898" s="77"/>
      <c r="R898" s="77"/>
      <c r="S898" s="77"/>
      <c r="T898" s="78"/>
      <c r="U898" s="78"/>
      <c r="V898" s="78"/>
      <c r="W898" s="78"/>
      <c r="X898" s="78"/>
      <c r="Y898" s="78"/>
      <c r="Z898" s="78"/>
    </row>
    <row r="899" ht="21.0" customHeight="1">
      <c r="A899" s="78"/>
      <c r="B899" s="78"/>
      <c r="C899" s="111"/>
      <c r="D899" s="111"/>
      <c r="E899" s="111"/>
      <c r="F899" s="111"/>
      <c r="G899" s="111"/>
      <c r="H899" s="111"/>
      <c r="I899" s="111"/>
      <c r="J899" s="111"/>
      <c r="K899" s="111"/>
      <c r="L899" s="110"/>
      <c r="M899" s="110"/>
      <c r="N899" s="110"/>
      <c r="O899" s="110"/>
      <c r="P899" s="77"/>
      <c r="Q899" s="77"/>
      <c r="R899" s="77"/>
      <c r="S899" s="77"/>
      <c r="T899" s="78"/>
      <c r="U899" s="78"/>
      <c r="V899" s="78"/>
      <c r="W899" s="78"/>
      <c r="X899" s="78"/>
      <c r="Y899" s="78"/>
      <c r="Z899" s="78"/>
    </row>
    <row r="900" ht="21.0" customHeight="1">
      <c r="A900" s="78"/>
      <c r="B900" s="78"/>
      <c r="C900" s="111"/>
      <c r="D900" s="111"/>
      <c r="E900" s="111"/>
      <c r="F900" s="111"/>
      <c r="G900" s="111"/>
      <c r="H900" s="111"/>
      <c r="I900" s="111"/>
      <c r="J900" s="111"/>
      <c r="K900" s="111"/>
      <c r="L900" s="110"/>
      <c r="M900" s="110"/>
      <c r="N900" s="110"/>
      <c r="O900" s="110"/>
      <c r="P900" s="77"/>
      <c r="Q900" s="77"/>
      <c r="R900" s="77"/>
      <c r="S900" s="77"/>
      <c r="T900" s="78"/>
      <c r="U900" s="78"/>
      <c r="V900" s="78"/>
      <c r="W900" s="78"/>
      <c r="X900" s="78"/>
      <c r="Y900" s="78"/>
      <c r="Z900" s="78"/>
    </row>
    <row r="901" ht="21.0" customHeight="1">
      <c r="A901" s="78"/>
      <c r="B901" s="78"/>
      <c r="C901" s="111"/>
      <c r="D901" s="111"/>
      <c r="E901" s="111"/>
      <c r="F901" s="111"/>
      <c r="G901" s="111"/>
      <c r="H901" s="111"/>
      <c r="I901" s="111"/>
      <c r="J901" s="111"/>
      <c r="K901" s="111"/>
      <c r="L901" s="110"/>
      <c r="M901" s="110"/>
      <c r="N901" s="110"/>
      <c r="O901" s="110"/>
      <c r="P901" s="77"/>
      <c r="Q901" s="77"/>
      <c r="R901" s="77"/>
      <c r="S901" s="77"/>
      <c r="T901" s="78"/>
      <c r="U901" s="78"/>
      <c r="V901" s="78"/>
      <c r="W901" s="78"/>
      <c r="X901" s="78"/>
      <c r="Y901" s="78"/>
      <c r="Z901" s="78"/>
    </row>
    <row r="902" ht="21.0" customHeight="1">
      <c r="A902" s="78"/>
      <c r="B902" s="78"/>
      <c r="C902" s="111"/>
      <c r="D902" s="111"/>
      <c r="E902" s="111"/>
      <c r="F902" s="111"/>
      <c r="G902" s="111"/>
      <c r="H902" s="111"/>
      <c r="I902" s="111"/>
      <c r="J902" s="111"/>
      <c r="K902" s="111"/>
      <c r="L902" s="110"/>
      <c r="M902" s="110"/>
      <c r="N902" s="110"/>
      <c r="O902" s="110"/>
      <c r="P902" s="77"/>
      <c r="Q902" s="77"/>
      <c r="R902" s="77"/>
      <c r="S902" s="77"/>
      <c r="T902" s="78"/>
      <c r="U902" s="78"/>
      <c r="V902" s="78"/>
      <c r="W902" s="78"/>
      <c r="X902" s="78"/>
      <c r="Y902" s="78"/>
      <c r="Z902" s="78"/>
    </row>
    <row r="903" ht="21.0" customHeight="1">
      <c r="A903" s="78"/>
      <c r="B903" s="78"/>
      <c r="C903" s="111"/>
      <c r="D903" s="111"/>
      <c r="E903" s="111"/>
      <c r="F903" s="111"/>
      <c r="G903" s="111"/>
      <c r="H903" s="111"/>
      <c r="I903" s="111"/>
      <c r="J903" s="111"/>
      <c r="K903" s="111"/>
      <c r="L903" s="110"/>
      <c r="M903" s="110"/>
      <c r="N903" s="110"/>
      <c r="O903" s="110"/>
      <c r="P903" s="77"/>
      <c r="Q903" s="77"/>
      <c r="R903" s="77"/>
      <c r="S903" s="77"/>
      <c r="T903" s="78"/>
      <c r="U903" s="78"/>
      <c r="V903" s="78"/>
      <c r="W903" s="78"/>
      <c r="X903" s="78"/>
      <c r="Y903" s="78"/>
      <c r="Z903" s="78"/>
    </row>
    <row r="904" ht="21.0" customHeight="1">
      <c r="A904" s="78"/>
      <c r="B904" s="78"/>
      <c r="C904" s="111"/>
      <c r="D904" s="111"/>
      <c r="E904" s="111"/>
      <c r="F904" s="111"/>
      <c r="G904" s="111"/>
      <c r="H904" s="111"/>
      <c r="I904" s="111"/>
      <c r="J904" s="111"/>
      <c r="K904" s="111"/>
      <c r="L904" s="110"/>
      <c r="M904" s="110"/>
      <c r="N904" s="110"/>
      <c r="O904" s="110"/>
      <c r="P904" s="77"/>
      <c r="Q904" s="77"/>
      <c r="R904" s="77"/>
      <c r="S904" s="77"/>
      <c r="T904" s="78"/>
      <c r="U904" s="78"/>
      <c r="V904" s="78"/>
      <c r="W904" s="78"/>
      <c r="X904" s="78"/>
      <c r="Y904" s="78"/>
      <c r="Z904" s="78"/>
    </row>
    <row r="905" ht="21.0" customHeight="1">
      <c r="A905" s="78"/>
      <c r="B905" s="78"/>
      <c r="C905" s="111"/>
      <c r="D905" s="111"/>
      <c r="E905" s="111"/>
      <c r="F905" s="111"/>
      <c r="G905" s="111"/>
      <c r="H905" s="111"/>
      <c r="I905" s="111"/>
      <c r="J905" s="111"/>
      <c r="K905" s="111"/>
      <c r="L905" s="110"/>
      <c r="M905" s="110"/>
      <c r="N905" s="110"/>
      <c r="O905" s="110"/>
      <c r="P905" s="77"/>
      <c r="Q905" s="77"/>
      <c r="R905" s="77"/>
      <c r="S905" s="77"/>
      <c r="T905" s="78"/>
      <c r="U905" s="78"/>
      <c r="V905" s="78"/>
      <c r="W905" s="78"/>
      <c r="X905" s="78"/>
      <c r="Y905" s="78"/>
      <c r="Z905" s="78"/>
    </row>
    <row r="906" ht="21.0" customHeight="1">
      <c r="A906" s="78"/>
      <c r="B906" s="78"/>
      <c r="C906" s="111"/>
      <c r="D906" s="111"/>
      <c r="E906" s="111"/>
      <c r="F906" s="111"/>
      <c r="G906" s="111"/>
      <c r="H906" s="111"/>
      <c r="I906" s="111"/>
      <c r="J906" s="111"/>
      <c r="K906" s="111"/>
      <c r="L906" s="110"/>
      <c r="M906" s="110"/>
      <c r="N906" s="110"/>
      <c r="O906" s="110"/>
      <c r="P906" s="77"/>
      <c r="Q906" s="77"/>
      <c r="R906" s="77"/>
      <c r="S906" s="77"/>
      <c r="T906" s="78"/>
      <c r="U906" s="78"/>
      <c r="V906" s="78"/>
      <c r="W906" s="78"/>
      <c r="X906" s="78"/>
      <c r="Y906" s="78"/>
      <c r="Z906" s="78"/>
    </row>
    <row r="907" ht="21.0" customHeight="1">
      <c r="A907" s="78"/>
      <c r="B907" s="78"/>
      <c r="C907" s="111"/>
      <c r="D907" s="111"/>
      <c r="E907" s="111"/>
      <c r="F907" s="111"/>
      <c r="G907" s="111"/>
      <c r="H907" s="111"/>
      <c r="I907" s="111"/>
      <c r="J907" s="111"/>
      <c r="K907" s="111"/>
      <c r="L907" s="110"/>
      <c r="M907" s="110"/>
      <c r="N907" s="110"/>
      <c r="O907" s="110"/>
      <c r="P907" s="77"/>
      <c r="Q907" s="77"/>
      <c r="R907" s="77"/>
      <c r="S907" s="77"/>
      <c r="T907" s="78"/>
      <c r="U907" s="78"/>
      <c r="V907" s="78"/>
      <c r="W907" s="78"/>
      <c r="X907" s="78"/>
      <c r="Y907" s="78"/>
      <c r="Z907" s="78"/>
    </row>
    <row r="908" ht="21.0" customHeight="1">
      <c r="A908" s="78"/>
      <c r="B908" s="78"/>
      <c r="C908" s="111"/>
      <c r="D908" s="111"/>
      <c r="E908" s="111"/>
      <c r="F908" s="111"/>
      <c r="G908" s="111"/>
      <c r="H908" s="111"/>
      <c r="I908" s="111"/>
      <c r="J908" s="111"/>
      <c r="K908" s="111"/>
      <c r="L908" s="110"/>
      <c r="M908" s="110"/>
      <c r="N908" s="110"/>
      <c r="O908" s="110"/>
      <c r="P908" s="77"/>
      <c r="Q908" s="77"/>
      <c r="R908" s="77"/>
      <c r="S908" s="77"/>
      <c r="T908" s="78"/>
      <c r="U908" s="78"/>
      <c r="V908" s="78"/>
      <c r="W908" s="78"/>
      <c r="X908" s="78"/>
      <c r="Y908" s="78"/>
      <c r="Z908" s="78"/>
    </row>
    <row r="909" ht="21.0" customHeight="1">
      <c r="A909" s="78"/>
      <c r="B909" s="78"/>
      <c r="C909" s="111"/>
      <c r="D909" s="111"/>
      <c r="E909" s="111"/>
      <c r="F909" s="111"/>
      <c r="G909" s="111"/>
      <c r="H909" s="111"/>
      <c r="I909" s="111"/>
      <c r="J909" s="111"/>
      <c r="K909" s="111"/>
      <c r="L909" s="110"/>
      <c r="M909" s="110"/>
      <c r="N909" s="110"/>
      <c r="O909" s="110"/>
      <c r="P909" s="77"/>
      <c r="Q909" s="77"/>
      <c r="R909" s="77"/>
      <c r="S909" s="77"/>
      <c r="T909" s="78"/>
      <c r="U909" s="78"/>
      <c r="V909" s="78"/>
      <c r="W909" s="78"/>
      <c r="X909" s="78"/>
      <c r="Y909" s="78"/>
      <c r="Z909" s="78"/>
    </row>
    <row r="910" ht="21.0" customHeight="1">
      <c r="A910" s="78"/>
      <c r="B910" s="78"/>
      <c r="C910" s="111"/>
      <c r="D910" s="111"/>
      <c r="E910" s="111"/>
      <c r="F910" s="111"/>
      <c r="G910" s="111"/>
      <c r="H910" s="111"/>
      <c r="I910" s="111"/>
      <c r="J910" s="111"/>
      <c r="K910" s="111"/>
      <c r="L910" s="110"/>
      <c r="M910" s="110"/>
      <c r="N910" s="110"/>
      <c r="O910" s="110"/>
      <c r="P910" s="77"/>
      <c r="Q910" s="77"/>
      <c r="R910" s="77"/>
      <c r="S910" s="77"/>
      <c r="T910" s="78"/>
      <c r="U910" s="78"/>
      <c r="V910" s="78"/>
      <c r="W910" s="78"/>
      <c r="X910" s="78"/>
      <c r="Y910" s="78"/>
      <c r="Z910" s="78"/>
    </row>
    <row r="911" ht="21.0" customHeight="1">
      <c r="A911" s="78"/>
      <c r="B911" s="78"/>
      <c r="C911" s="111"/>
      <c r="D911" s="111"/>
      <c r="E911" s="111"/>
      <c r="F911" s="111"/>
      <c r="G911" s="111"/>
      <c r="H911" s="111"/>
      <c r="I911" s="111"/>
      <c r="J911" s="111"/>
      <c r="K911" s="111"/>
      <c r="L911" s="110"/>
      <c r="M911" s="110"/>
      <c r="N911" s="110"/>
      <c r="O911" s="110"/>
      <c r="P911" s="77"/>
      <c r="Q911" s="77"/>
      <c r="R911" s="77"/>
      <c r="S911" s="77"/>
      <c r="T911" s="78"/>
      <c r="U911" s="78"/>
      <c r="V911" s="78"/>
      <c r="W911" s="78"/>
      <c r="X911" s="78"/>
      <c r="Y911" s="78"/>
      <c r="Z911" s="78"/>
    </row>
    <row r="912" ht="21.0" customHeight="1">
      <c r="A912" s="78"/>
      <c r="B912" s="78"/>
      <c r="C912" s="111"/>
      <c r="D912" s="111"/>
      <c r="E912" s="111"/>
      <c r="F912" s="111"/>
      <c r="G912" s="111"/>
      <c r="H912" s="111"/>
      <c r="I912" s="111"/>
      <c r="J912" s="111"/>
      <c r="K912" s="111"/>
      <c r="L912" s="110"/>
      <c r="M912" s="110"/>
      <c r="N912" s="110"/>
      <c r="O912" s="110"/>
      <c r="P912" s="77"/>
      <c r="Q912" s="77"/>
      <c r="R912" s="77"/>
      <c r="S912" s="77"/>
      <c r="T912" s="78"/>
      <c r="U912" s="78"/>
      <c r="V912" s="78"/>
      <c r="W912" s="78"/>
      <c r="X912" s="78"/>
      <c r="Y912" s="78"/>
      <c r="Z912" s="78"/>
    </row>
    <row r="913" ht="21.0" customHeight="1">
      <c r="A913" s="78"/>
      <c r="B913" s="78"/>
      <c r="C913" s="111"/>
      <c r="D913" s="111"/>
      <c r="E913" s="111"/>
      <c r="F913" s="111"/>
      <c r="G913" s="111"/>
      <c r="H913" s="111"/>
      <c r="I913" s="111"/>
      <c r="J913" s="111"/>
      <c r="K913" s="111"/>
      <c r="L913" s="110"/>
      <c r="M913" s="110"/>
      <c r="N913" s="110"/>
      <c r="O913" s="110"/>
      <c r="P913" s="77"/>
      <c r="Q913" s="77"/>
      <c r="R913" s="77"/>
      <c r="S913" s="77"/>
      <c r="T913" s="78"/>
      <c r="U913" s="78"/>
      <c r="V913" s="78"/>
      <c r="W913" s="78"/>
      <c r="X913" s="78"/>
      <c r="Y913" s="78"/>
      <c r="Z913" s="78"/>
    </row>
    <row r="914" ht="21.0" customHeight="1">
      <c r="A914" s="78"/>
      <c r="B914" s="78"/>
      <c r="C914" s="111"/>
      <c r="D914" s="111"/>
      <c r="E914" s="111"/>
      <c r="F914" s="111"/>
      <c r="G914" s="111"/>
      <c r="H914" s="111"/>
      <c r="I914" s="111"/>
      <c r="J914" s="111"/>
      <c r="K914" s="111"/>
      <c r="L914" s="110"/>
      <c r="M914" s="110"/>
      <c r="N914" s="110"/>
      <c r="O914" s="110"/>
      <c r="P914" s="77"/>
      <c r="Q914" s="77"/>
      <c r="R914" s="77"/>
      <c r="S914" s="77"/>
      <c r="T914" s="78"/>
      <c r="U914" s="78"/>
      <c r="V914" s="78"/>
      <c r="W914" s="78"/>
      <c r="X914" s="78"/>
      <c r="Y914" s="78"/>
      <c r="Z914" s="78"/>
    </row>
    <row r="915" ht="21.0" customHeight="1">
      <c r="A915" s="78"/>
      <c r="B915" s="78"/>
      <c r="C915" s="111"/>
      <c r="D915" s="111"/>
      <c r="E915" s="111"/>
      <c r="F915" s="111"/>
      <c r="G915" s="111"/>
      <c r="H915" s="111"/>
      <c r="I915" s="111"/>
      <c r="J915" s="111"/>
      <c r="K915" s="111"/>
      <c r="L915" s="110"/>
      <c r="M915" s="110"/>
      <c r="N915" s="110"/>
      <c r="O915" s="110"/>
      <c r="P915" s="77"/>
      <c r="Q915" s="77"/>
      <c r="R915" s="77"/>
      <c r="S915" s="77"/>
      <c r="T915" s="78"/>
      <c r="U915" s="78"/>
      <c r="V915" s="78"/>
      <c r="W915" s="78"/>
      <c r="X915" s="78"/>
      <c r="Y915" s="78"/>
      <c r="Z915" s="78"/>
    </row>
    <row r="916" ht="21.0" customHeight="1">
      <c r="A916" s="78"/>
      <c r="B916" s="78"/>
      <c r="C916" s="111"/>
      <c r="D916" s="111"/>
      <c r="E916" s="111"/>
      <c r="F916" s="111"/>
      <c r="G916" s="111"/>
      <c r="H916" s="111"/>
      <c r="I916" s="111"/>
      <c r="J916" s="111"/>
      <c r="K916" s="111"/>
      <c r="L916" s="110"/>
      <c r="M916" s="110"/>
      <c r="N916" s="110"/>
      <c r="O916" s="110"/>
      <c r="P916" s="77"/>
      <c r="Q916" s="77"/>
      <c r="R916" s="77"/>
      <c r="S916" s="77"/>
      <c r="T916" s="78"/>
      <c r="U916" s="78"/>
      <c r="V916" s="78"/>
      <c r="W916" s="78"/>
      <c r="X916" s="78"/>
      <c r="Y916" s="78"/>
      <c r="Z916" s="78"/>
    </row>
    <row r="917" ht="21.0" customHeight="1">
      <c r="A917" s="78"/>
      <c r="B917" s="78"/>
      <c r="C917" s="111"/>
      <c r="D917" s="111"/>
      <c r="E917" s="111"/>
      <c r="F917" s="111"/>
      <c r="G917" s="111"/>
      <c r="H917" s="111"/>
      <c r="I917" s="111"/>
      <c r="J917" s="111"/>
      <c r="K917" s="111"/>
      <c r="L917" s="110"/>
      <c r="M917" s="110"/>
      <c r="N917" s="110"/>
      <c r="O917" s="110"/>
      <c r="P917" s="77"/>
      <c r="Q917" s="77"/>
      <c r="R917" s="77"/>
      <c r="S917" s="77"/>
      <c r="T917" s="78"/>
      <c r="U917" s="78"/>
      <c r="V917" s="78"/>
      <c r="W917" s="78"/>
      <c r="X917" s="78"/>
      <c r="Y917" s="78"/>
      <c r="Z917" s="78"/>
    </row>
    <row r="918" ht="21.0" customHeight="1">
      <c r="A918" s="78"/>
      <c r="B918" s="78"/>
      <c r="C918" s="111"/>
      <c r="D918" s="111"/>
      <c r="E918" s="111"/>
      <c r="F918" s="111"/>
      <c r="G918" s="111"/>
      <c r="H918" s="111"/>
      <c r="I918" s="111"/>
      <c r="J918" s="111"/>
      <c r="K918" s="111"/>
      <c r="L918" s="110"/>
      <c r="M918" s="110"/>
      <c r="N918" s="110"/>
      <c r="O918" s="110"/>
      <c r="P918" s="77"/>
      <c r="Q918" s="77"/>
      <c r="R918" s="77"/>
      <c r="S918" s="77"/>
      <c r="T918" s="78"/>
      <c r="U918" s="78"/>
      <c r="V918" s="78"/>
      <c r="W918" s="78"/>
      <c r="X918" s="78"/>
      <c r="Y918" s="78"/>
      <c r="Z918" s="78"/>
    </row>
    <row r="919" ht="21.0" customHeight="1">
      <c r="A919" s="78"/>
      <c r="B919" s="78"/>
      <c r="C919" s="111"/>
      <c r="D919" s="111"/>
      <c r="E919" s="111"/>
      <c r="F919" s="111"/>
      <c r="G919" s="111"/>
      <c r="H919" s="111"/>
      <c r="I919" s="111"/>
      <c r="J919" s="111"/>
      <c r="K919" s="111"/>
      <c r="L919" s="110"/>
      <c r="M919" s="110"/>
      <c r="N919" s="110"/>
      <c r="O919" s="110"/>
      <c r="P919" s="77"/>
      <c r="Q919" s="77"/>
      <c r="R919" s="77"/>
      <c r="S919" s="77"/>
      <c r="T919" s="78"/>
      <c r="U919" s="78"/>
      <c r="V919" s="78"/>
      <c r="W919" s="78"/>
      <c r="X919" s="78"/>
      <c r="Y919" s="78"/>
      <c r="Z919" s="78"/>
    </row>
    <row r="920" ht="21.0" customHeight="1">
      <c r="A920" s="78"/>
      <c r="B920" s="78"/>
      <c r="C920" s="111"/>
      <c r="D920" s="111"/>
      <c r="E920" s="111"/>
      <c r="F920" s="111"/>
      <c r="G920" s="111"/>
      <c r="H920" s="111"/>
      <c r="I920" s="111"/>
      <c r="J920" s="111"/>
      <c r="K920" s="111"/>
      <c r="L920" s="110"/>
      <c r="M920" s="110"/>
      <c r="N920" s="110"/>
      <c r="O920" s="110"/>
      <c r="P920" s="77"/>
      <c r="Q920" s="77"/>
      <c r="R920" s="77"/>
      <c r="S920" s="77"/>
      <c r="T920" s="78"/>
      <c r="U920" s="78"/>
      <c r="V920" s="78"/>
      <c r="W920" s="78"/>
      <c r="X920" s="78"/>
      <c r="Y920" s="78"/>
      <c r="Z920" s="78"/>
    </row>
    <row r="921" ht="21.0" customHeight="1">
      <c r="A921" s="78"/>
      <c r="B921" s="78"/>
      <c r="C921" s="111"/>
      <c r="D921" s="111"/>
      <c r="E921" s="111"/>
      <c r="F921" s="111"/>
      <c r="G921" s="111"/>
      <c r="H921" s="111"/>
      <c r="I921" s="111"/>
      <c r="J921" s="111"/>
      <c r="K921" s="111"/>
      <c r="L921" s="110"/>
      <c r="M921" s="110"/>
      <c r="N921" s="110"/>
      <c r="O921" s="110"/>
      <c r="P921" s="77"/>
      <c r="Q921" s="77"/>
      <c r="R921" s="77"/>
      <c r="S921" s="77"/>
      <c r="T921" s="78"/>
      <c r="U921" s="78"/>
      <c r="V921" s="78"/>
      <c r="W921" s="78"/>
      <c r="X921" s="78"/>
      <c r="Y921" s="78"/>
      <c r="Z921" s="78"/>
    </row>
    <row r="922" ht="21.0" customHeight="1">
      <c r="A922" s="78"/>
      <c r="B922" s="78"/>
      <c r="C922" s="111"/>
      <c r="D922" s="111"/>
      <c r="E922" s="111"/>
      <c r="F922" s="111"/>
      <c r="G922" s="111"/>
      <c r="H922" s="111"/>
      <c r="I922" s="111"/>
      <c r="J922" s="111"/>
      <c r="K922" s="111"/>
      <c r="L922" s="110"/>
      <c r="M922" s="110"/>
      <c r="N922" s="110"/>
      <c r="O922" s="110"/>
      <c r="P922" s="77"/>
      <c r="Q922" s="77"/>
      <c r="R922" s="77"/>
      <c r="S922" s="77"/>
      <c r="T922" s="78"/>
      <c r="U922" s="78"/>
      <c r="V922" s="78"/>
      <c r="W922" s="78"/>
      <c r="X922" s="78"/>
      <c r="Y922" s="78"/>
      <c r="Z922" s="78"/>
    </row>
    <row r="923" ht="21.0" customHeight="1">
      <c r="A923" s="78"/>
      <c r="B923" s="78"/>
      <c r="C923" s="111"/>
      <c r="D923" s="111"/>
      <c r="E923" s="111"/>
      <c r="F923" s="111"/>
      <c r="G923" s="111"/>
      <c r="H923" s="111"/>
      <c r="I923" s="111"/>
      <c r="J923" s="111"/>
      <c r="K923" s="111"/>
      <c r="L923" s="110"/>
      <c r="M923" s="110"/>
      <c r="N923" s="110"/>
      <c r="O923" s="110"/>
      <c r="P923" s="77"/>
      <c r="Q923" s="77"/>
      <c r="R923" s="77"/>
      <c r="S923" s="77"/>
      <c r="T923" s="78"/>
      <c r="U923" s="78"/>
      <c r="V923" s="78"/>
      <c r="W923" s="78"/>
      <c r="X923" s="78"/>
      <c r="Y923" s="78"/>
      <c r="Z923" s="78"/>
    </row>
    <row r="924" ht="21.0" customHeight="1">
      <c r="A924" s="78"/>
      <c r="B924" s="78"/>
      <c r="C924" s="111"/>
      <c r="D924" s="111"/>
      <c r="E924" s="111"/>
      <c r="F924" s="111"/>
      <c r="G924" s="111"/>
      <c r="H924" s="111"/>
      <c r="I924" s="111"/>
      <c r="J924" s="111"/>
      <c r="K924" s="111"/>
      <c r="L924" s="110"/>
      <c r="M924" s="110"/>
      <c r="N924" s="110"/>
      <c r="O924" s="110"/>
      <c r="P924" s="77"/>
      <c r="Q924" s="77"/>
      <c r="R924" s="77"/>
      <c r="S924" s="77"/>
      <c r="T924" s="78"/>
      <c r="U924" s="78"/>
      <c r="V924" s="78"/>
      <c r="W924" s="78"/>
      <c r="X924" s="78"/>
      <c r="Y924" s="78"/>
      <c r="Z924" s="78"/>
    </row>
    <row r="925" ht="21.0" customHeight="1">
      <c r="A925" s="78"/>
      <c r="B925" s="78"/>
      <c r="C925" s="111"/>
      <c r="D925" s="111"/>
      <c r="E925" s="111"/>
      <c r="F925" s="111"/>
      <c r="G925" s="111"/>
      <c r="H925" s="111"/>
      <c r="I925" s="111"/>
      <c r="J925" s="111"/>
      <c r="K925" s="111"/>
      <c r="L925" s="110"/>
      <c r="M925" s="110"/>
      <c r="N925" s="110"/>
      <c r="O925" s="110"/>
      <c r="P925" s="77"/>
      <c r="Q925" s="77"/>
      <c r="R925" s="77"/>
      <c r="S925" s="77"/>
      <c r="T925" s="78"/>
      <c r="U925" s="78"/>
      <c r="V925" s="78"/>
      <c r="W925" s="78"/>
      <c r="X925" s="78"/>
      <c r="Y925" s="78"/>
      <c r="Z925" s="78"/>
    </row>
    <row r="926" ht="21.0" customHeight="1">
      <c r="A926" s="78"/>
      <c r="B926" s="78"/>
      <c r="C926" s="111"/>
      <c r="D926" s="111"/>
      <c r="E926" s="111"/>
      <c r="F926" s="111"/>
      <c r="G926" s="111"/>
      <c r="H926" s="111"/>
      <c r="I926" s="111"/>
      <c r="J926" s="111"/>
      <c r="K926" s="111"/>
      <c r="L926" s="110"/>
      <c r="M926" s="110"/>
      <c r="N926" s="110"/>
      <c r="O926" s="110"/>
      <c r="P926" s="77"/>
      <c r="Q926" s="77"/>
      <c r="R926" s="77"/>
      <c r="S926" s="77"/>
      <c r="T926" s="78"/>
      <c r="U926" s="78"/>
      <c r="V926" s="78"/>
      <c r="W926" s="78"/>
      <c r="X926" s="78"/>
      <c r="Y926" s="78"/>
      <c r="Z926" s="78"/>
    </row>
    <row r="927" ht="21.0" customHeight="1">
      <c r="A927" s="78"/>
      <c r="B927" s="78"/>
      <c r="C927" s="111"/>
      <c r="D927" s="111"/>
      <c r="E927" s="111"/>
      <c r="F927" s="111"/>
      <c r="G927" s="111"/>
      <c r="H927" s="111"/>
      <c r="I927" s="111"/>
      <c r="J927" s="111"/>
      <c r="K927" s="111"/>
      <c r="L927" s="110"/>
      <c r="M927" s="110"/>
      <c r="N927" s="110"/>
      <c r="O927" s="110"/>
      <c r="P927" s="77"/>
      <c r="Q927" s="77"/>
      <c r="R927" s="77"/>
      <c r="S927" s="77"/>
      <c r="T927" s="78"/>
      <c r="U927" s="78"/>
      <c r="V927" s="78"/>
      <c r="W927" s="78"/>
      <c r="X927" s="78"/>
      <c r="Y927" s="78"/>
      <c r="Z927" s="78"/>
    </row>
    <row r="928" ht="21.0" customHeight="1">
      <c r="A928" s="78"/>
      <c r="B928" s="78"/>
      <c r="C928" s="111"/>
      <c r="D928" s="111"/>
      <c r="E928" s="111"/>
      <c r="F928" s="111"/>
      <c r="G928" s="111"/>
      <c r="H928" s="111"/>
      <c r="I928" s="111"/>
      <c r="J928" s="111"/>
      <c r="K928" s="111"/>
      <c r="L928" s="110"/>
      <c r="M928" s="110"/>
      <c r="N928" s="110"/>
      <c r="O928" s="110"/>
      <c r="P928" s="77"/>
      <c r="Q928" s="77"/>
      <c r="R928" s="77"/>
      <c r="S928" s="77"/>
      <c r="T928" s="78"/>
      <c r="U928" s="78"/>
      <c r="V928" s="78"/>
      <c r="W928" s="78"/>
      <c r="X928" s="78"/>
      <c r="Y928" s="78"/>
      <c r="Z928" s="78"/>
    </row>
    <row r="929" ht="21.0" customHeight="1">
      <c r="A929" s="78"/>
      <c r="B929" s="78"/>
      <c r="C929" s="111"/>
      <c r="D929" s="111"/>
      <c r="E929" s="111"/>
      <c r="F929" s="111"/>
      <c r="G929" s="111"/>
      <c r="H929" s="111"/>
      <c r="I929" s="111"/>
      <c r="J929" s="111"/>
      <c r="K929" s="111"/>
      <c r="L929" s="110"/>
      <c r="M929" s="110"/>
      <c r="N929" s="110"/>
      <c r="O929" s="110"/>
      <c r="P929" s="77"/>
      <c r="Q929" s="77"/>
      <c r="R929" s="77"/>
      <c r="S929" s="77"/>
      <c r="T929" s="78"/>
      <c r="U929" s="78"/>
      <c r="V929" s="78"/>
      <c r="W929" s="78"/>
      <c r="X929" s="78"/>
      <c r="Y929" s="78"/>
      <c r="Z929" s="78"/>
    </row>
    <row r="930" ht="21.0" customHeight="1">
      <c r="A930" s="78"/>
      <c r="B930" s="78"/>
      <c r="C930" s="111"/>
      <c r="D930" s="111"/>
      <c r="E930" s="111"/>
      <c r="F930" s="111"/>
      <c r="G930" s="111"/>
      <c r="H930" s="111"/>
      <c r="I930" s="111"/>
      <c r="J930" s="111"/>
      <c r="K930" s="111"/>
      <c r="L930" s="110"/>
      <c r="M930" s="110"/>
      <c r="N930" s="110"/>
      <c r="O930" s="110"/>
      <c r="P930" s="77"/>
      <c r="Q930" s="77"/>
      <c r="R930" s="77"/>
      <c r="S930" s="77"/>
      <c r="T930" s="78"/>
      <c r="U930" s="78"/>
      <c r="V930" s="78"/>
      <c r="W930" s="78"/>
      <c r="X930" s="78"/>
      <c r="Y930" s="78"/>
      <c r="Z930" s="78"/>
    </row>
    <row r="931" ht="21.0" customHeight="1">
      <c r="A931" s="78"/>
      <c r="B931" s="78"/>
      <c r="C931" s="111"/>
      <c r="D931" s="111"/>
      <c r="E931" s="111"/>
      <c r="F931" s="111"/>
      <c r="G931" s="111"/>
      <c r="H931" s="111"/>
      <c r="I931" s="111"/>
      <c r="J931" s="111"/>
      <c r="K931" s="111"/>
      <c r="L931" s="110"/>
      <c r="M931" s="110"/>
      <c r="N931" s="110"/>
      <c r="O931" s="110"/>
      <c r="P931" s="77"/>
      <c r="Q931" s="77"/>
      <c r="R931" s="77"/>
      <c r="S931" s="77"/>
      <c r="T931" s="78"/>
      <c r="U931" s="78"/>
      <c r="V931" s="78"/>
      <c r="W931" s="78"/>
      <c r="X931" s="78"/>
      <c r="Y931" s="78"/>
      <c r="Z931" s="78"/>
    </row>
    <row r="932" ht="21.0" customHeight="1">
      <c r="A932" s="78"/>
      <c r="B932" s="78"/>
      <c r="C932" s="111"/>
      <c r="D932" s="111"/>
      <c r="E932" s="111"/>
      <c r="F932" s="111"/>
      <c r="G932" s="111"/>
      <c r="H932" s="111"/>
      <c r="I932" s="111"/>
      <c r="J932" s="111"/>
      <c r="K932" s="111"/>
      <c r="L932" s="110"/>
      <c r="M932" s="110"/>
      <c r="N932" s="110"/>
      <c r="O932" s="110"/>
      <c r="P932" s="77"/>
      <c r="Q932" s="77"/>
      <c r="R932" s="77"/>
      <c r="S932" s="77"/>
      <c r="T932" s="78"/>
      <c r="U932" s="78"/>
      <c r="V932" s="78"/>
      <c r="W932" s="78"/>
      <c r="X932" s="78"/>
      <c r="Y932" s="78"/>
      <c r="Z932" s="78"/>
    </row>
    <row r="933" ht="21.0" customHeight="1">
      <c r="A933" s="78"/>
      <c r="B933" s="78"/>
      <c r="C933" s="111"/>
      <c r="D933" s="111"/>
      <c r="E933" s="111"/>
      <c r="F933" s="111"/>
      <c r="G933" s="111"/>
      <c r="H933" s="111"/>
      <c r="I933" s="111"/>
      <c r="J933" s="111"/>
      <c r="K933" s="111"/>
      <c r="L933" s="110"/>
      <c r="M933" s="110"/>
      <c r="N933" s="110"/>
      <c r="O933" s="110"/>
      <c r="P933" s="77"/>
      <c r="Q933" s="77"/>
      <c r="R933" s="77"/>
      <c r="S933" s="77"/>
      <c r="T933" s="78"/>
      <c r="U933" s="78"/>
      <c r="V933" s="78"/>
      <c r="W933" s="78"/>
      <c r="X933" s="78"/>
      <c r="Y933" s="78"/>
      <c r="Z933" s="78"/>
    </row>
    <row r="934" ht="21.0" customHeight="1">
      <c r="A934" s="78"/>
      <c r="B934" s="78"/>
      <c r="C934" s="111"/>
      <c r="D934" s="111"/>
      <c r="E934" s="111"/>
      <c r="F934" s="111"/>
      <c r="G934" s="111"/>
      <c r="H934" s="111"/>
      <c r="I934" s="111"/>
      <c r="J934" s="111"/>
      <c r="K934" s="111"/>
      <c r="L934" s="110"/>
      <c r="M934" s="110"/>
      <c r="N934" s="110"/>
      <c r="O934" s="110"/>
      <c r="P934" s="77"/>
      <c r="Q934" s="77"/>
      <c r="R934" s="77"/>
      <c r="S934" s="77"/>
      <c r="T934" s="78"/>
      <c r="U934" s="78"/>
      <c r="V934" s="78"/>
      <c r="W934" s="78"/>
      <c r="X934" s="78"/>
      <c r="Y934" s="78"/>
      <c r="Z934" s="78"/>
    </row>
    <row r="935" ht="21.0" customHeight="1">
      <c r="A935" s="78"/>
      <c r="B935" s="78"/>
      <c r="C935" s="111"/>
      <c r="D935" s="111"/>
      <c r="E935" s="111"/>
      <c r="F935" s="111"/>
      <c r="G935" s="111"/>
      <c r="H935" s="111"/>
      <c r="I935" s="111"/>
      <c r="J935" s="111"/>
      <c r="K935" s="111"/>
      <c r="L935" s="110"/>
      <c r="M935" s="110"/>
      <c r="N935" s="110"/>
      <c r="O935" s="110"/>
      <c r="P935" s="77"/>
      <c r="Q935" s="77"/>
      <c r="R935" s="77"/>
      <c r="S935" s="77"/>
      <c r="T935" s="78"/>
      <c r="U935" s="78"/>
      <c r="V935" s="78"/>
      <c r="W935" s="78"/>
      <c r="X935" s="78"/>
      <c r="Y935" s="78"/>
      <c r="Z935" s="78"/>
    </row>
    <row r="936" ht="21.0" customHeight="1">
      <c r="A936" s="78"/>
      <c r="B936" s="78"/>
      <c r="C936" s="111"/>
      <c r="D936" s="111"/>
      <c r="E936" s="111"/>
      <c r="F936" s="111"/>
      <c r="G936" s="111"/>
      <c r="H936" s="111"/>
      <c r="I936" s="111"/>
      <c r="J936" s="111"/>
      <c r="K936" s="111"/>
      <c r="L936" s="110"/>
      <c r="M936" s="110"/>
      <c r="N936" s="110"/>
      <c r="O936" s="110"/>
      <c r="P936" s="77"/>
      <c r="Q936" s="77"/>
      <c r="R936" s="77"/>
      <c r="S936" s="77"/>
      <c r="T936" s="78"/>
      <c r="U936" s="78"/>
      <c r="V936" s="78"/>
      <c r="W936" s="78"/>
      <c r="X936" s="78"/>
      <c r="Y936" s="78"/>
      <c r="Z936" s="78"/>
    </row>
    <row r="937" ht="21.0" customHeight="1">
      <c r="A937" s="78"/>
      <c r="B937" s="78"/>
      <c r="C937" s="111"/>
      <c r="D937" s="111"/>
      <c r="E937" s="111"/>
      <c r="F937" s="111"/>
      <c r="G937" s="111"/>
      <c r="H937" s="111"/>
      <c r="I937" s="111"/>
      <c r="J937" s="111"/>
      <c r="K937" s="111"/>
      <c r="L937" s="110"/>
      <c r="M937" s="110"/>
      <c r="N937" s="110"/>
      <c r="O937" s="110"/>
      <c r="P937" s="77"/>
      <c r="Q937" s="77"/>
      <c r="R937" s="77"/>
      <c r="S937" s="77"/>
      <c r="T937" s="78"/>
      <c r="U937" s="78"/>
      <c r="V937" s="78"/>
      <c r="W937" s="78"/>
      <c r="X937" s="78"/>
      <c r="Y937" s="78"/>
      <c r="Z937" s="78"/>
    </row>
    <row r="938" ht="21.0" customHeight="1">
      <c r="A938" s="78"/>
      <c r="B938" s="78"/>
      <c r="C938" s="111"/>
      <c r="D938" s="111"/>
      <c r="E938" s="111"/>
      <c r="F938" s="111"/>
      <c r="G938" s="111"/>
      <c r="H938" s="111"/>
      <c r="I938" s="111"/>
      <c r="J938" s="111"/>
      <c r="K938" s="111"/>
      <c r="L938" s="110"/>
      <c r="M938" s="110"/>
      <c r="N938" s="110"/>
      <c r="O938" s="110"/>
      <c r="P938" s="77"/>
      <c r="Q938" s="77"/>
      <c r="R938" s="77"/>
      <c r="S938" s="77"/>
      <c r="T938" s="78"/>
      <c r="U938" s="78"/>
      <c r="V938" s="78"/>
      <c r="W938" s="78"/>
      <c r="X938" s="78"/>
      <c r="Y938" s="78"/>
      <c r="Z938" s="78"/>
    </row>
    <row r="939" ht="21.0" customHeight="1">
      <c r="A939" s="78"/>
      <c r="B939" s="78"/>
      <c r="C939" s="111"/>
      <c r="D939" s="111"/>
      <c r="E939" s="111"/>
      <c r="F939" s="111"/>
      <c r="G939" s="111"/>
      <c r="H939" s="111"/>
      <c r="I939" s="111"/>
      <c r="J939" s="111"/>
      <c r="K939" s="111"/>
      <c r="L939" s="110"/>
      <c r="M939" s="110"/>
      <c r="N939" s="110"/>
      <c r="O939" s="110"/>
      <c r="P939" s="77"/>
      <c r="Q939" s="77"/>
      <c r="R939" s="77"/>
      <c r="S939" s="77"/>
      <c r="T939" s="78"/>
      <c r="U939" s="78"/>
      <c r="V939" s="78"/>
      <c r="W939" s="78"/>
      <c r="X939" s="78"/>
      <c r="Y939" s="78"/>
      <c r="Z939" s="78"/>
    </row>
    <row r="940" ht="21.0" customHeight="1">
      <c r="A940" s="78"/>
      <c r="B940" s="78"/>
      <c r="C940" s="111"/>
      <c r="D940" s="111"/>
      <c r="E940" s="111"/>
      <c r="F940" s="111"/>
      <c r="G940" s="111"/>
      <c r="H940" s="111"/>
      <c r="I940" s="111"/>
      <c r="J940" s="111"/>
      <c r="K940" s="111"/>
      <c r="L940" s="110"/>
      <c r="M940" s="110"/>
      <c r="N940" s="110"/>
      <c r="O940" s="110"/>
      <c r="P940" s="77"/>
      <c r="Q940" s="77"/>
      <c r="R940" s="77"/>
      <c r="S940" s="77"/>
      <c r="T940" s="78"/>
      <c r="U940" s="78"/>
      <c r="V940" s="78"/>
      <c r="W940" s="78"/>
      <c r="X940" s="78"/>
      <c r="Y940" s="78"/>
      <c r="Z940" s="78"/>
    </row>
    <row r="941" ht="21.0" customHeight="1">
      <c r="A941" s="78"/>
      <c r="B941" s="78"/>
      <c r="C941" s="111"/>
      <c r="D941" s="111"/>
      <c r="E941" s="111"/>
      <c r="F941" s="111"/>
      <c r="G941" s="111"/>
      <c r="H941" s="111"/>
      <c r="I941" s="111"/>
      <c r="J941" s="111"/>
      <c r="K941" s="111"/>
      <c r="L941" s="110"/>
      <c r="M941" s="110"/>
      <c r="N941" s="110"/>
      <c r="O941" s="110"/>
      <c r="P941" s="77"/>
      <c r="Q941" s="77"/>
      <c r="R941" s="77"/>
      <c r="S941" s="77"/>
      <c r="T941" s="78"/>
      <c r="U941" s="78"/>
      <c r="V941" s="78"/>
      <c r="W941" s="78"/>
      <c r="X941" s="78"/>
      <c r="Y941" s="78"/>
      <c r="Z941" s="78"/>
    </row>
    <row r="942" ht="21.0" customHeight="1">
      <c r="A942" s="78"/>
      <c r="B942" s="78"/>
      <c r="C942" s="111"/>
      <c r="D942" s="111"/>
      <c r="E942" s="111"/>
      <c r="F942" s="111"/>
      <c r="G942" s="111"/>
      <c r="H942" s="111"/>
      <c r="I942" s="111"/>
      <c r="J942" s="111"/>
      <c r="K942" s="111"/>
      <c r="L942" s="110"/>
      <c r="M942" s="110"/>
      <c r="N942" s="110"/>
      <c r="O942" s="110"/>
      <c r="P942" s="77"/>
      <c r="Q942" s="77"/>
      <c r="R942" s="77"/>
      <c r="S942" s="77"/>
      <c r="T942" s="78"/>
      <c r="U942" s="78"/>
      <c r="V942" s="78"/>
      <c r="W942" s="78"/>
      <c r="X942" s="78"/>
      <c r="Y942" s="78"/>
      <c r="Z942" s="78"/>
    </row>
    <row r="943" ht="21.0" customHeight="1">
      <c r="A943" s="78"/>
      <c r="B943" s="78"/>
      <c r="C943" s="111"/>
      <c r="D943" s="111"/>
      <c r="E943" s="111"/>
      <c r="F943" s="111"/>
      <c r="G943" s="111"/>
      <c r="H943" s="111"/>
      <c r="I943" s="111"/>
      <c r="J943" s="111"/>
      <c r="K943" s="111"/>
      <c r="L943" s="110"/>
      <c r="M943" s="110"/>
      <c r="N943" s="110"/>
      <c r="O943" s="110"/>
      <c r="P943" s="77"/>
      <c r="Q943" s="77"/>
      <c r="R943" s="77"/>
      <c r="S943" s="77"/>
      <c r="T943" s="78"/>
      <c r="U943" s="78"/>
      <c r="V943" s="78"/>
      <c r="W943" s="78"/>
      <c r="X943" s="78"/>
      <c r="Y943" s="78"/>
      <c r="Z943" s="78"/>
    </row>
    <row r="944" ht="21.0" customHeight="1">
      <c r="A944" s="78"/>
      <c r="B944" s="78"/>
      <c r="C944" s="111"/>
      <c r="D944" s="111"/>
      <c r="E944" s="111"/>
      <c r="F944" s="111"/>
      <c r="G944" s="111"/>
      <c r="H944" s="111"/>
      <c r="I944" s="111"/>
      <c r="J944" s="111"/>
      <c r="K944" s="111"/>
      <c r="L944" s="110"/>
      <c r="M944" s="110"/>
      <c r="N944" s="110"/>
      <c r="O944" s="110"/>
      <c r="P944" s="77"/>
      <c r="Q944" s="77"/>
      <c r="R944" s="77"/>
      <c r="S944" s="77"/>
      <c r="T944" s="78"/>
      <c r="U944" s="78"/>
      <c r="V944" s="78"/>
      <c r="W944" s="78"/>
      <c r="X944" s="78"/>
      <c r="Y944" s="78"/>
      <c r="Z944" s="78"/>
    </row>
    <row r="945" ht="21.0" customHeight="1">
      <c r="A945" s="78"/>
      <c r="B945" s="78"/>
      <c r="C945" s="111"/>
      <c r="D945" s="111"/>
      <c r="E945" s="111"/>
      <c r="F945" s="111"/>
      <c r="G945" s="111"/>
      <c r="H945" s="111"/>
      <c r="I945" s="111"/>
      <c r="J945" s="111"/>
      <c r="K945" s="111"/>
      <c r="L945" s="110"/>
      <c r="M945" s="110"/>
      <c r="N945" s="110"/>
      <c r="O945" s="110"/>
      <c r="P945" s="77"/>
      <c r="Q945" s="77"/>
      <c r="R945" s="77"/>
      <c r="S945" s="77"/>
      <c r="T945" s="78"/>
      <c r="U945" s="78"/>
      <c r="V945" s="78"/>
      <c r="W945" s="78"/>
      <c r="X945" s="78"/>
      <c r="Y945" s="78"/>
      <c r="Z945" s="78"/>
    </row>
    <row r="946" ht="21.0" customHeight="1">
      <c r="A946" s="78"/>
      <c r="B946" s="78"/>
      <c r="C946" s="111"/>
      <c r="D946" s="111"/>
      <c r="E946" s="111"/>
      <c r="F946" s="111"/>
      <c r="G946" s="111"/>
      <c r="H946" s="111"/>
      <c r="I946" s="111"/>
      <c r="J946" s="111"/>
      <c r="K946" s="111"/>
      <c r="L946" s="110"/>
      <c r="M946" s="110"/>
      <c r="N946" s="110"/>
      <c r="O946" s="110"/>
      <c r="P946" s="77"/>
      <c r="Q946" s="77"/>
      <c r="R946" s="77"/>
      <c r="S946" s="77"/>
      <c r="T946" s="78"/>
      <c r="U946" s="78"/>
      <c r="V946" s="78"/>
      <c r="W946" s="78"/>
      <c r="X946" s="78"/>
      <c r="Y946" s="78"/>
      <c r="Z946" s="78"/>
    </row>
    <row r="947" ht="21.0" customHeight="1">
      <c r="A947" s="78"/>
      <c r="B947" s="78"/>
      <c r="C947" s="111"/>
      <c r="D947" s="111"/>
      <c r="E947" s="111"/>
      <c r="F947" s="111"/>
      <c r="G947" s="111"/>
      <c r="H947" s="111"/>
      <c r="I947" s="111"/>
      <c r="J947" s="111"/>
      <c r="K947" s="111"/>
      <c r="L947" s="110"/>
      <c r="M947" s="110"/>
      <c r="N947" s="110"/>
      <c r="O947" s="110"/>
      <c r="P947" s="77"/>
      <c r="Q947" s="77"/>
      <c r="R947" s="77"/>
      <c r="S947" s="77"/>
      <c r="T947" s="78"/>
      <c r="U947" s="78"/>
      <c r="V947" s="78"/>
      <c r="W947" s="78"/>
      <c r="X947" s="78"/>
      <c r="Y947" s="78"/>
      <c r="Z947" s="78"/>
    </row>
    <row r="948" ht="21.0" customHeight="1">
      <c r="A948" s="78"/>
      <c r="B948" s="78"/>
      <c r="C948" s="111"/>
      <c r="D948" s="111"/>
      <c r="E948" s="111"/>
      <c r="F948" s="111"/>
      <c r="G948" s="111"/>
      <c r="H948" s="111"/>
      <c r="I948" s="111"/>
      <c r="J948" s="111"/>
      <c r="K948" s="111"/>
      <c r="L948" s="110"/>
      <c r="M948" s="110"/>
      <c r="N948" s="110"/>
      <c r="O948" s="110"/>
      <c r="P948" s="77"/>
      <c r="Q948" s="77"/>
      <c r="R948" s="77"/>
      <c r="S948" s="77"/>
      <c r="T948" s="78"/>
      <c r="U948" s="78"/>
      <c r="V948" s="78"/>
      <c r="W948" s="78"/>
      <c r="X948" s="78"/>
      <c r="Y948" s="78"/>
      <c r="Z948" s="78"/>
    </row>
    <row r="949" ht="21.0" customHeight="1">
      <c r="A949" s="78"/>
      <c r="B949" s="78"/>
      <c r="C949" s="111"/>
      <c r="D949" s="111"/>
      <c r="E949" s="111"/>
      <c r="F949" s="111"/>
      <c r="G949" s="111"/>
      <c r="H949" s="111"/>
      <c r="I949" s="111"/>
      <c r="J949" s="111"/>
      <c r="K949" s="111"/>
      <c r="L949" s="110"/>
      <c r="M949" s="110"/>
      <c r="N949" s="110"/>
      <c r="O949" s="110"/>
      <c r="P949" s="77"/>
      <c r="Q949" s="77"/>
      <c r="R949" s="77"/>
      <c r="S949" s="77"/>
      <c r="T949" s="78"/>
      <c r="U949" s="78"/>
      <c r="V949" s="78"/>
      <c r="W949" s="78"/>
      <c r="X949" s="78"/>
      <c r="Y949" s="78"/>
      <c r="Z949" s="78"/>
    </row>
    <row r="950" ht="21.0" customHeight="1">
      <c r="A950" s="78"/>
      <c r="B950" s="78"/>
      <c r="C950" s="111"/>
      <c r="D950" s="111"/>
      <c r="E950" s="111"/>
      <c r="F950" s="111"/>
      <c r="G950" s="111"/>
      <c r="H950" s="111"/>
      <c r="I950" s="111"/>
      <c r="J950" s="111"/>
      <c r="K950" s="111"/>
      <c r="L950" s="110"/>
      <c r="M950" s="110"/>
      <c r="N950" s="110"/>
      <c r="O950" s="110"/>
      <c r="P950" s="77"/>
      <c r="Q950" s="77"/>
      <c r="R950" s="77"/>
      <c r="S950" s="77"/>
      <c r="T950" s="78"/>
      <c r="U950" s="78"/>
      <c r="V950" s="78"/>
      <c r="W950" s="78"/>
      <c r="X950" s="78"/>
      <c r="Y950" s="78"/>
      <c r="Z950" s="78"/>
    </row>
    <row r="951" ht="21.0" customHeight="1">
      <c r="A951" s="78"/>
      <c r="B951" s="78"/>
      <c r="C951" s="111"/>
      <c r="D951" s="111"/>
      <c r="E951" s="111"/>
      <c r="F951" s="111"/>
      <c r="G951" s="111"/>
      <c r="H951" s="111"/>
      <c r="I951" s="111"/>
      <c r="J951" s="111"/>
      <c r="K951" s="111"/>
      <c r="L951" s="110"/>
      <c r="M951" s="110"/>
      <c r="N951" s="110"/>
      <c r="O951" s="110"/>
      <c r="P951" s="77"/>
      <c r="Q951" s="77"/>
      <c r="R951" s="77"/>
      <c r="S951" s="77"/>
      <c r="T951" s="78"/>
      <c r="U951" s="78"/>
      <c r="V951" s="78"/>
      <c r="W951" s="78"/>
      <c r="X951" s="78"/>
      <c r="Y951" s="78"/>
      <c r="Z951" s="78"/>
    </row>
    <row r="952" ht="21.0" customHeight="1">
      <c r="A952" s="78"/>
      <c r="B952" s="78"/>
      <c r="C952" s="111"/>
      <c r="D952" s="111"/>
      <c r="E952" s="111"/>
      <c r="F952" s="111"/>
      <c r="G952" s="111"/>
      <c r="H952" s="111"/>
      <c r="I952" s="111"/>
      <c r="J952" s="111"/>
      <c r="K952" s="111"/>
      <c r="L952" s="110"/>
      <c r="M952" s="110"/>
      <c r="N952" s="110"/>
      <c r="O952" s="110"/>
      <c r="P952" s="77"/>
      <c r="Q952" s="77"/>
      <c r="R952" s="77"/>
      <c r="S952" s="77"/>
      <c r="T952" s="78"/>
      <c r="U952" s="78"/>
      <c r="V952" s="78"/>
      <c r="W952" s="78"/>
      <c r="X952" s="78"/>
      <c r="Y952" s="78"/>
      <c r="Z952" s="78"/>
    </row>
    <row r="953" ht="21.0" customHeight="1">
      <c r="A953" s="78"/>
      <c r="B953" s="78"/>
      <c r="C953" s="111"/>
      <c r="D953" s="111"/>
      <c r="E953" s="111"/>
      <c r="F953" s="111"/>
      <c r="G953" s="111"/>
      <c r="H953" s="111"/>
      <c r="I953" s="111"/>
      <c r="J953" s="111"/>
      <c r="K953" s="111"/>
      <c r="L953" s="110"/>
      <c r="M953" s="110"/>
      <c r="N953" s="110"/>
      <c r="O953" s="110"/>
      <c r="P953" s="77"/>
      <c r="Q953" s="77"/>
      <c r="R953" s="77"/>
      <c r="S953" s="77"/>
      <c r="T953" s="78"/>
      <c r="U953" s="78"/>
      <c r="V953" s="78"/>
      <c r="W953" s="78"/>
      <c r="X953" s="78"/>
      <c r="Y953" s="78"/>
      <c r="Z953" s="78"/>
    </row>
    <row r="954" ht="21.0" customHeight="1">
      <c r="A954" s="78"/>
      <c r="B954" s="78"/>
      <c r="C954" s="111"/>
      <c r="D954" s="111"/>
      <c r="E954" s="111"/>
      <c r="F954" s="111"/>
      <c r="G954" s="111"/>
      <c r="H954" s="111"/>
      <c r="I954" s="111"/>
      <c r="J954" s="111"/>
      <c r="K954" s="111"/>
      <c r="L954" s="110"/>
      <c r="M954" s="110"/>
      <c r="N954" s="110"/>
      <c r="O954" s="110"/>
      <c r="P954" s="77"/>
      <c r="Q954" s="77"/>
      <c r="R954" s="77"/>
      <c r="S954" s="77"/>
      <c r="T954" s="78"/>
      <c r="U954" s="78"/>
      <c r="V954" s="78"/>
      <c r="W954" s="78"/>
      <c r="X954" s="78"/>
      <c r="Y954" s="78"/>
      <c r="Z954" s="78"/>
    </row>
    <row r="955" ht="21.0" customHeight="1">
      <c r="A955" s="78"/>
      <c r="B955" s="78"/>
      <c r="C955" s="111"/>
      <c r="D955" s="111"/>
      <c r="E955" s="111"/>
      <c r="F955" s="111"/>
      <c r="G955" s="111"/>
      <c r="H955" s="111"/>
      <c r="I955" s="111"/>
      <c r="J955" s="111"/>
      <c r="K955" s="111"/>
      <c r="L955" s="110"/>
      <c r="M955" s="110"/>
      <c r="N955" s="110"/>
      <c r="O955" s="110"/>
      <c r="P955" s="77"/>
      <c r="Q955" s="77"/>
      <c r="R955" s="77"/>
      <c r="S955" s="77"/>
      <c r="T955" s="78"/>
      <c r="U955" s="78"/>
      <c r="V955" s="78"/>
      <c r="W955" s="78"/>
      <c r="X955" s="78"/>
      <c r="Y955" s="78"/>
      <c r="Z955" s="78"/>
    </row>
    <row r="956" ht="21.0" customHeight="1">
      <c r="A956" s="78"/>
      <c r="B956" s="78"/>
      <c r="C956" s="111"/>
      <c r="D956" s="111"/>
      <c r="E956" s="111"/>
      <c r="F956" s="111"/>
      <c r="G956" s="111"/>
      <c r="H956" s="111"/>
      <c r="I956" s="111"/>
      <c r="J956" s="111"/>
      <c r="K956" s="111"/>
      <c r="L956" s="110"/>
      <c r="M956" s="110"/>
      <c r="N956" s="110"/>
      <c r="O956" s="110"/>
      <c r="P956" s="77"/>
      <c r="Q956" s="77"/>
      <c r="R956" s="77"/>
      <c r="S956" s="77"/>
      <c r="T956" s="78"/>
      <c r="U956" s="78"/>
      <c r="V956" s="78"/>
      <c r="W956" s="78"/>
      <c r="X956" s="78"/>
      <c r="Y956" s="78"/>
      <c r="Z956" s="78"/>
    </row>
    <row r="957" ht="21.0" customHeight="1">
      <c r="A957" s="78"/>
      <c r="B957" s="78"/>
      <c r="C957" s="111"/>
      <c r="D957" s="111"/>
      <c r="E957" s="111"/>
      <c r="F957" s="111"/>
      <c r="G957" s="111"/>
      <c r="H957" s="111"/>
      <c r="I957" s="111"/>
      <c r="J957" s="111"/>
      <c r="K957" s="111"/>
      <c r="L957" s="110"/>
      <c r="M957" s="110"/>
      <c r="N957" s="110"/>
      <c r="O957" s="110"/>
      <c r="P957" s="77"/>
      <c r="Q957" s="77"/>
      <c r="R957" s="77"/>
      <c r="S957" s="77"/>
      <c r="T957" s="78"/>
      <c r="U957" s="78"/>
      <c r="V957" s="78"/>
      <c r="W957" s="78"/>
      <c r="X957" s="78"/>
      <c r="Y957" s="78"/>
      <c r="Z957" s="78"/>
    </row>
    <row r="958" ht="21.0" customHeight="1">
      <c r="A958" s="78"/>
      <c r="B958" s="78"/>
      <c r="C958" s="111"/>
      <c r="D958" s="111"/>
      <c r="E958" s="111"/>
      <c r="F958" s="111"/>
      <c r="G958" s="111"/>
      <c r="H958" s="111"/>
      <c r="I958" s="111"/>
      <c r="J958" s="111"/>
      <c r="K958" s="111"/>
      <c r="L958" s="110"/>
      <c r="M958" s="110"/>
      <c r="N958" s="110"/>
      <c r="O958" s="110"/>
      <c r="P958" s="77"/>
      <c r="Q958" s="77"/>
      <c r="R958" s="77"/>
      <c r="S958" s="77"/>
      <c r="T958" s="78"/>
      <c r="U958" s="78"/>
      <c r="V958" s="78"/>
      <c r="W958" s="78"/>
      <c r="X958" s="78"/>
      <c r="Y958" s="78"/>
      <c r="Z958" s="78"/>
    </row>
    <row r="959" ht="21.0" customHeight="1">
      <c r="A959" s="78"/>
      <c r="B959" s="78"/>
      <c r="C959" s="111"/>
      <c r="D959" s="111"/>
      <c r="E959" s="111"/>
      <c r="F959" s="111"/>
      <c r="G959" s="111"/>
      <c r="H959" s="111"/>
      <c r="I959" s="111"/>
      <c r="J959" s="111"/>
      <c r="K959" s="111"/>
      <c r="L959" s="110"/>
      <c r="M959" s="110"/>
      <c r="N959" s="110"/>
      <c r="O959" s="110"/>
      <c r="P959" s="77"/>
      <c r="Q959" s="77"/>
      <c r="R959" s="77"/>
      <c r="S959" s="77"/>
      <c r="T959" s="78"/>
      <c r="U959" s="78"/>
      <c r="V959" s="78"/>
      <c r="W959" s="78"/>
      <c r="X959" s="78"/>
      <c r="Y959" s="78"/>
      <c r="Z959" s="78"/>
    </row>
    <row r="960" ht="21.0" customHeight="1">
      <c r="A960" s="78"/>
      <c r="B960" s="78"/>
      <c r="C960" s="111"/>
      <c r="D960" s="111"/>
      <c r="E960" s="111"/>
      <c r="F960" s="111"/>
      <c r="G960" s="111"/>
      <c r="H960" s="111"/>
      <c r="I960" s="111"/>
      <c r="J960" s="111"/>
      <c r="K960" s="111"/>
      <c r="L960" s="110"/>
      <c r="M960" s="110"/>
      <c r="N960" s="110"/>
      <c r="O960" s="110"/>
      <c r="P960" s="77"/>
      <c r="Q960" s="77"/>
      <c r="R960" s="77"/>
      <c r="S960" s="77"/>
      <c r="T960" s="78"/>
      <c r="U960" s="78"/>
      <c r="V960" s="78"/>
      <c r="W960" s="78"/>
      <c r="X960" s="78"/>
      <c r="Y960" s="78"/>
      <c r="Z960" s="78"/>
    </row>
    <row r="961" ht="21.0" customHeight="1">
      <c r="A961" s="78"/>
      <c r="B961" s="78"/>
      <c r="C961" s="111"/>
      <c r="D961" s="111"/>
      <c r="E961" s="111"/>
      <c r="F961" s="111"/>
      <c r="G961" s="111"/>
      <c r="H961" s="111"/>
      <c r="I961" s="111"/>
      <c r="J961" s="111"/>
      <c r="K961" s="111"/>
      <c r="L961" s="110"/>
      <c r="M961" s="110"/>
      <c r="N961" s="110"/>
      <c r="O961" s="110"/>
      <c r="P961" s="77"/>
      <c r="Q961" s="77"/>
      <c r="R961" s="77"/>
      <c r="S961" s="77"/>
      <c r="T961" s="78"/>
      <c r="U961" s="78"/>
      <c r="V961" s="78"/>
      <c r="W961" s="78"/>
      <c r="X961" s="78"/>
      <c r="Y961" s="78"/>
      <c r="Z961" s="78"/>
    </row>
    <row r="962" ht="21.0" customHeight="1">
      <c r="A962" s="78"/>
      <c r="B962" s="78"/>
      <c r="C962" s="111"/>
      <c r="D962" s="111"/>
      <c r="E962" s="111"/>
      <c r="F962" s="111"/>
      <c r="G962" s="111"/>
      <c r="H962" s="111"/>
      <c r="I962" s="111"/>
      <c r="J962" s="111"/>
      <c r="K962" s="111"/>
      <c r="L962" s="110"/>
      <c r="M962" s="110"/>
      <c r="N962" s="110"/>
      <c r="O962" s="110"/>
      <c r="P962" s="77"/>
      <c r="Q962" s="77"/>
      <c r="R962" s="77"/>
      <c r="S962" s="77"/>
      <c r="T962" s="78"/>
      <c r="U962" s="78"/>
      <c r="V962" s="78"/>
      <c r="W962" s="78"/>
      <c r="X962" s="78"/>
      <c r="Y962" s="78"/>
      <c r="Z962" s="78"/>
    </row>
    <row r="963" ht="21.0" customHeight="1">
      <c r="A963" s="78"/>
      <c r="B963" s="78"/>
      <c r="C963" s="111"/>
      <c r="D963" s="111"/>
      <c r="E963" s="111"/>
      <c r="F963" s="111"/>
      <c r="G963" s="111"/>
      <c r="H963" s="111"/>
      <c r="I963" s="111"/>
      <c r="J963" s="111"/>
      <c r="K963" s="111"/>
      <c r="L963" s="110"/>
      <c r="M963" s="110"/>
      <c r="N963" s="110"/>
      <c r="O963" s="110"/>
      <c r="P963" s="77"/>
      <c r="Q963" s="77"/>
      <c r="R963" s="77"/>
      <c r="S963" s="77"/>
      <c r="T963" s="78"/>
      <c r="U963" s="78"/>
      <c r="V963" s="78"/>
      <c r="W963" s="78"/>
      <c r="X963" s="78"/>
      <c r="Y963" s="78"/>
      <c r="Z963" s="78"/>
    </row>
    <row r="964" ht="21.0" customHeight="1">
      <c r="A964" s="78"/>
      <c r="B964" s="78"/>
      <c r="C964" s="111"/>
      <c r="D964" s="111"/>
      <c r="E964" s="111"/>
      <c r="F964" s="111"/>
      <c r="G964" s="111"/>
      <c r="H964" s="111"/>
      <c r="I964" s="111"/>
      <c r="J964" s="111"/>
      <c r="K964" s="111"/>
      <c r="L964" s="110"/>
      <c r="M964" s="110"/>
      <c r="N964" s="110"/>
      <c r="O964" s="110"/>
      <c r="P964" s="77"/>
      <c r="Q964" s="77"/>
      <c r="R964" s="77"/>
      <c r="S964" s="77"/>
      <c r="T964" s="78"/>
      <c r="U964" s="78"/>
      <c r="V964" s="78"/>
      <c r="W964" s="78"/>
      <c r="X964" s="78"/>
      <c r="Y964" s="78"/>
      <c r="Z964" s="78"/>
    </row>
    <row r="965" ht="21.0" customHeight="1">
      <c r="A965" s="78"/>
      <c r="B965" s="78"/>
      <c r="C965" s="111"/>
      <c r="D965" s="111"/>
      <c r="E965" s="111"/>
      <c r="F965" s="111"/>
      <c r="G965" s="111"/>
      <c r="H965" s="111"/>
      <c r="I965" s="111"/>
      <c r="J965" s="111"/>
      <c r="K965" s="111"/>
      <c r="L965" s="110"/>
      <c r="M965" s="110"/>
      <c r="N965" s="110"/>
      <c r="O965" s="110"/>
      <c r="P965" s="77"/>
      <c r="Q965" s="77"/>
      <c r="R965" s="77"/>
      <c r="S965" s="77"/>
      <c r="T965" s="78"/>
      <c r="U965" s="78"/>
      <c r="V965" s="78"/>
      <c r="W965" s="78"/>
      <c r="X965" s="78"/>
      <c r="Y965" s="78"/>
      <c r="Z965" s="78"/>
    </row>
    <row r="966" ht="21.0" customHeight="1">
      <c r="A966" s="78"/>
      <c r="B966" s="78"/>
      <c r="C966" s="111"/>
      <c r="D966" s="111"/>
      <c r="E966" s="111"/>
      <c r="F966" s="111"/>
      <c r="G966" s="111"/>
      <c r="H966" s="111"/>
      <c r="I966" s="111"/>
      <c r="J966" s="111"/>
      <c r="K966" s="111"/>
      <c r="L966" s="110"/>
      <c r="M966" s="110"/>
      <c r="N966" s="110"/>
      <c r="O966" s="110"/>
      <c r="P966" s="77"/>
      <c r="Q966" s="77"/>
      <c r="R966" s="77"/>
      <c r="S966" s="77"/>
      <c r="T966" s="78"/>
      <c r="U966" s="78"/>
      <c r="V966" s="78"/>
      <c r="W966" s="78"/>
      <c r="X966" s="78"/>
      <c r="Y966" s="78"/>
      <c r="Z966" s="78"/>
    </row>
    <row r="967" ht="21.0" customHeight="1">
      <c r="A967" s="78"/>
      <c r="B967" s="78"/>
      <c r="C967" s="111"/>
      <c r="D967" s="111"/>
      <c r="E967" s="111"/>
      <c r="F967" s="111"/>
      <c r="G967" s="111"/>
      <c r="H967" s="111"/>
      <c r="I967" s="111"/>
      <c r="J967" s="111"/>
      <c r="K967" s="111"/>
      <c r="L967" s="110"/>
      <c r="M967" s="110"/>
      <c r="N967" s="110"/>
      <c r="O967" s="110"/>
      <c r="P967" s="77"/>
      <c r="Q967" s="77"/>
      <c r="R967" s="77"/>
      <c r="S967" s="77"/>
      <c r="T967" s="78"/>
      <c r="U967" s="78"/>
      <c r="V967" s="78"/>
      <c r="W967" s="78"/>
      <c r="X967" s="78"/>
      <c r="Y967" s="78"/>
      <c r="Z967" s="78"/>
    </row>
    <row r="968" ht="21.0" customHeight="1">
      <c r="A968" s="78"/>
      <c r="B968" s="78"/>
      <c r="C968" s="111"/>
      <c r="D968" s="111"/>
      <c r="E968" s="111"/>
      <c r="F968" s="111"/>
      <c r="G968" s="111"/>
      <c r="H968" s="111"/>
      <c r="I968" s="111"/>
      <c r="J968" s="111"/>
      <c r="K968" s="111"/>
      <c r="L968" s="110"/>
      <c r="M968" s="110"/>
      <c r="N968" s="110"/>
      <c r="O968" s="110"/>
      <c r="P968" s="77"/>
      <c r="Q968" s="77"/>
      <c r="R968" s="77"/>
      <c r="S968" s="77"/>
      <c r="T968" s="78"/>
      <c r="U968" s="78"/>
      <c r="V968" s="78"/>
      <c r="W968" s="78"/>
      <c r="X968" s="78"/>
      <c r="Y968" s="78"/>
      <c r="Z968" s="78"/>
    </row>
    <row r="969" ht="21.0" customHeight="1">
      <c r="A969" s="78"/>
      <c r="B969" s="78"/>
      <c r="C969" s="111"/>
      <c r="D969" s="111"/>
      <c r="E969" s="111"/>
      <c r="F969" s="111"/>
      <c r="G969" s="111"/>
      <c r="H969" s="111"/>
      <c r="I969" s="111"/>
      <c r="J969" s="111"/>
      <c r="K969" s="111"/>
      <c r="L969" s="110"/>
      <c r="M969" s="110"/>
      <c r="N969" s="110"/>
      <c r="O969" s="110"/>
      <c r="P969" s="77"/>
      <c r="Q969" s="77"/>
      <c r="R969" s="77"/>
      <c r="S969" s="77"/>
      <c r="T969" s="78"/>
      <c r="U969" s="78"/>
      <c r="V969" s="78"/>
      <c r="W969" s="78"/>
      <c r="X969" s="78"/>
      <c r="Y969" s="78"/>
      <c r="Z969" s="78"/>
    </row>
    <row r="970" ht="21.0" customHeight="1">
      <c r="A970" s="78"/>
      <c r="B970" s="78"/>
      <c r="C970" s="111"/>
      <c r="D970" s="111"/>
      <c r="E970" s="111"/>
      <c r="F970" s="111"/>
      <c r="G970" s="111"/>
      <c r="H970" s="111"/>
      <c r="I970" s="111"/>
      <c r="J970" s="111"/>
      <c r="K970" s="111"/>
      <c r="L970" s="110"/>
      <c r="M970" s="110"/>
      <c r="N970" s="110"/>
      <c r="O970" s="110"/>
      <c r="P970" s="77"/>
      <c r="Q970" s="77"/>
      <c r="R970" s="77"/>
      <c r="S970" s="77"/>
      <c r="T970" s="78"/>
      <c r="U970" s="78"/>
      <c r="V970" s="78"/>
      <c r="W970" s="78"/>
      <c r="X970" s="78"/>
      <c r="Y970" s="78"/>
      <c r="Z970" s="78"/>
    </row>
    <row r="971" ht="21.0" customHeight="1">
      <c r="A971" s="78"/>
      <c r="B971" s="78"/>
      <c r="C971" s="111"/>
      <c r="D971" s="111"/>
      <c r="E971" s="111"/>
      <c r="F971" s="111"/>
      <c r="G971" s="111"/>
      <c r="H971" s="111"/>
      <c r="I971" s="111"/>
      <c r="J971" s="111"/>
      <c r="K971" s="111"/>
      <c r="L971" s="110"/>
      <c r="M971" s="110"/>
      <c r="N971" s="110"/>
      <c r="O971" s="110"/>
      <c r="P971" s="77"/>
      <c r="Q971" s="77"/>
      <c r="R971" s="77"/>
      <c r="S971" s="77"/>
      <c r="T971" s="78"/>
      <c r="U971" s="78"/>
      <c r="V971" s="78"/>
      <c r="W971" s="78"/>
      <c r="X971" s="78"/>
      <c r="Y971" s="78"/>
      <c r="Z971" s="78"/>
    </row>
    <row r="972" ht="21.0" customHeight="1">
      <c r="A972" s="78"/>
      <c r="B972" s="78"/>
      <c r="C972" s="111"/>
      <c r="D972" s="111"/>
      <c r="E972" s="111"/>
      <c r="F972" s="111"/>
      <c r="G972" s="111"/>
      <c r="H972" s="111"/>
      <c r="I972" s="111"/>
      <c r="J972" s="111"/>
      <c r="K972" s="111"/>
      <c r="L972" s="110"/>
      <c r="M972" s="110"/>
      <c r="N972" s="110"/>
      <c r="O972" s="110"/>
      <c r="P972" s="77"/>
      <c r="Q972" s="77"/>
      <c r="R972" s="77"/>
      <c r="S972" s="77"/>
      <c r="T972" s="78"/>
      <c r="U972" s="78"/>
      <c r="V972" s="78"/>
      <c r="W972" s="78"/>
      <c r="X972" s="78"/>
      <c r="Y972" s="78"/>
      <c r="Z972" s="78"/>
    </row>
    <row r="973" ht="21.0" customHeight="1">
      <c r="A973" s="78"/>
      <c r="B973" s="78"/>
      <c r="C973" s="111"/>
      <c r="D973" s="111"/>
      <c r="E973" s="111"/>
      <c r="F973" s="111"/>
      <c r="G973" s="111"/>
      <c r="H973" s="111"/>
      <c r="I973" s="111"/>
      <c r="J973" s="111"/>
      <c r="K973" s="111"/>
      <c r="L973" s="110"/>
      <c r="M973" s="110"/>
      <c r="N973" s="110"/>
      <c r="O973" s="110"/>
      <c r="P973" s="77"/>
      <c r="Q973" s="77"/>
      <c r="R973" s="77"/>
      <c r="S973" s="77"/>
      <c r="T973" s="78"/>
      <c r="U973" s="78"/>
      <c r="V973" s="78"/>
      <c r="W973" s="78"/>
      <c r="X973" s="78"/>
      <c r="Y973" s="78"/>
      <c r="Z973" s="78"/>
    </row>
    <row r="974" ht="21.0" customHeight="1">
      <c r="A974" s="78"/>
      <c r="B974" s="78"/>
      <c r="C974" s="111"/>
      <c r="D974" s="111"/>
      <c r="E974" s="111"/>
      <c r="F974" s="111"/>
      <c r="G974" s="111"/>
      <c r="H974" s="111"/>
      <c r="I974" s="111"/>
      <c r="J974" s="111"/>
      <c r="K974" s="111"/>
      <c r="L974" s="110"/>
      <c r="M974" s="110"/>
      <c r="N974" s="110"/>
      <c r="O974" s="110"/>
      <c r="P974" s="77"/>
      <c r="Q974" s="77"/>
      <c r="R974" s="77"/>
      <c r="S974" s="77"/>
      <c r="T974" s="78"/>
      <c r="U974" s="78"/>
      <c r="V974" s="78"/>
      <c r="W974" s="78"/>
      <c r="X974" s="78"/>
      <c r="Y974" s="78"/>
      <c r="Z974" s="78"/>
    </row>
    <row r="975" ht="21.0" customHeight="1">
      <c r="A975" s="78"/>
      <c r="B975" s="78"/>
      <c r="C975" s="111"/>
      <c r="D975" s="111"/>
      <c r="E975" s="111"/>
      <c r="F975" s="111"/>
      <c r="G975" s="111"/>
      <c r="H975" s="111"/>
      <c r="I975" s="111"/>
      <c r="J975" s="111"/>
      <c r="K975" s="111"/>
      <c r="L975" s="110"/>
      <c r="M975" s="110"/>
      <c r="N975" s="110"/>
      <c r="O975" s="110"/>
      <c r="P975" s="77"/>
      <c r="Q975" s="77"/>
      <c r="R975" s="77"/>
      <c r="S975" s="77"/>
      <c r="T975" s="78"/>
      <c r="U975" s="78"/>
      <c r="V975" s="78"/>
      <c r="W975" s="78"/>
      <c r="X975" s="78"/>
      <c r="Y975" s="78"/>
      <c r="Z975" s="78"/>
    </row>
    <row r="976" ht="21.0" customHeight="1">
      <c r="A976" s="78"/>
      <c r="B976" s="78"/>
      <c r="C976" s="111"/>
      <c r="D976" s="111"/>
      <c r="E976" s="111"/>
      <c r="F976" s="111"/>
      <c r="G976" s="111"/>
      <c r="H976" s="111"/>
      <c r="I976" s="111"/>
      <c r="J976" s="111"/>
      <c r="K976" s="111"/>
      <c r="L976" s="110"/>
      <c r="M976" s="110"/>
      <c r="N976" s="110"/>
      <c r="O976" s="110"/>
      <c r="P976" s="77"/>
      <c r="Q976" s="77"/>
      <c r="R976" s="77"/>
      <c r="S976" s="77"/>
      <c r="T976" s="78"/>
      <c r="U976" s="78"/>
      <c r="V976" s="78"/>
      <c r="W976" s="78"/>
      <c r="X976" s="78"/>
      <c r="Y976" s="78"/>
      <c r="Z976" s="78"/>
    </row>
    <row r="977" ht="21.0" customHeight="1">
      <c r="A977" s="78"/>
      <c r="B977" s="78"/>
      <c r="C977" s="111"/>
      <c r="D977" s="111"/>
      <c r="E977" s="111"/>
      <c r="F977" s="111"/>
      <c r="G977" s="111"/>
      <c r="H977" s="111"/>
      <c r="I977" s="111"/>
      <c r="J977" s="111"/>
      <c r="K977" s="111"/>
      <c r="L977" s="110"/>
      <c r="M977" s="110"/>
      <c r="N977" s="110"/>
      <c r="O977" s="110"/>
      <c r="P977" s="77"/>
      <c r="Q977" s="77"/>
      <c r="R977" s="77"/>
      <c r="S977" s="77"/>
      <c r="T977" s="78"/>
      <c r="U977" s="78"/>
      <c r="V977" s="78"/>
      <c r="W977" s="78"/>
      <c r="X977" s="78"/>
      <c r="Y977" s="78"/>
      <c r="Z977" s="78"/>
    </row>
    <row r="978" ht="21.0" customHeight="1">
      <c r="A978" s="78"/>
      <c r="B978" s="78"/>
      <c r="C978" s="111"/>
      <c r="D978" s="111"/>
      <c r="E978" s="111"/>
      <c r="F978" s="111"/>
      <c r="G978" s="111"/>
      <c r="H978" s="111"/>
      <c r="I978" s="111"/>
      <c r="J978" s="111"/>
      <c r="K978" s="111"/>
      <c r="L978" s="110"/>
      <c r="M978" s="110"/>
      <c r="N978" s="110"/>
      <c r="O978" s="110"/>
      <c r="P978" s="77"/>
      <c r="Q978" s="77"/>
      <c r="R978" s="77"/>
      <c r="S978" s="77"/>
      <c r="T978" s="78"/>
      <c r="U978" s="78"/>
      <c r="V978" s="78"/>
      <c r="W978" s="78"/>
      <c r="X978" s="78"/>
      <c r="Y978" s="78"/>
      <c r="Z978" s="78"/>
    </row>
    <row r="979" ht="21.0" customHeight="1">
      <c r="A979" s="78"/>
      <c r="B979" s="78"/>
      <c r="C979" s="111"/>
      <c r="D979" s="111"/>
      <c r="E979" s="111"/>
      <c r="F979" s="111"/>
      <c r="G979" s="111"/>
      <c r="H979" s="111"/>
      <c r="I979" s="111"/>
      <c r="J979" s="111"/>
      <c r="K979" s="111"/>
      <c r="L979" s="110"/>
      <c r="M979" s="110"/>
      <c r="N979" s="110"/>
      <c r="O979" s="110"/>
      <c r="P979" s="77"/>
      <c r="Q979" s="77"/>
      <c r="R979" s="77"/>
      <c r="S979" s="77"/>
      <c r="T979" s="78"/>
      <c r="U979" s="78"/>
      <c r="V979" s="78"/>
      <c r="W979" s="78"/>
      <c r="X979" s="78"/>
      <c r="Y979" s="78"/>
      <c r="Z979" s="78"/>
    </row>
    <row r="980" ht="21.0" customHeight="1">
      <c r="A980" s="78"/>
      <c r="B980" s="78"/>
      <c r="C980" s="111"/>
      <c r="D980" s="111"/>
      <c r="E980" s="111"/>
      <c r="F980" s="111"/>
      <c r="G980" s="111"/>
      <c r="H980" s="111"/>
      <c r="I980" s="111"/>
      <c r="J980" s="111"/>
      <c r="K980" s="111"/>
      <c r="L980" s="110"/>
      <c r="M980" s="110"/>
      <c r="N980" s="110"/>
      <c r="O980" s="110"/>
      <c r="P980" s="77"/>
      <c r="Q980" s="77"/>
      <c r="R980" s="77"/>
      <c r="S980" s="77"/>
      <c r="T980" s="78"/>
      <c r="U980" s="78"/>
      <c r="V980" s="78"/>
      <c r="W980" s="78"/>
      <c r="X980" s="78"/>
      <c r="Y980" s="78"/>
      <c r="Z980" s="78"/>
    </row>
    <row r="981" ht="21.0" customHeight="1">
      <c r="A981" s="78"/>
      <c r="B981" s="78"/>
      <c r="C981" s="111"/>
      <c r="D981" s="111"/>
      <c r="E981" s="111"/>
      <c r="F981" s="111"/>
      <c r="G981" s="111"/>
      <c r="H981" s="111"/>
      <c r="I981" s="111"/>
      <c r="J981" s="111"/>
      <c r="K981" s="111"/>
      <c r="L981" s="110"/>
      <c r="M981" s="110"/>
      <c r="N981" s="110"/>
      <c r="O981" s="110"/>
      <c r="P981" s="77"/>
      <c r="Q981" s="77"/>
      <c r="R981" s="77"/>
      <c r="S981" s="77"/>
      <c r="T981" s="78"/>
      <c r="U981" s="78"/>
      <c r="V981" s="78"/>
      <c r="W981" s="78"/>
      <c r="X981" s="78"/>
      <c r="Y981" s="78"/>
      <c r="Z981" s="78"/>
    </row>
    <row r="982" ht="21.0" customHeight="1">
      <c r="A982" s="78"/>
      <c r="B982" s="78"/>
      <c r="C982" s="111"/>
      <c r="D982" s="111"/>
      <c r="E982" s="111"/>
      <c r="F982" s="111"/>
      <c r="G982" s="111"/>
      <c r="H982" s="111"/>
      <c r="I982" s="111"/>
      <c r="J982" s="111"/>
      <c r="K982" s="111"/>
      <c r="L982" s="110"/>
      <c r="M982" s="110"/>
      <c r="N982" s="110"/>
      <c r="O982" s="110"/>
      <c r="P982" s="77"/>
      <c r="Q982" s="77"/>
      <c r="R982" s="77"/>
      <c r="S982" s="77"/>
      <c r="T982" s="78"/>
      <c r="U982" s="78"/>
      <c r="V982" s="78"/>
      <c r="W982" s="78"/>
      <c r="X982" s="78"/>
      <c r="Y982" s="78"/>
      <c r="Z982" s="78"/>
    </row>
    <row r="983" ht="21.0" customHeight="1">
      <c r="A983" s="78"/>
      <c r="B983" s="78"/>
      <c r="C983" s="111"/>
      <c r="D983" s="111"/>
      <c r="E983" s="111"/>
      <c r="F983" s="111"/>
      <c r="G983" s="111"/>
      <c r="H983" s="111"/>
      <c r="I983" s="111"/>
      <c r="J983" s="111"/>
      <c r="K983" s="111"/>
      <c r="L983" s="110"/>
      <c r="M983" s="110"/>
      <c r="N983" s="110"/>
      <c r="O983" s="110"/>
      <c r="P983" s="77"/>
      <c r="Q983" s="77"/>
      <c r="R983" s="77"/>
      <c r="S983" s="77"/>
      <c r="T983" s="78"/>
      <c r="U983" s="78"/>
      <c r="V983" s="78"/>
      <c r="W983" s="78"/>
      <c r="X983" s="78"/>
      <c r="Y983" s="78"/>
      <c r="Z983" s="78"/>
    </row>
    <row r="984" ht="21.0" customHeight="1">
      <c r="A984" s="78"/>
      <c r="B984" s="78"/>
      <c r="C984" s="111"/>
      <c r="D984" s="111"/>
      <c r="E984" s="111"/>
      <c r="F984" s="111"/>
      <c r="G984" s="111"/>
      <c r="H984" s="111"/>
      <c r="I984" s="111"/>
      <c r="J984" s="111"/>
      <c r="K984" s="111"/>
      <c r="L984" s="110"/>
      <c r="M984" s="110"/>
      <c r="N984" s="110"/>
      <c r="O984" s="110"/>
      <c r="P984" s="77"/>
      <c r="Q984" s="77"/>
      <c r="R984" s="77"/>
      <c r="S984" s="77"/>
      <c r="T984" s="78"/>
      <c r="U984" s="78"/>
      <c r="V984" s="78"/>
      <c r="W984" s="78"/>
      <c r="X984" s="78"/>
      <c r="Y984" s="78"/>
      <c r="Z984" s="78"/>
    </row>
    <row r="985" ht="21.0" customHeight="1">
      <c r="A985" s="78"/>
      <c r="B985" s="78"/>
      <c r="C985" s="111"/>
      <c r="D985" s="111"/>
      <c r="E985" s="111"/>
      <c r="F985" s="111"/>
      <c r="G985" s="111"/>
      <c r="H985" s="111"/>
      <c r="I985" s="111"/>
      <c r="J985" s="111"/>
      <c r="K985" s="111"/>
      <c r="L985" s="110"/>
      <c r="M985" s="110"/>
      <c r="N985" s="110"/>
      <c r="O985" s="110"/>
      <c r="P985" s="77"/>
      <c r="Q985" s="77"/>
      <c r="R985" s="77"/>
      <c r="S985" s="77"/>
      <c r="T985" s="78"/>
      <c r="U985" s="78"/>
      <c r="V985" s="78"/>
      <c r="W985" s="78"/>
      <c r="X985" s="78"/>
      <c r="Y985" s="78"/>
      <c r="Z985" s="78"/>
    </row>
    <row r="986" ht="21.0" customHeight="1">
      <c r="A986" s="78"/>
      <c r="B986" s="78"/>
      <c r="C986" s="111"/>
      <c r="D986" s="111"/>
      <c r="E986" s="111"/>
      <c r="F986" s="111"/>
      <c r="G986" s="111"/>
      <c r="H986" s="111"/>
      <c r="I986" s="111"/>
      <c r="J986" s="111"/>
      <c r="K986" s="111"/>
      <c r="L986" s="110"/>
      <c r="M986" s="110"/>
      <c r="N986" s="110"/>
      <c r="O986" s="110"/>
      <c r="P986" s="77"/>
      <c r="Q986" s="77"/>
      <c r="R986" s="77"/>
      <c r="S986" s="77"/>
      <c r="T986" s="78"/>
      <c r="U986" s="78"/>
      <c r="V986" s="78"/>
      <c r="W986" s="78"/>
      <c r="X986" s="78"/>
      <c r="Y986" s="78"/>
      <c r="Z986" s="78"/>
    </row>
    <row r="987" ht="21.0" customHeight="1">
      <c r="A987" s="78"/>
      <c r="B987" s="78"/>
      <c r="C987" s="111"/>
      <c r="D987" s="111"/>
      <c r="E987" s="111"/>
      <c r="F987" s="111"/>
      <c r="G987" s="111"/>
      <c r="H987" s="111"/>
      <c r="I987" s="111"/>
      <c r="J987" s="111"/>
      <c r="K987" s="111"/>
      <c r="L987" s="110"/>
      <c r="M987" s="110"/>
      <c r="N987" s="110"/>
      <c r="O987" s="110"/>
      <c r="P987" s="77"/>
      <c r="Q987" s="77"/>
      <c r="R987" s="77"/>
      <c r="S987" s="77"/>
      <c r="T987" s="78"/>
      <c r="U987" s="78"/>
      <c r="V987" s="78"/>
      <c r="W987" s="78"/>
      <c r="X987" s="78"/>
      <c r="Y987" s="78"/>
      <c r="Z987" s="78"/>
    </row>
    <row r="988" ht="21.0" customHeight="1">
      <c r="A988" s="78"/>
      <c r="B988" s="78"/>
      <c r="C988" s="111"/>
      <c r="D988" s="111"/>
      <c r="E988" s="111"/>
      <c r="F988" s="111"/>
      <c r="G988" s="111"/>
      <c r="H988" s="111"/>
      <c r="I988" s="111"/>
      <c r="J988" s="111"/>
      <c r="K988" s="111"/>
      <c r="L988" s="110"/>
      <c r="M988" s="110"/>
      <c r="N988" s="110"/>
      <c r="O988" s="110"/>
      <c r="P988" s="77"/>
      <c r="Q988" s="77"/>
      <c r="R988" s="77"/>
      <c r="S988" s="77"/>
      <c r="T988" s="78"/>
      <c r="U988" s="78"/>
      <c r="V988" s="78"/>
      <c r="W988" s="78"/>
      <c r="X988" s="78"/>
      <c r="Y988" s="78"/>
      <c r="Z988" s="78"/>
    </row>
    <row r="989" ht="21.0" customHeight="1">
      <c r="A989" s="78"/>
      <c r="B989" s="78"/>
      <c r="C989" s="111"/>
      <c r="D989" s="111"/>
      <c r="E989" s="111"/>
      <c r="F989" s="111"/>
      <c r="G989" s="111"/>
      <c r="H989" s="111"/>
      <c r="I989" s="111"/>
      <c r="J989" s="111"/>
      <c r="K989" s="111"/>
      <c r="L989" s="110"/>
      <c r="M989" s="110"/>
      <c r="N989" s="110"/>
      <c r="O989" s="110"/>
      <c r="P989" s="77"/>
      <c r="Q989" s="77"/>
      <c r="R989" s="77"/>
      <c r="S989" s="77"/>
      <c r="T989" s="78"/>
      <c r="U989" s="78"/>
      <c r="V989" s="78"/>
      <c r="W989" s="78"/>
      <c r="X989" s="78"/>
      <c r="Y989" s="78"/>
      <c r="Z989" s="78"/>
    </row>
    <row r="990" ht="21.0" customHeight="1">
      <c r="A990" s="78"/>
      <c r="B990" s="78"/>
      <c r="C990" s="111"/>
      <c r="D990" s="111"/>
      <c r="E990" s="111"/>
      <c r="F990" s="111"/>
      <c r="G990" s="111"/>
      <c r="H990" s="111"/>
      <c r="I990" s="111"/>
      <c r="J990" s="111"/>
      <c r="K990" s="111"/>
      <c r="L990" s="110"/>
      <c r="M990" s="110"/>
      <c r="N990" s="110"/>
      <c r="O990" s="110"/>
      <c r="P990" s="77"/>
      <c r="Q990" s="77"/>
      <c r="R990" s="77"/>
      <c r="S990" s="77"/>
      <c r="T990" s="78"/>
      <c r="U990" s="78"/>
      <c r="V990" s="78"/>
      <c r="W990" s="78"/>
      <c r="X990" s="78"/>
      <c r="Y990" s="78"/>
      <c r="Z990" s="78"/>
    </row>
    <row r="991" ht="21.0" customHeight="1">
      <c r="A991" s="78"/>
      <c r="B991" s="78"/>
      <c r="C991" s="111"/>
      <c r="D991" s="111"/>
      <c r="E991" s="111"/>
      <c r="F991" s="111"/>
      <c r="G991" s="111"/>
      <c r="H991" s="111"/>
      <c r="I991" s="111"/>
      <c r="J991" s="111"/>
      <c r="K991" s="111"/>
      <c r="L991" s="110"/>
      <c r="M991" s="110"/>
      <c r="N991" s="110"/>
      <c r="O991" s="110"/>
      <c r="P991" s="77"/>
      <c r="Q991" s="77"/>
      <c r="R991" s="77"/>
      <c r="S991" s="77"/>
      <c r="T991" s="78"/>
      <c r="U991" s="78"/>
      <c r="V991" s="78"/>
      <c r="W991" s="78"/>
      <c r="X991" s="78"/>
      <c r="Y991" s="78"/>
      <c r="Z991" s="78"/>
    </row>
    <row r="992" ht="21.0" customHeight="1">
      <c r="A992" s="78"/>
      <c r="B992" s="78"/>
      <c r="C992" s="111"/>
      <c r="D992" s="111"/>
      <c r="E992" s="111"/>
      <c r="F992" s="111"/>
      <c r="G992" s="111"/>
      <c r="H992" s="111"/>
      <c r="I992" s="111"/>
      <c r="J992" s="111"/>
      <c r="K992" s="111"/>
      <c r="L992" s="110"/>
      <c r="M992" s="110"/>
      <c r="N992" s="110"/>
      <c r="O992" s="110"/>
      <c r="P992" s="77"/>
      <c r="Q992" s="77"/>
      <c r="R992" s="77"/>
      <c r="S992" s="77"/>
      <c r="T992" s="78"/>
      <c r="U992" s="78"/>
      <c r="V992" s="78"/>
      <c r="W992" s="78"/>
      <c r="X992" s="78"/>
      <c r="Y992" s="78"/>
      <c r="Z992" s="78"/>
    </row>
    <row r="993" ht="21.0" customHeight="1">
      <c r="A993" s="78"/>
      <c r="B993" s="78"/>
      <c r="C993" s="111"/>
      <c r="D993" s="111"/>
      <c r="E993" s="111"/>
      <c r="F993" s="111"/>
      <c r="G993" s="111"/>
      <c r="H993" s="111"/>
      <c r="I993" s="111"/>
      <c r="J993" s="111"/>
      <c r="K993" s="111"/>
      <c r="L993" s="110"/>
      <c r="M993" s="110"/>
      <c r="N993" s="110"/>
      <c r="O993" s="110"/>
      <c r="P993" s="77"/>
      <c r="Q993" s="77"/>
      <c r="R993" s="77"/>
      <c r="S993" s="77"/>
      <c r="T993" s="78"/>
      <c r="U993" s="78"/>
      <c r="V993" s="78"/>
      <c r="W993" s="78"/>
      <c r="X993" s="78"/>
      <c r="Y993" s="78"/>
      <c r="Z993" s="78"/>
    </row>
    <row r="994" ht="21.0" customHeight="1">
      <c r="A994" s="78"/>
      <c r="B994" s="78"/>
      <c r="C994" s="111"/>
      <c r="D994" s="111"/>
      <c r="E994" s="111"/>
      <c r="F994" s="111"/>
      <c r="G994" s="111"/>
      <c r="H994" s="111"/>
      <c r="I994" s="111"/>
      <c r="J994" s="111"/>
      <c r="K994" s="111"/>
      <c r="L994" s="110"/>
      <c r="M994" s="110"/>
      <c r="N994" s="110"/>
      <c r="O994" s="110"/>
      <c r="P994" s="77"/>
      <c r="Q994" s="77"/>
      <c r="R994" s="77"/>
      <c r="S994" s="77"/>
      <c r="T994" s="78"/>
      <c r="U994" s="78"/>
      <c r="V994" s="78"/>
      <c r="W994" s="78"/>
      <c r="X994" s="78"/>
      <c r="Y994" s="78"/>
      <c r="Z994" s="78"/>
    </row>
    <row r="995" ht="21.0" customHeight="1">
      <c r="A995" s="78"/>
      <c r="B995" s="78"/>
      <c r="C995" s="111"/>
      <c r="D995" s="111"/>
      <c r="E995" s="111"/>
      <c r="F995" s="111"/>
      <c r="G995" s="111"/>
      <c r="H995" s="111"/>
      <c r="I995" s="111"/>
      <c r="J995" s="111"/>
      <c r="K995" s="111"/>
      <c r="L995" s="110"/>
      <c r="M995" s="110"/>
      <c r="N995" s="110"/>
      <c r="O995" s="110"/>
      <c r="P995" s="77"/>
      <c r="Q995" s="77"/>
      <c r="R995" s="77"/>
      <c r="S995" s="77"/>
      <c r="T995" s="78"/>
      <c r="U995" s="78"/>
      <c r="V995" s="78"/>
      <c r="W995" s="78"/>
      <c r="X995" s="78"/>
      <c r="Y995" s="78"/>
      <c r="Z995" s="78"/>
    </row>
    <row r="996" ht="21.0" customHeight="1">
      <c r="A996" s="78"/>
      <c r="B996" s="78"/>
      <c r="C996" s="111"/>
      <c r="D996" s="111"/>
      <c r="E996" s="111"/>
      <c r="F996" s="111"/>
      <c r="G996" s="111"/>
      <c r="H996" s="111"/>
      <c r="I996" s="111"/>
      <c r="J996" s="111"/>
      <c r="K996" s="111"/>
      <c r="L996" s="110"/>
      <c r="M996" s="110"/>
      <c r="N996" s="110"/>
      <c r="O996" s="110"/>
      <c r="P996" s="77"/>
      <c r="Q996" s="77"/>
      <c r="R996" s="77"/>
      <c r="S996" s="77"/>
      <c r="T996" s="78"/>
      <c r="U996" s="78"/>
      <c r="V996" s="78"/>
      <c r="W996" s="78"/>
      <c r="X996" s="78"/>
      <c r="Y996" s="78"/>
      <c r="Z996" s="78"/>
    </row>
    <row r="997" ht="21.0" customHeight="1">
      <c r="A997" s="78"/>
      <c r="B997" s="78"/>
      <c r="C997" s="111"/>
      <c r="D997" s="111"/>
      <c r="E997" s="111"/>
      <c r="F997" s="111"/>
      <c r="G997" s="111"/>
      <c r="H997" s="111"/>
      <c r="I997" s="111"/>
      <c r="J997" s="111"/>
      <c r="K997" s="111"/>
      <c r="L997" s="110"/>
      <c r="M997" s="110"/>
      <c r="N997" s="110"/>
      <c r="O997" s="110"/>
      <c r="P997" s="77"/>
      <c r="Q997" s="77"/>
      <c r="R997" s="77"/>
      <c r="S997" s="77"/>
      <c r="T997" s="78"/>
      <c r="U997" s="78"/>
      <c r="V997" s="78"/>
      <c r="W997" s="78"/>
      <c r="X997" s="78"/>
      <c r="Y997" s="78"/>
      <c r="Z997" s="78"/>
    </row>
    <row r="998" ht="21.0" customHeight="1">
      <c r="A998" s="78"/>
      <c r="B998" s="78"/>
      <c r="C998" s="111"/>
      <c r="D998" s="111"/>
      <c r="E998" s="111"/>
      <c r="F998" s="111"/>
      <c r="G998" s="111"/>
      <c r="H998" s="111"/>
      <c r="I998" s="111"/>
      <c r="J998" s="111"/>
      <c r="K998" s="111"/>
      <c r="L998" s="110"/>
      <c r="M998" s="110"/>
      <c r="N998" s="110"/>
      <c r="O998" s="110"/>
      <c r="P998" s="77"/>
      <c r="Q998" s="77"/>
      <c r="R998" s="77"/>
      <c r="S998" s="77"/>
      <c r="T998" s="78"/>
      <c r="U998" s="78"/>
      <c r="V998" s="78"/>
      <c r="W998" s="78"/>
      <c r="X998" s="78"/>
      <c r="Y998" s="78"/>
      <c r="Z998" s="78"/>
    </row>
    <row r="999" ht="21.0" customHeight="1">
      <c r="A999" s="78"/>
      <c r="B999" s="78"/>
      <c r="C999" s="111"/>
      <c r="D999" s="111"/>
      <c r="E999" s="111"/>
      <c r="F999" s="111"/>
      <c r="G999" s="111"/>
      <c r="H999" s="111"/>
      <c r="I999" s="111"/>
      <c r="J999" s="111"/>
      <c r="K999" s="111"/>
      <c r="L999" s="110"/>
      <c r="M999" s="110"/>
      <c r="N999" s="110"/>
      <c r="O999" s="110"/>
      <c r="P999" s="77"/>
      <c r="Q999" s="77"/>
      <c r="R999" s="77"/>
      <c r="S999" s="77"/>
      <c r="T999" s="78"/>
      <c r="U999" s="78"/>
      <c r="V999" s="78"/>
      <c r="W999" s="78"/>
      <c r="X999" s="78"/>
      <c r="Y999" s="78"/>
      <c r="Z999" s="78"/>
    </row>
  </sheetData>
  <autoFilter ref="$A$3:$S$180">
    <sortState ref="A3:S180">
      <sortCondition descending="1" ref="L3:L180"/>
      <sortCondition descending="1" ref="C3:C180"/>
    </sortState>
  </autoFilter>
  <mergeCells count="9">
    <mergeCell ref="A186:F186"/>
    <mergeCell ref="A187:F187"/>
    <mergeCell ref="A1:O1"/>
    <mergeCell ref="A2:F2"/>
    <mergeCell ref="G2:K2"/>
    <mergeCell ref="L2:O2"/>
    <mergeCell ref="P2:R2"/>
    <mergeCell ref="A184:F184"/>
    <mergeCell ref="A185:F185"/>
  </mergeCells>
  <conditionalFormatting sqref="S4:S180">
    <cfRule type="cellIs" dxfId="0" priority="1" operator="equal">
      <formula>"Dead Weight"</formula>
    </cfRule>
  </conditionalFormatting>
  <conditionalFormatting sqref="S4:S180">
    <cfRule type="cellIs" dxfId="1" priority="2" operator="equal">
      <formula>"Need Improvement"</formula>
    </cfRule>
  </conditionalFormatting>
  <conditionalFormatting sqref="S4:S180">
    <cfRule type="cellIs" dxfId="2" priority="3" operator="equal">
      <formula>"Good"</formula>
    </cfRule>
  </conditionalFormatting>
  <conditionalFormatting sqref="S4:S180">
    <cfRule type="cellIs" dxfId="3" priority="4" operator="equal">
      <formula>"Excellent"</formula>
    </cfRule>
  </conditionalFormatting>
  <dataValidations>
    <dataValidation type="list" allowBlank="1" showErrorMessage="1" sqref="S4:S180">
      <formula1>"Excellent,Good,Need Improvement,Dead Weight"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25"/>
    <col customWidth="1" min="2" max="2" width="22.0"/>
    <col customWidth="1" min="3" max="3" width="18.13"/>
    <col customWidth="1" min="4" max="4" width="20.5"/>
    <col customWidth="1" min="5" max="5" width="25.38"/>
    <col customWidth="1" min="6" max="8" width="20.5"/>
    <col customWidth="1" min="9" max="9" width="24.25"/>
    <col customWidth="1" min="10" max="10" width="20.88"/>
    <col customWidth="1" min="11" max="12" width="17.38"/>
    <col customWidth="1" min="13" max="14" width="17.5"/>
    <col customWidth="1" min="15" max="15" width="13.63"/>
    <col customWidth="1" min="16" max="17" width="25.5"/>
    <col customWidth="1" min="18" max="18" width="14.5"/>
    <col customWidth="1" min="19" max="19" width="21.38"/>
    <col customWidth="1" min="20" max="20" width="21.5"/>
    <col customWidth="1" min="21" max="21" width="17.63"/>
    <col customWidth="1" min="22" max="22" width="16.75"/>
    <col customWidth="1" min="23" max="23" width="15.38"/>
    <col customWidth="1" min="24" max="25" width="16.38"/>
    <col customWidth="1" min="26" max="37" width="8.63"/>
  </cols>
  <sheetData>
    <row r="1" ht="36.0" customHeight="1">
      <c r="A1" s="76" t="s">
        <v>348</v>
      </c>
      <c r="X1" s="77"/>
      <c r="Y1" s="77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</row>
    <row r="2" ht="34.5" customHeight="1">
      <c r="A2" s="79" t="s">
        <v>349</v>
      </c>
      <c r="B2" s="80"/>
      <c r="C2" s="80"/>
      <c r="D2" s="80"/>
      <c r="E2" s="80"/>
      <c r="F2" s="80"/>
      <c r="G2" s="80"/>
      <c r="H2" s="80"/>
      <c r="I2" s="120" t="s">
        <v>350</v>
      </c>
      <c r="J2" s="83"/>
      <c r="K2" s="121" t="s">
        <v>351</v>
      </c>
      <c r="L2" s="81" t="s">
        <v>352</v>
      </c>
      <c r="M2" s="82"/>
      <c r="N2" s="82"/>
      <c r="O2" s="82"/>
      <c r="P2" s="82"/>
      <c r="Q2" s="82"/>
      <c r="R2" s="82"/>
      <c r="S2" s="82"/>
      <c r="T2" s="83"/>
      <c r="U2" s="84" t="s">
        <v>318</v>
      </c>
      <c r="V2" s="82"/>
      <c r="W2" s="83"/>
      <c r="X2" s="85" t="s">
        <v>353</v>
      </c>
      <c r="Y2" s="83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</row>
    <row r="3" ht="21.0" customHeight="1">
      <c r="A3" s="87" t="s">
        <v>72</v>
      </c>
      <c r="B3" s="87" t="s">
        <v>73</v>
      </c>
      <c r="C3" s="88" t="s">
        <v>4</v>
      </c>
      <c r="D3" s="88" t="s">
        <v>74</v>
      </c>
      <c r="E3" s="88" t="s">
        <v>354</v>
      </c>
      <c r="F3" s="88" t="s">
        <v>355</v>
      </c>
      <c r="G3" s="88" t="s">
        <v>356</v>
      </c>
      <c r="H3" s="88" t="s">
        <v>357</v>
      </c>
      <c r="I3" s="122" t="s">
        <v>358</v>
      </c>
      <c r="J3" s="122" t="s">
        <v>359</v>
      </c>
      <c r="K3" s="123" t="s">
        <v>360</v>
      </c>
      <c r="L3" s="89" t="s">
        <v>361</v>
      </c>
      <c r="M3" s="89" t="s">
        <v>362</v>
      </c>
      <c r="N3" s="89" t="s">
        <v>363</v>
      </c>
      <c r="O3" s="89" t="s">
        <v>364</v>
      </c>
      <c r="P3" s="124" t="s">
        <v>325</v>
      </c>
      <c r="Q3" s="124" t="s">
        <v>326</v>
      </c>
      <c r="R3" s="89" t="s">
        <v>327</v>
      </c>
      <c r="S3" s="89" t="s">
        <v>328</v>
      </c>
      <c r="T3" s="89" t="s">
        <v>329</v>
      </c>
      <c r="U3" s="90" t="s">
        <v>330</v>
      </c>
      <c r="V3" s="90" t="s">
        <v>331</v>
      </c>
      <c r="W3" s="90" t="s">
        <v>333</v>
      </c>
      <c r="X3" s="91" t="s">
        <v>365</v>
      </c>
      <c r="Y3" s="91" t="s">
        <v>27</v>
      </c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</row>
    <row r="4" ht="21.0" customHeight="1">
      <c r="A4" s="93">
        <v>1.1726598E7</v>
      </c>
      <c r="B4" s="93" t="s">
        <v>90</v>
      </c>
      <c r="C4" s="94">
        <v>8.1190185E7</v>
      </c>
      <c r="D4" s="94">
        <v>9.465326822E9</v>
      </c>
      <c r="E4" s="94">
        <v>6.51452062E8</v>
      </c>
      <c r="F4" s="94">
        <v>2609562.0</v>
      </c>
      <c r="G4" s="94">
        <v>3.1266506E7</v>
      </c>
      <c r="H4" s="94">
        <v>52769.0</v>
      </c>
      <c r="I4" s="125">
        <v>3.013557952990218E8</v>
      </c>
      <c r="J4" s="125">
        <v>1.5378933001365575E8</v>
      </c>
      <c r="K4" s="126">
        <v>4.593060011251047E8</v>
      </c>
      <c r="L4" s="127">
        <v>11467.0</v>
      </c>
      <c r="M4" s="127">
        <v>7605758.0</v>
      </c>
      <c r="N4" s="127">
        <v>9.2854954E7</v>
      </c>
      <c r="O4" s="95">
        <v>1.00460712E8</v>
      </c>
      <c r="P4" s="95">
        <f>991*100</f>
        <v>99100</v>
      </c>
      <c r="Q4" s="95">
        <f>(142364+167408+186462)*200</f>
        <v>99246800</v>
      </c>
      <c r="R4" s="95">
        <v>497227.0</v>
      </c>
      <c r="S4" s="95">
        <v>-7771235.0</v>
      </c>
      <c r="T4" s="95">
        <v>1.933204193E9</v>
      </c>
      <c r="U4" s="96">
        <v>6.4150224523864505</v>
      </c>
      <c r="V4" s="100">
        <v>0.65</v>
      </c>
      <c r="W4" s="96">
        <v>4.208967852073498</v>
      </c>
      <c r="X4" s="97">
        <f t="shared" ref="X4:X181" si="1">RANK(W4,($W$4:$W$181),0)+COUNTIF($W$4:W4,W4)-1</f>
        <v>1</v>
      </c>
      <c r="Y4" s="97">
        <f t="shared" ref="Y4:Y181" si="2">RANK(T4,($T$4:$T$181),0)+COUNTIF($T$4:T4,T4)-1</f>
        <v>1</v>
      </c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</row>
    <row r="5" ht="21.0" customHeight="1">
      <c r="A5" s="93">
        <v>1.69446444E8</v>
      </c>
      <c r="B5" s="93" t="s">
        <v>164</v>
      </c>
      <c r="C5" s="94">
        <v>5.6077624E7</v>
      </c>
      <c r="D5" s="94">
        <v>1.251807736E9</v>
      </c>
      <c r="E5" s="94">
        <v>1.14506121E8</v>
      </c>
      <c r="F5" s="94">
        <v>475504.0</v>
      </c>
      <c r="G5" s="94">
        <v>5487549.0</v>
      </c>
      <c r="H5" s="94">
        <v>112183.0</v>
      </c>
      <c r="I5" s="125">
        <v>1.2687089850333208E8</v>
      </c>
      <c r="J5" s="125">
        <v>6.79526554164601E7</v>
      </c>
      <c r="K5" s="126">
        <v>2.052917237420212E8</v>
      </c>
      <c r="L5" s="127">
        <v>12811.0</v>
      </c>
      <c r="M5" s="127">
        <v>1857586.0</v>
      </c>
      <c r="N5" s="127">
        <v>2.3920409E7</v>
      </c>
      <c r="O5" s="95">
        <v>2.5777995E7</v>
      </c>
      <c r="P5" s="95">
        <f>(317535+154889+739)*100</f>
        <v>47316300</v>
      </c>
      <c r="Q5" s="95">
        <f>(240580+247983)*200</f>
        <v>97712600</v>
      </c>
      <c r="R5" s="95">
        <v>1041820.0</v>
      </c>
      <c r="S5" s="95">
        <v>-5433506.0</v>
      </c>
      <c r="T5" s="95">
        <v>4.97018978E8</v>
      </c>
      <c r="U5" s="96">
        <v>3.9175176014611934</v>
      </c>
      <c r="V5" s="100">
        <v>2.13</v>
      </c>
      <c r="W5" s="96">
        <v>2.4210375797934085</v>
      </c>
      <c r="X5" s="97">
        <f t="shared" si="1"/>
        <v>2</v>
      </c>
      <c r="Y5" s="97">
        <f t="shared" si="2"/>
        <v>8</v>
      </c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</row>
    <row r="6" ht="21.0" customHeight="1">
      <c r="A6" s="93">
        <v>1.69326547E8</v>
      </c>
      <c r="B6" s="93" t="s">
        <v>134</v>
      </c>
      <c r="C6" s="94">
        <v>6.3184807E7</v>
      </c>
      <c r="D6" s="94">
        <v>3.507155636E9</v>
      </c>
      <c r="E6" s="94">
        <v>1.56027813E8</v>
      </c>
      <c r="F6" s="94">
        <v>655064.0</v>
      </c>
      <c r="G6" s="94">
        <v>7473724.0</v>
      </c>
      <c r="H6" s="94">
        <v>322665.0</v>
      </c>
      <c r="I6" s="125">
        <v>1.7974676605827588E8</v>
      </c>
      <c r="J6" s="125">
        <v>9.686012655530049E7</v>
      </c>
      <c r="K6" s="126">
        <v>2.852050719651087E8</v>
      </c>
      <c r="L6" s="127">
        <v>242130.0</v>
      </c>
      <c r="M6" s="127">
        <v>2878224.0</v>
      </c>
      <c r="N6" s="127">
        <v>2.859885E7</v>
      </c>
      <c r="O6" s="95">
        <v>3.1477074E7</v>
      </c>
      <c r="P6" s="95">
        <f>(8381+407048+45660)*100</f>
        <v>46108900</v>
      </c>
      <c r="Q6" s="95">
        <f>583246*200</f>
        <v>116649200</v>
      </c>
      <c r="R6" s="95">
        <v>1329070.0</v>
      </c>
      <c r="S6" s="95">
        <v>-7293654.0</v>
      </c>
      <c r="T6" s="95">
        <v>6.00918042E8</v>
      </c>
      <c r="U6" s="96">
        <v>3.343136876271675</v>
      </c>
      <c r="V6" s="100">
        <v>1.68</v>
      </c>
      <c r="W6" s="96">
        <v>2.1069682872733586</v>
      </c>
      <c r="X6" s="97">
        <f t="shared" si="1"/>
        <v>3</v>
      </c>
      <c r="Y6" s="97">
        <f t="shared" si="2"/>
        <v>5</v>
      </c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</row>
    <row r="7" ht="21.0" customHeight="1">
      <c r="A7" s="93">
        <v>2463403.0</v>
      </c>
      <c r="B7" s="93" t="s">
        <v>85</v>
      </c>
      <c r="C7" s="94">
        <v>8.119419E7</v>
      </c>
      <c r="D7" s="94">
        <v>8.053097772E9</v>
      </c>
      <c r="E7" s="94">
        <v>3.72214629E8</v>
      </c>
      <c r="F7" s="94">
        <v>1495722.0</v>
      </c>
      <c r="G7" s="94">
        <v>1.7862555E7</v>
      </c>
      <c r="H7" s="94">
        <v>438196.0</v>
      </c>
      <c r="I7" s="125">
        <v>3.3338677495398825E8</v>
      </c>
      <c r="J7" s="125">
        <v>1.6747727698078963E8</v>
      </c>
      <c r="K7" s="126">
        <v>5.038375012608421E8</v>
      </c>
      <c r="L7" s="127">
        <v>15374.0</v>
      </c>
      <c r="M7" s="127">
        <v>4155690.0</v>
      </c>
      <c r="N7" s="127">
        <v>4.1538522E7</v>
      </c>
      <c r="O7" s="95">
        <v>4.5694212E7</v>
      </c>
      <c r="P7" s="99">
        <v>0.0</v>
      </c>
      <c r="Q7" s="95">
        <f>(454389+515925+195158)*200</f>
        <v>233094400</v>
      </c>
      <c r="R7" s="95">
        <v>1165472.0</v>
      </c>
      <c r="S7" s="95">
        <v>-1.277169E7</v>
      </c>
      <c r="T7" s="95">
        <v>8.72336755E8</v>
      </c>
      <c r="U7" s="96">
        <v>2.616590760447513</v>
      </c>
      <c r="V7" s="100">
        <v>1.39</v>
      </c>
      <c r="W7" s="96">
        <v>1.7313851248011447</v>
      </c>
      <c r="X7" s="97">
        <f t="shared" si="1"/>
        <v>4</v>
      </c>
      <c r="Y7" s="97">
        <f t="shared" si="2"/>
        <v>2</v>
      </c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</row>
    <row r="8" ht="21.0" customHeight="1">
      <c r="A8" s="93">
        <v>1.53857025E8</v>
      </c>
      <c r="B8" s="93" t="s">
        <v>154</v>
      </c>
      <c r="C8" s="94">
        <v>6.1416348E7</v>
      </c>
      <c r="D8" s="94">
        <v>1.062839116E9</v>
      </c>
      <c r="E8" s="94">
        <v>1.84182576E8</v>
      </c>
      <c r="F8" s="94">
        <v>1683679.0</v>
      </c>
      <c r="G8" s="94">
        <v>8366403.0</v>
      </c>
      <c r="H8" s="94">
        <v>524987.0</v>
      </c>
      <c r="I8" s="125">
        <v>1.517213276448572E8</v>
      </c>
      <c r="J8" s="125">
        <v>8.20179087353826E7</v>
      </c>
      <c r="K8" s="126">
        <v>2.433354038447637E8</v>
      </c>
      <c r="L8" s="127">
        <v>62893.0</v>
      </c>
      <c r="M8" s="127">
        <v>2778876.0</v>
      </c>
      <c r="N8" s="127">
        <v>1.8866668E7</v>
      </c>
      <c r="O8" s="95">
        <v>2.1645544E7</v>
      </c>
      <c r="P8" s="95">
        <f>(298559+325605+375178)*100</f>
        <v>99934200</v>
      </c>
      <c r="Q8" s="95">
        <f>(84845+74689+24307)*200</f>
        <v>36768200</v>
      </c>
      <c r="R8" s="95">
        <v>1183184.0</v>
      </c>
      <c r="S8" s="95">
        <v>-3925465.0</v>
      </c>
      <c r="T8" s="95">
        <v>4.05157574E8</v>
      </c>
      <c r="U8" s="96">
        <v>2.670406199900752</v>
      </c>
      <c r="V8" s="100">
        <v>1.67</v>
      </c>
      <c r="W8" s="96">
        <v>1.665016958479544</v>
      </c>
      <c r="X8" s="97">
        <f t="shared" si="1"/>
        <v>5</v>
      </c>
      <c r="Y8" s="97">
        <f t="shared" si="2"/>
        <v>14</v>
      </c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</row>
    <row r="9" ht="21.0" customHeight="1">
      <c r="A9" s="93">
        <v>1.72021868E8</v>
      </c>
      <c r="B9" s="93" t="s">
        <v>132</v>
      </c>
      <c r="C9" s="94">
        <v>6.836163E7</v>
      </c>
      <c r="D9" s="94">
        <v>1.119055615E9</v>
      </c>
      <c r="E9" s="94">
        <v>1.3653334E8</v>
      </c>
      <c r="F9" s="94">
        <v>610991.0</v>
      </c>
      <c r="G9" s="94">
        <v>6521170.0</v>
      </c>
      <c r="H9" s="94">
        <v>261125.0</v>
      </c>
      <c r="I9" s="125">
        <v>1.913100651636652E8</v>
      </c>
      <c r="J9" s="125">
        <v>1.0273559513486381E8</v>
      </c>
      <c r="K9" s="126">
        <v>3.0222852011767364E8</v>
      </c>
      <c r="L9" s="127">
        <v>6276.0</v>
      </c>
      <c r="M9" s="127">
        <v>1597117.0</v>
      </c>
      <c r="N9" s="127">
        <v>2.1992177E7</v>
      </c>
      <c r="O9" s="95">
        <v>2.3589294E7</v>
      </c>
      <c r="P9" s="95">
        <f>4594*100</f>
        <v>459400</v>
      </c>
      <c r="Q9" s="95">
        <f>(448073+291469+53482)*200</f>
        <v>158604800</v>
      </c>
      <c r="R9" s="95">
        <v>788386.0</v>
      </c>
      <c r="S9" s="95">
        <v>-3605490.0</v>
      </c>
      <c r="T9" s="95">
        <v>4.55819059E8</v>
      </c>
      <c r="U9" s="96">
        <v>2.382619328523296</v>
      </c>
      <c r="V9" s="100">
        <v>1.55</v>
      </c>
      <c r="W9" s="96">
        <v>1.508193398897382</v>
      </c>
      <c r="X9" s="97">
        <f t="shared" si="1"/>
        <v>6</v>
      </c>
      <c r="Y9" s="97">
        <f t="shared" si="2"/>
        <v>9</v>
      </c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</row>
    <row r="10" ht="21.0" customHeight="1">
      <c r="A10" s="93">
        <v>6.7071592E7</v>
      </c>
      <c r="B10" s="93" t="s">
        <v>93</v>
      </c>
      <c r="C10" s="94">
        <v>8.1967002E7</v>
      </c>
      <c r="D10" s="94">
        <v>1.0363196103E10</v>
      </c>
      <c r="E10" s="94">
        <v>2.21753397E8</v>
      </c>
      <c r="F10" s="94">
        <v>1509116.0</v>
      </c>
      <c r="G10" s="94">
        <v>1.0317842E7</v>
      </c>
      <c r="H10" s="94">
        <v>237106.0</v>
      </c>
      <c r="I10" s="125">
        <v>2.841747485688741E8</v>
      </c>
      <c r="J10" s="125">
        <v>1.4626924121233335E8</v>
      </c>
      <c r="K10" s="126">
        <v>4.352392437433921E8</v>
      </c>
      <c r="L10" s="127">
        <v>225404.0</v>
      </c>
      <c r="M10" s="127">
        <v>3568069.0</v>
      </c>
      <c r="N10" s="127">
        <v>3.0628513E7</v>
      </c>
      <c r="O10" s="95">
        <v>3.4196582E7</v>
      </c>
      <c r="P10" s="95">
        <f>(50005+807)*100</f>
        <v>5081200</v>
      </c>
      <c r="Q10" s="95">
        <f>(304626+118806+353116+9858)*200</f>
        <v>157281200</v>
      </c>
      <c r="R10" s="95">
        <v>837218.0</v>
      </c>
      <c r="S10" s="95">
        <v>-5727042.0</v>
      </c>
      <c r="T10" s="95">
        <v>6.48565277E8</v>
      </c>
      <c r="U10" s="96">
        <v>2.2822762411728155</v>
      </c>
      <c r="V10" s="100">
        <v>1.11</v>
      </c>
      <c r="W10" s="96">
        <v>1.4901351068939463</v>
      </c>
      <c r="X10" s="97">
        <f t="shared" si="1"/>
        <v>7</v>
      </c>
      <c r="Y10" s="97">
        <f t="shared" si="2"/>
        <v>4</v>
      </c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</row>
    <row r="11" ht="21.0" customHeight="1">
      <c r="A11" s="93">
        <v>1.46428825E8</v>
      </c>
      <c r="B11" s="93" t="s">
        <v>138</v>
      </c>
      <c r="C11" s="94">
        <v>6.1074272E7</v>
      </c>
      <c r="D11" s="94">
        <v>1.989393617E9</v>
      </c>
      <c r="E11" s="94">
        <v>1.06168932E8</v>
      </c>
      <c r="F11" s="94">
        <v>5684284.0</v>
      </c>
      <c r="G11" s="94">
        <v>2442829.0</v>
      </c>
      <c r="H11" s="94">
        <v>403983.0</v>
      </c>
      <c r="I11" s="125">
        <v>1.770531129781789E8</v>
      </c>
      <c r="J11" s="125">
        <v>9.547233806954002E7</v>
      </c>
      <c r="K11" s="126">
        <v>2.812201054635692E8</v>
      </c>
      <c r="L11" s="127">
        <v>2692153.0</v>
      </c>
      <c r="M11" s="127">
        <v>1.2110224E7</v>
      </c>
      <c r="N11" s="127">
        <v>1.2717522E7</v>
      </c>
      <c r="O11" s="95">
        <v>2.4827746E7</v>
      </c>
      <c r="P11" s="99">
        <v>0.0</v>
      </c>
      <c r="Q11" s="95">
        <f>(225876+875895)*200</f>
        <v>220354200</v>
      </c>
      <c r="R11" s="95">
        <v>1074942.0</v>
      </c>
      <c r="S11" s="95">
        <v>-1.0062251E7</v>
      </c>
      <c r="T11" s="95">
        <v>3.77738433E8</v>
      </c>
      <c r="U11" s="96">
        <v>2.133475241672564</v>
      </c>
      <c r="V11" s="100">
        <v>2.31</v>
      </c>
      <c r="W11" s="96">
        <v>1.3432127563473029</v>
      </c>
      <c r="X11" s="97">
        <f t="shared" si="1"/>
        <v>8</v>
      </c>
      <c r="Y11" s="97">
        <f t="shared" si="2"/>
        <v>15</v>
      </c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</row>
    <row r="12" ht="21.0" customHeight="1">
      <c r="A12" s="93">
        <v>7.4556991E7</v>
      </c>
      <c r="B12" s="93" t="s">
        <v>98</v>
      </c>
      <c r="C12" s="94">
        <v>7.081987E7</v>
      </c>
      <c r="D12" s="94">
        <v>2.836706401E9</v>
      </c>
      <c r="E12" s="94">
        <v>1.52631917E8</v>
      </c>
      <c r="F12" s="94">
        <v>685620.0</v>
      </c>
      <c r="G12" s="94">
        <v>7288603.0</v>
      </c>
      <c r="H12" s="94">
        <v>72875.0</v>
      </c>
      <c r="I12" s="125">
        <v>2.701875468420904E8</v>
      </c>
      <c r="J12" s="125">
        <v>1.4004412731347734E8</v>
      </c>
      <c r="K12" s="126">
        <v>4.155419084178887E8</v>
      </c>
      <c r="L12" s="127">
        <v>52658.0</v>
      </c>
      <c r="M12" s="127">
        <v>2715095.0</v>
      </c>
      <c r="N12" s="127">
        <v>2.5600717E7</v>
      </c>
      <c r="O12" s="95">
        <v>2.8315812E7</v>
      </c>
      <c r="P12" s="95">
        <f>(12804+47104+23429)*100</f>
        <v>8333700</v>
      </c>
      <c r="Q12" s="95">
        <f>(398680+521519+374643)*200</f>
        <v>258968400</v>
      </c>
      <c r="R12" s="95">
        <v>1378210.0</v>
      </c>
      <c r="S12" s="95">
        <v>-1.4216299E7</v>
      </c>
      <c r="T12" s="95">
        <v>5.39208126E8</v>
      </c>
      <c r="U12" s="96">
        <v>1.9956808975919869</v>
      </c>
      <c r="V12" s="100">
        <v>1.91</v>
      </c>
      <c r="W12" s="96">
        <v>1.2976022756716674</v>
      </c>
      <c r="X12" s="97">
        <f t="shared" si="1"/>
        <v>9</v>
      </c>
      <c r="Y12" s="97">
        <f t="shared" si="2"/>
        <v>7</v>
      </c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</row>
    <row r="13" ht="21.0" customHeight="1">
      <c r="A13" s="93">
        <v>1.71355737E8</v>
      </c>
      <c r="B13" s="93" t="s">
        <v>338</v>
      </c>
      <c r="C13" s="94">
        <v>6.1351576E7</v>
      </c>
      <c r="D13" s="94">
        <v>7.3107319E8</v>
      </c>
      <c r="E13" s="94">
        <v>7.486347E7</v>
      </c>
      <c r="F13" s="94">
        <v>405353.0</v>
      </c>
      <c r="G13" s="94">
        <v>3540497.0</v>
      </c>
      <c r="H13" s="94">
        <v>13106.0</v>
      </c>
      <c r="I13" s="125">
        <v>1.931794684404645E8</v>
      </c>
      <c r="J13" s="125">
        <v>1.0367357837437922E8</v>
      </c>
      <c r="K13" s="126">
        <v>3.049685933715521E8</v>
      </c>
      <c r="L13" s="127">
        <v>1102536.0</v>
      </c>
      <c r="M13" s="127">
        <v>1.1343937E7</v>
      </c>
      <c r="N13" s="127">
        <v>1.293553E7</v>
      </c>
      <c r="O13" s="95">
        <v>2.4279467E7</v>
      </c>
      <c r="P13" s="95">
        <f>(4964+58058+6513)*100</f>
        <v>6953500</v>
      </c>
      <c r="Q13" s="95">
        <f>(559543+528711+424100)*200</f>
        <v>302470800</v>
      </c>
      <c r="R13" s="95">
        <v>1569007.0</v>
      </c>
      <c r="S13" s="95">
        <v>-1.3922823E7</v>
      </c>
      <c r="T13" s="95">
        <v>3.75428381E8</v>
      </c>
      <c r="U13" s="96">
        <v>1.943417610736942</v>
      </c>
      <c r="V13" s="100">
        <v>2.98</v>
      </c>
      <c r="W13" s="96">
        <v>1.2310394878681972</v>
      </c>
      <c r="X13" s="97">
        <f t="shared" si="1"/>
        <v>10</v>
      </c>
      <c r="Y13" s="97">
        <f t="shared" si="2"/>
        <v>16</v>
      </c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</row>
    <row r="14" ht="21.0" customHeight="1">
      <c r="A14" s="93">
        <v>6.496634E7</v>
      </c>
      <c r="B14" s="93" t="s">
        <v>80</v>
      </c>
      <c r="C14" s="94">
        <v>9.5427085E7</v>
      </c>
      <c r="D14" s="94">
        <v>5.019865662E9</v>
      </c>
      <c r="E14" s="94">
        <v>1.55994243E8</v>
      </c>
      <c r="F14" s="94">
        <v>1002682.0</v>
      </c>
      <c r="G14" s="94">
        <v>7298251.0</v>
      </c>
      <c r="H14" s="94">
        <v>73109.0</v>
      </c>
      <c r="I14" s="125">
        <v>4.703026456301523E8</v>
      </c>
      <c r="J14" s="125">
        <v>2.2230327784622958E8</v>
      </c>
      <c r="K14" s="126">
        <v>6.904511187129732E8</v>
      </c>
      <c r="L14" s="127">
        <v>114352.0</v>
      </c>
      <c r="M14" s="127">
        <v>4703824.0</v>
      </c>
      <c r="N14" s="127">
        <v>4.0140086E7</v>
      </c>
      <c r="O14" s="95">
        <v>4.484391E7</v>
      </c>
      <c r="P14" s="99">
        <v>0.0</v>
      </c>
      <c r="Q14" s="95">
        <f>(445238+525289+381360)*200</f>
        <v>270377400</v>
      </c>
      <c r="R14" s="95">
        <v>1351888.0</v>
      </c>
      <c r="S14" s="95">
        <v>-1.5120651E7</v>
      </c>
      <c r="T14" s="95">
        <v>8.49918535E8</v>
      </c>
      <c r="U14" s="96">
        <v>1.807173620852601</v>
      </c>
      <c r="V14" s="100">
        <v>1.22</v>
      </c>
      <c r="W14" s="96">
        <v>1.2309611961876172</v>
      </c>
      <c r="X14" s="97">
        <f t="shared" si="1"/>
        <v>11</v>
      </c>
      <c r="Y14" s="97">
        <f t="shared" si="2"/>
        <v>3</v>
      </c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</row>
    <row r="15" ht="21.0" customHeight="1">
      <c r="A15" s="93">
        <v>1.71503078E8</v>
      </c>
      <c r="B15" s="93" t="s">
        <v>109</v>
      </c>
      <c r="C15" s="94">
        <v>7.0774961E7</v>
      </c>
      <c r="D15" s="94">
        <v>1.481376399E9</v>
      </c>
      <c r="E15" s="94">
        <v>1.22896415E8</v>
      </c>
      <c r="F15" s="94">
        <v>1443697.0</v>
      </c>
      <c r="G15" s="94">
        <v>5422712.0</v>
      </c>
      <c r="H15" s="94">
        <v>227441.0</v>
      </c>
      <c r="I15" s="125">
        <v>2.2599923312584224E8</v>
      </c>
      <c r="J15" s="125">
        <v>1.1966850398026244E8</v>
      </c>
      <c r="K15" s="126">
        <v>3.525947613499687E8</v>
      </c>
      <c r="L15" s="127">
        <v>30552.0</v>
      </c>
      <c r="M15" s="127">
        <v>2280219.0</v>
      </c>
      <c r="N15" s="127">
        <v>1.9216018E7</v>
      </c>
      <c r="O15" s="95">
        <v>2.1496237E7</v>
      </c>
      <c r="P15" s="95">
        <f>(267470+264758)*100</f>
        <v>53222800</v>
      </c>
      <c r="Q15" s="95">
        <f>(98957+193316+81039)*200</f>
        <v>74662400</v>
      </c>
      <c r="R15" s="95">
        <v>905541.0</v>
      </c>
      <c r="S15" s="95">
        <v>-9936221.0</v>
      </c>
      <c r="T15" s="95">
        <v>4.07135727E8</v>
      </c>
      <c r="U15" s="96">
        <v>1.8014916306078625</v>
      </c>
      <c r="V15" s="100">
        <v>1.07</v>
      </c>
      <c r="W15" s="96">
        <v>1.1546845603752365</v>
      </c>
      <c r="X15" s="97">
        <f t="shared" si="1"/>
        <v>12</v>
      </c>
      <c r="Y15" s="97">
        <f t="shared" si="2"/>
        <v>13</v>
      </c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</row>
    <row r="16" ht="21.0" customHeight="1">
      <c r="A16" s="93">
        <v>9.8107237E7</v>
      </c>
      <c r="B16" s="93" t="s">
        <v>96</v>
      </c>
      <c r="C16" s="94">
        <v>6.9457009E7</v>
      </c>
      <c r="D16" s="94">
        <v>2.827549678E9</v>
      </c>
      <c r="E16" s="94">
        <v>2.34182386E8</v>
      </c>
      <c r="F16" s="94">
        <v>1322265.0</v>
      </c>
      <c r="G16" s="94">
        <v>1.1047986E7</v>
      </c>
      <c r="H16" s="94">
        <v>688146.0</v>
      </c>
      <c r="I16" s="125">
        <v>2.786628018578539E8</v>
      </c>
      <c r="J16" s="125">
        <v>1.438276249044246E8</v>
      </c>
      <c r="K16" s="126">
        <v>4.274887839617045E8</v>
      </c>
      <c r="L16" s="127">
        <v>28240.0</v>
      </c>
      <c r="M16" s="127">
        <v>2253679.0</v>
      </c>
      <c r="N16" s="127">
        <v>2.085214E7</v>
      </c>
      <c r="O16" s="95">
        <v>2.3105819E7</v>
      </c>
      <c r="P16" s="99">
        <v>0.0</v>
      </c>
      <c r="Q16" s="95">
        <f>(649579+281327+391560)*200</f>
        <v>264493200</v>
      </c>
      <c r="R16" s="95">
        <v>1326419.0</v>
      </c>
      <c r="S16" s="95">
        <v>-1.5194833E7</v>
      </c>
      <c r="T16" s="95">
        <v>4.39585462E8</v>
      </c>
      <c r="U16" s="96">
        <v>1.5774816698506924</v>
      </c>
      <c r="V16" s="100">
        <v>1.84</v>
      </c>
      <c r="W16" s="96">
        <v>1.028297065308219</v>
      </c>
      <c r="X16" s="97">
        <f t="shared" si="1"/>
        <v>13</v>
      </c>
      <c r="Y16" s="97">
        <f t="shared" si="2"/>
        <v>10</v>
      </c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</row>
    <row r="17" ht="21.0" customHeight="1">
      <c r="A17" s="93">
        <v>2.7578537E7</v>
      </c>
      <c r="B17" s="93" t="s">
        <v>82</v>
      </c>
      <c r="C17" s="94">
        <v>7.8226207E7</v>
      </c>
      <c r="D17" s="94">
        <v>3.273577513E9</v>
      </c>
      <c r="E17" s="94">
        <v>1.39193064E8</v>
      </c>
      <c r="F17" s="94">
        <v>1243297.0</v>
      </c>
      <c r="G17" s="94">
        <v>6335327.0</v>
      </c>
      <c r="H17" s="94">
        <v>452271.0</v>
      </c>
      <c r="I17" s="125">
        <v>2.979593682937113E8</v>
      </c>
      <c r="J17" s="125">
        <v>1.5231321257612896E8</v>
      </c>
      <c r="K17" s="126">
        <v>4.5455901326869255E8</v>
      </c>
      <c r="L17" s="127">
        <v>197533.0</v>
      </c>
      <c r="M17" s="127">
        <v>2515984.0</v>
      </c>
      <c r="N17" s="127">
        <v>2.0261483E7</v>
      </c>
      <c r="O17" s="95">
        <v>2.2777467E7</v>
      </c>
      <c r="P17" s="95">
        <f>(4450+17994+4318)*100</f>
        <v>2676200</v>
      </c>
      <c r="Q17" s="95">
        <f>(254079+877349+122080+45)*200</f>
        <v>250710600</v>
      </c>
      <c r="R17" s="95">
        <v>1295498.0</v>
      </c>
      <c r="S17" s="95">
        <v>-1.4094162E7</v>
      </c>
      <c r="T17" s="95">
        <v>4.30527006E8</v>
      </c>
      <c r="U17" s="96">
        <v>1.4449185084041765</v>
      </c>
      <c r="V17" s="100">
        <v>1.66</v>
      </c>
      <c r="W17" s="96">
        <v>0.9471311610435781</v>
      </c>
      <c r="X17" s="97">
        <f t="shared" si="1"/>
        <v>14</v>
      </c>
      <c r="Y17" s="97">
        <f t="shared" si="2"/>
        <v>12</v>
      </c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</row>
    <row r="18" ht="21.0" customHeight="1">
      <c r="A18" s="93">
        <v>1.71604682E8</v>
      </c>
      <c r="B18" s="93" t="s">
        <v>339</v>
      </c>
      <c r="C18" s="94">
        <v>6.4841606E7</v>
      </c>
      <c r="D18" s="94">
        <v>1.356696374E9</v>
      </c>
      <c r="E18" s="94">
        <v>6.5611255E7</v>
      </c>
      <c r="F18" s="94">
        <v>787468.0</v>
      </c>
      <c r="G18" s="94">
        <v>2885915.0</v>
      </c>
      <c r="H18" s="94">
        <v>171865.0</v>
      </c>
      <c r="I18" s="125">
        <v>1.994788176635197E8</v>
      </c>
      <c r="J18" s="125">
        <v>1.0681135416005565E8</v>
      </c>
      <c r="K18" s="126">
        <v>3.141785641229214E8</v>
      </c>
      <c r="L18" s="127">
        <v>268731.0</v>
      </c>
      <c r="M18" s="127">
        <v>4272984.0</v>
      </c>
      <c r="N18" s="127">
        <v>1.1661122E7</v>
      </c>
      <c r="O18" s="95">
        <v>1.5934106E7</v>
      </c>
      <c r="P18" s="95">
        <f>233*100</f>
        <v>23300</v>
      </c>
      <c r="Q18" s="95">
        <f>(368776+356347+176352)*200</f>
        <v>180295000</v>
      </c>
      <c r="R18" s="95">
        <v>901708.0</v>
      </c>
      <c r="S18" s="95">
        <v>-8514476.0</v>
      </c>
      <c r="T18" s="95">
        <v>2.76047386E8</v>
      </c>
      <c r="U18" s="96">
        <v>1.38384310290848</v>
      </c>
      <c r="V18" s="100">
        <v>1.69</v>
      </c>
      <c r="W18" s="96">
        <v>0.8786321459283177</v>
      </c>
      <c r="X18" s="97">
        <f t="shared" si="1"/>
        <v>15</v>
      </c>
      <c r="Y18" s="97">
        <f t="shared" si="2"/>
        <v>18</v>
      </c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</row>
    <row r="19" ht="21.0" customHeight="1">
      <c r="A19" s="93">
        <v>1.41154852E8</v>
      </c>
      <c r="B19" s="93" t="s">
        <v>108</v>
      </c>
      <c r="C19" s="94">
        <v>6.7250544E7</v>
      </c>
      <c r="D19" s="94">
        <v>2.725799737E9</v>
      </c>
      <c r="E19" s="94">
        <v>4.7185956E7</v>
      </c>
      <c r="F19" s="94">
        <v>1271840.0</v>
      </c>
      <c r="G19" s="94">
        <v>1715696.0</v>
      </c>
      <c r="H19" s="94">
        <v>79304.0</v>
      </c>
      <c r="I19" s="125">
        <v>2.287198699636748E8</v>
      </c>
      <c r="J19" s="125">
        <v>1.209581303211933E8</v>
      </c>
      <c r="K19" s="126">
        <v>3.565059818813422E8</v>
      </c>
      <c r="L19" s="127">
        <v>1269151.0</v>
      </c>
      <c r="M19" s="127">
        <v>9290256.0</v>
      </c>
      <c r="N19" s="127">
        <v>9842819.0</v>
      </c>
      <c r="O19" s="95">
        <v>1.9133075E7</v>
      </c>
      <c r="P19" s="95">
        <f>(145076+374041+128203)*100</f>
        <v>64732000</v>
      </c>
      <c r="Q19" s="95">
        <f>(197777+646727+375612)*200</f>
        <v>244023200</v>
      </c>
      <c r="R19" s="95">
        <v>1582869.0</v>
      </c>
      <c r="S19" s="95">
        <v>-1.0968599E7</v>
      </c>
      <c r="T19" s="95">
        <v>2.9400067E8</v>
      </c>
      <c r="U19" s="96">
        <v>1.285418140744366</v>
      </c>
      <c r="V19" s="100">
        <v>2.55</v>
      </c>
      <c r="W19" s="96">
        <v>0.8246724737927507</v>
      </c>
      <c r="X19" s="97">
        <f t="shared" si="1"/>
        <v>16</v>
      </c>
      <c r="Y19" s="97">
        <f t="shared" si="2"/>
        <v>17</v>
      </c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</row>
    <row r="20" ht="21.0" customHeight="1">
      <c r="A20" s="93">
        <v>5.524249E7</v>
      </c>
      <c r="B20" s="93" t="s">
        <v>139</v>
      </c>
      <c r="C20" s="94">
        <v>6.8536876E7</v>
      </c>
      <c r="D20" s="94">
        <v>1.020831674E9</v>
      </c>
      <c r="E20" s="94">
        <v>5.4310711E7</v>
      </c>
      <c r="F20" s="94">
        <v>659803.0</v>
      </c>
      <c r="G20" s="94">
        <v>2385395.0</v>
      </c>
      <c r="H20" s="94">
        <v>131029.0</v>
      </c>
      <c r="I20" s="125">
        <v>1.782471956325298E8</v>
      </c>
      <c r="J20" s="125">
        <v>9.608846570504883E7</v>
      </c>
      <c r="K20" s="126">
        <v>2.829875621103195E8</v>
      </c>
      <c r="L20" s="127">
        <v>924169.0</v>
      </c>
      <c r="M20" s="127">
        <v>3562401.0</v>
      </c>
      <c r="N20" s="127">
        <v>9615766.0</v>
      </c>
      <c r="O20" s="95">
        <v>1.3178167E7</v>
      </c>
      <c r="P20" s="95">
        <f>(293674+11780+183290)*100</f>
        <v>48874400</v>
      </c>
      <c r="Q20" s="95">
        <f>(5467+251835+1494)*200</f>
        <v>51759200</v>
      </c>
      <c r="R20" s="95">
        <v>747540.0</v>
      </c>
      <c r="S20" s="95">
        <v>-3723150.0</v>
      </c>
      <c r="T20" s="95">
        <v>2.28136054E8</v>
      </c>
      <c r="U20" s="96">
        <v>1.2798857967466704</v>
      </c>
      <c r="V20" s="100">
        <v>1.05</v>
      </c>
      <c r="W20" s="96">
        <v>0.806169897711136</v>
      </c>
      <c r="X20" s="97">
        <f t="shared" si="1"/>
        <v>17</v>
      </c>
      <c r="Y20" s="97">
        <f t="shared" si="2"/>
        <v>20</v>
      </c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</row>
    <row r="21" ht="21.0" customHeight="1">
      <c r="A21" s="93">
        <v>6.2576249E7</v>
      </c>
      <c r="B21" s="93" t="s">
        <v>83</v>
      </c>
      <c r="C21" s="94">
        <v>8.8269654E7</v>
      </c>
      <c r="D21" s="94">
        <v>3.707959639E9</v>
      </c>
      <c r="E21" s="94">
        <v>1.1453672E8</v>
      </c>
      <c r="F21" s="94">
        <v>1173591.0</v>
      </c>
      <c r="G21" s="94">
        <v>5137563.0</v>
      </c>
      <c r="H21" s="94">
        <v>455482.0</v>
      </c>
      <c r="I21" s="125">
        <v>3.8133399929125375E8</v>
      </c>
      <c r="J21" s="125">
        <v>1.872786901424741E8</v>
      </c>
      <c r="K21" s="126">
        <v>5.697988468570008E8</v>
      </c>
      <c r="L21" s="127">
        <v>79797.0</v>
      </c>
      <c r="M21" s="127">
        <v>2568006.0</v>
      </c>
      <c r="N21" s="127">
        <v>2.0236685E7</v>
      </c>
      <c r="O21" s="95">
        <v>2.2804691E7</v>
      </c>
      <c r="P21" s="99">
        <v>0.0</v>
      </c>
      <c r="Q21" s="95">
        <f>(670578+451182+95228)*200</f>
        <v>243397600</v>
      </c>
      <c r="R21" s="95">
        <v>1216988.0</v>
      </c>
      <c r="S21" s="95">
        <v>-8994174.0</v>
      </c>
      <c r="T21" s="95">
        <v>4.30594331E8</v>
      </c>
      <c r="U21" s="96">
        <v>1.129178965946654</v>
      </c>
      <c r="V21" s="100">
        <v>1.3</v>
      </c>
      <c r="W21" s="96">
        <v>0.7556953359508357</v>
      </c>
      <c r="X21" s="97">
        <f t="shared" si="1"/>
        <v>18</v>
      </c>
      <c r="Y21" s="97">
        <f t="shared" si="2"/>
        <v>11</v>
      </c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</row>
    <row r="22" ht="21.0" customHeight="1">
      <c r="A22" s="93">
        <v>1.81734011E8</v>
      </c>
      <c r="B22" s="93" t="s">
        <v>198</v>
      </c>
      <c r="C22" s="94">
        <v>2.9343046E7</v>
      </c>
      <c r="D22" s="94">
        <v>8.4623892E7</v>
      </c>
      <c r="E22" s="94">
        <v>2.1361639E7</v>
      </c>
      <c r="F22" s="94">
        <v>751904.0</v>
      </c>
      <c r="G22" s="94">
        <v>690098.0</v>
      </c>
      <c r="H22" s="94">
        <v>652278.0</v>
      </c>
      <c r="I22" s="125">
        <v>3.573951923727516E7</v>
      </c>
      <c r="J22" s="125">
        <v>-3000831.0586161288</v>
      </c>
      <c r="K22" s="126">
        <v>4.612785910186379E7</v>
      </c>
      <c r="L22" s="127">
        <v>15746.0</v>
      </c>
      <c r="M22" s="127">
        <v>1052604.0</v>
      </c>
      <c r="N22" s="127">
        <v>1061579.0</v>
      </c>
      <c r="O22" s="95">
        <v>2114183.0</v>
      </c>
      <c r="P22" s="95">
        <f>(287371+622904+24776)*100</f>
        <v>93505100</v>
      </c>
      <c r="Q22" s="99">
        <v>0.0</v>
      </c>
      <c r="R22" s="95">
        <v>935052.0</v>
      </c>
      <c r="S22" s="95">
        <v>-2409586.0</v>
      </c>
      <c r="T22" s="95">
        <v>3.1808583E7</v>
      </c>
      <c r="U22" s="96">
        <v>0.8900114964843925</v>
      </c>
      <c r="V22" s="100">
        <v>3.0</v>
      </c>
      <c r="W22" s="96">
        <v>0.6895742316971043</v>
      </c>
      <c r="X22" s="97">
        <f t="shared" si="1"/>
        <v>19</v>
      </c>
      <c r="Y22" s="97">
        <f t="shared" si="2"/>
        <v>77</v>
      </c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</row>
    <row r="23" ht="21.0" customHeight="1">
      <c r="A23" s="93">
        <v>1.4361245E8</v>
      </c>
      <c r="B23" s="93" t="s">
        <v>189</v>
      </c>
      <c r="C23" s="94">
        <v>4.1172361E7</v>
      </c>
      <c r="D23" s="94">
        <v>5.53982957E8</v>
      </c>
      <c r="E23" s="94">
        <v>4.6796141E7</v>
      </c>
      <c r="F23" s="94">
        <v>381642.0</v>
      </c>
      <c r="G23" s="94">
        <v>2148977.0</v>
      </c>
      <c r="H23" s="94">
        <v>263919.0</v>
      </c>
      <c r="I23" s="125">
        <v>6.480715170377661E7</v>
      </c>
      <c r="J23" s="125">
        <v>2.6020478714421358E7</v>
      </c>
      <c r="K23" s="126">
        <v>1.0337640109393477E8</v>
      </c>
      <c r="L23" s="127">
        <v>21.0</v>
      </c>
      <c r="M23" s="127">
        <v>458922.0</v>
      </c>
      <c r="N23" s="127">
        <v>3190031.0</v>
      </c>
      <c r="O23" s="95">
        <v>3648953.0</v>
      </c>
      <c r="P23" s="95">
        <f>(165324+236062+11503)*100</f>
        <v>41288900</v>
      </c>
      <c r="Q23" s="99">
        <v>0.0</v>
      </c>
      <c r="R23" s="95">
        <v>421756.0</v>
      </c>
      <c r="S23" s="95">
        <v>-3739808.0</v>
      </c>
      <c r="T23" s="95">
        <v>6.8390021E7</v>
      </c>
      <c r="U23" s="96">
        <v>1.0552850912596827</v>
      </c>
      <c r="V23" s="100">
        <v>1.59</v>
      </c>
      <c r="W23" s="96">
        <v>0.6615631834373515</v>
      </c>
      <c r="X23" s="97">
        <f t="shared" si="1"/>
        <v>20</v>
      </c>
      <c r="Y23" s="97">
        <f t="shared" si="2"/>
        <v>52</v>
      </c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</row>
    <row r="24" ht="21.0" customHeight="1">
      <c r="A24" s="93">
        <v>1.68455139E8</v>
      </c>
      <c r="B24" s="93" t="s">
        <v>79</v>
      </c>
      <c r="C24" s="94">
        <v>9.5168121E7</v>
      </c>
      <c r="D24" s="94">
        <v>3.144833587E9</v>
      </c>
      <c r="E24" s="94">
        <v>1.93618657E8</v>
      </c>
      <c r="F24" s="94">
        <v>1665902.0</v>
      </c>
      <c r="G24" s="94">
        <v>8847976.0</v>
      </c>
      <c r="H24" s="94">
        <v>793645.0</v>
      </c>
      <c r="I24" s="125">
        <v>6.038661815059743E8</v>
      </c>
      <c r="J24" s="125">
        <v>2.718344884808702E8</v>
      </c>
      <c r="K24" s="126">
        <v>8.684867039426867E8</v>
      </c>
      <c r="L24" s="127">
        <v>34.0</v>
      </c>
      <c r="M24" s="127">
        <v>3268831.0</v>
      </c>
      <c r="N24" s="127">
        <v>2.5566427E7</v>
      </c>
      <c r="O24" s="95">
        <v>2.8835258E7</v>
      </c>
      <c r="P24" s="95">
        <f>5132*100</f>
        <v>513200</v>
      </c>
      <c r="Q24" s="95">
        <f>(522814+1418209+389300)*200</f>
        <v>466064600</v>
      </c>
      <c r="R24" s="95">
        <v>2335455.0</v>
      </c>
      <c r="S24" s="95">
        <v>-2.594505E7</v>
      </c>
      <c r="T24" s="95">
        <v>5.44021564E8</v>
      </c>
      <c r="U24" s="96">
        <v>0.9008975509164489</v>
      </c>
      <c r="V24" s="100">
        <v>1.72</v>
      </c>
      <c r="W24" s="96">
        <v>0.626401718679508</v>
      </c>
      <c r="X24" s="97">
        <f t="shared" si="1"/>
        <v>21</v>
      </c>
      <c r="Y24" s="97">
        <f t="shared" si="2"/>
        <v>6</v>
      </c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</row>
    <row r="25" ht="21.0" customHeight="1">
      <c r="A25" s="93">
        <v>4.8741756E7</v>
      </c>
      <c r="B25" s="93" t="s">
        <v>99</v>
      </c>
      <c r="C25" s="94">
        <v>7.3738028E7</v>
      </c>
      <c r="D25" s="94">
        <v>3.122497864E9</v>
      </c>
      <c r="E25" s="94">
        <v>1.00849746E8</v>
      </c>
      <c r="F25" s="94">
        <v>1046816.0</v>
      </c>
      <c r="G25" s="94">
        <v>4519031.0</v>
      </c>
      <c r="H25" s="94">
        <v>543917.0</v>
      </c>
      <c r="I25" s="125">
        <v>2.7446638177961296E8</v>
      </c>
      <c r="J25" s="125">
        <v>1.4195878448448095E8</v>
      </c>
      <c r="K25" s="126">
        <v>4.215780100972431E8</v>
      </c>
      <c r="L25" s="127">
        <v>110799.0</v>
      </c>
      <c r="M25" s="127">
        <v>2226232.0</v>
      </c>
      <c r="N25" s="127">
        <v>1.1314663E7</v>
      </c>
      <c r="O25" s="95">
        <v>1.3540895E7</v>
      </c>
      <c r="P25" s="95">
        <f>4389*100</f>
        <v>438900</v>
      </c>
      <c r="Q25" s="95">
        <f>(359671+844563+89514)*200</f>
        <v>258749600</v>
      </c>
      <c r="R25" s="95">
        <v>1298138.0</v>
      </c>
      <c r="S25" s="95">
        <v>-1.1547705E7</v>
      </c>
      <c r="T25" s="95">
        <v>2.48582558E8</v>
      </c>
      <c r="U25" s="96">
        <v>0.9056940102762867</v>
      </c>
      <c r="V25" s="100">
        <v>1.83</v>
      </c>
      <c r="W25" s="96">
        <v>0.5896478280322563</v>
      </c>
      <c r="X25" s="97">
        <f t="shared" si="1"/>
        <v>22</v>
      </c>
      <c r="Y25" s="97">
        <f t="shared" si="2"/>
        <v>19</v>
      </c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</row>
    <row r="26" ht="21.0" customHeight="1">
      <c r="A26" s="93">
        <v>1.71697263E8</v>
      </c>
      <c r="B26" s="93" t="s">
        <v>190</v>
      </c>
      <c r="C26" s="94">
        <v>5.5468774E7</v>
      </c>
      <c r="D26" s="94">
        <v>4.19441559E8</v>
      </c>
      <c r="E26" s="94">
        <v>1.9192589E7</v>
      </c>
      <c r="F26" s="94">
        <v>480219.0</v>
      </c>
      <c r="G26" s="94">
        <v>719414.0</v>
      </c>
      <c r="H26" s="94">
        <v>582376.0</v>
      </c>
      <c r="I26" s="125">
        <v>7.083378537683879E7</v>
      </c>
      <c r="J26" s="125">
        <v>3.080829289411409E7</v>
      </c>
      <c r="K26" s="126">
        <v>1.1399904491649432E8</v>
      </c>
      <c r="L26" s="127">
        <v>16947.0</v>
      </c>
      <c r="M26" s="127">
        <v>1070585.0</v>
      </c>
      <c r="N26" s="127">
        <v>2701106.0</v>
      </c>
      <c r="O26" s="95">
        <v>3771691.0</v>
      </c>
      <c r="P26" s="95">
        <f>(388009+830514+253235)*100</f>
        <v>147175800</v>
      </c>
      <c r="Q26" s="95">
        <f>(369+422367)*200</f>
        <v>84547200</v>
      </c>
      <c r="R26" s="95">
        <v>1894494.0</v>
      </c>
      <c r="S26" s="95">
        <v>9135678.0</v>
      </c>
      <c r="T26" s="95">
        <v>6.4756225E7</v>
      </c>
      <c r="U26" s="96">
        <v>0.9141996951806838</v>
      </c>
      <c r="V26" s="100">
        <v>7.52</v>
      </c>
      <c r="W26" s="96">
        <v>0.5680418204155545</v>
      </c>
      <c r="X26" s="97">
        <f t="shared" si="1"/>
        <v>23</v>
      </c>
      <c r="Y26" s="97">
        <f t="shared" si="2"/>
        <v>53</v>
      </c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</row>
    <row r="27" ht="21.0" customHeight="1">
      <c r="A27" s="93">
        <v>1.69672885E8</v>
      </c>
      <c r="B27" s="93" t="s">
        <v>170</v>
      </c>
      <c r="C27" s="94">
        <v>4.8998691E7</v>
      </c>
      <c r="D27" s="94">
        <v>4.28904904E8</v>
      </c>
      <c r="E27" s="94">
        <v>2.7726597E7</v>
      </c>
      <c r="F27" s="94">
        <v>289420.0</v>
      </c>
      <c r="G27" s="94">
        <v>1241585.0</v>
      </c>
      <c r="H27" s="94">
        <v>471761.0</v>
      </c>
      <c r="I27" s="125">
        <v>1.0222008747664429E8</v>
      </c>
      <c r="J27" s="125">
        <v>5.282098170306782E7</v>
      </c>
      <c r="K27" s="126">
        <v>1.6635738580044314E8</v>
      </c>
      <c r="L27" s="127">
        <v>46961.0</v>
      </c>
      <c r="M27" s="127">
        <v>891218.0</v>
      </c>
      <c r="N27" s="127">
        <v>4209003.0</v>
      </c>
      <c r="O27" s="95">
        <v>5100221.0</v>
      </c>
      <c r="P27" s="95">
        <f>(411015+162877+373018+920)*100</f>
        <v>94783000</v>
      </c>
      <c r="Q27" s="95">
        <f>(2257+201008)*200</f>
        <v>40653000</v>
      </c>
      <c r="R27" s="95">
        <v>1211453.0</v>
      </c>
      <c r="S27" s="95">
        <v>-6217242.0</v>
      </c>
      <c r="T27" s="95">
        <v>9.3103726E7</v>
      </c>
      <c r="U27" s="96">
        <v>0.9108163404895614</v>
      </c>
      <c r="V27" s="100">
        <v>2.56</v>
      </c>
      <c r="W27" s="96">
        <v>0.5596609104670842</v>
      </c>
      <c r="X27" s="97">
        <f t="shared" si="1"/>
        <v>24</v>
      </c>
      <c r="Y27" s="97">
        <f t="shared" si="2"/>
        <v>42</v>
      </c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</row>
    <row r="28" ht="21.0" customHeight="1">
      <c r="A28" s="93">
        <v>1.72029365E8</v>
      </c>
      <c r="B28" s="93" t="s">
        <v>196</v>
      </c>
      <c r="C28" s="94">
        <v>3.7413149E7</v>
      </c>
      <c r="D28" s="94">
        <v>1.71300154E8</v>
      </c>
      <c r="E28" s="94">
        <v>1.6228012E7</v>
      </c>
      <c r="F28" s="94">
        <v>467386.0</v>
      </c>
      <c r="G28" s="94">
        <v>576055.0</v>
      </c>
      <c r="H28" s="94">
        <v>745078.0</v>
      </c>
      <c r="I28" s="125">
        <v>5.841292378219096E7</v>
      </c>
      <c r="J28" s="125">
        <v>2.063888615019553E7</v>
      </c>
      <c r="K28" s="126">
        <v>9.179977246465883E7</v>
      </c>
      <c r="L28" s="127">
        <v>22014.0</v>
      </c>
      <c r="M28" s="127">
        <v>1009684.0</v>
      </c>
      <c r="N28" s="127">
        <v>1954585.0</v>
      </c>
      <c r="O28" s="95">
        <v>2964269.0</v>
      </c>
      <c r="P28" s="95">
        <f>(211682+463137+99704)*100</f>
        <v>77452300</v>
      </c>
      <c r="Q28" s="99">
        <v>0.0</v>
      </c>
      <c r="R28" s="95">
        <v>1409264.0</v>
      </c>
      <c r="S28" s="95">
        <v>-4158699.0</v>
      </c>
      <c r="T28" s="95">
        <v>4.9283375E7</v>
      </c>
      <c r="U28" s="96">
        <v>0.8437066972330806</v>
      </c>
      <c r="V28" s="100">
        <v>3.75</v>
      </c>
      <c r="W28" s="96">
        <v>0.5368572674727834</v>
      </c>
      <c r="X28" s="97">
        <f t="shared" si="1"/>
        <v>25</v>
      </c>
      <c r="Y28" s="97">
        <f t="shared" si="2"/>
        <v>59</v>
      </c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</row>
    <row r="29" ht="21.0" customHeight="1">
      <c r="A29" s="93">
        <v>1.20029911E8</v>
      </c>
      <c r="B29" s="93" t="s">
        <v>123</v>
      </c>
      <c r="C29" s="94">
        <v>6.4051644E7</v>
      </c>
      <c r="D29" s="94">
        <v>1.005139677E9</v>
      </c>
      <c r="E29" s="94">
        <v>3.6448559E7</v>
      </c>
      <c r="F29" s="94">
        <v>1048455.0</v>
      </c>
      <c r="G29" s="94">
        <v>1289829.0</v>
      </c>
      <c r="H29" s="94">
        <v>258031.0</v>
      </c>
      <c r="I29" s="125">
        <v>2.0195433382341647E8</v>
      </c>
      <c r="J29" s="125">
        <v>1.0803503872580157E8</v>
      </c>
      <c r="K29" s="126">
        <v>3.177883635753243E8</v>
      </c>
      <c r="L29" s="127">
        <v>861398.0</v>
      </c>
      <c r="M29" s="127">
        <v>2540709.0</v>
      </c>
      <c r="N29" s="127">
        <v>6965504.0</v>
      </c>
      <c r="O29" s="95">
        <v>9506213.0</v>
      </c>
      <c r="P29" s="95">
        <f>2618*100</f>
        <v>261800</v>
      </c>
      <c r="Q29" s="95">
        <f>(326056+492691+88034+21701)*200</f>
        <v>185696400</v>
      </c>
      <c r="R29" s="95">
        <v>931073.0</v>
      </c>
      <c r="S29" s="95">
        <v>-1.2047486E7</v>
      </c>
      <c r="T29" s="95">
        <v>1.64912232E8</v>
      </c>
      <c r="U29" s="96">
        <v>0.816581792912624</v>
      </c>
      <c r="V29" s="100">
        <v>1.72</v>
      </c>
      <c r="W29" s="96">
        <v>0.5189372894105716</v>
      </c>
      <c r="X29" s="97">
        <f t="shared" si="1"/>
        <v>26</v>
      </c>
      <c r="Y29" s="97">
        <f t="shared" si="2"/>
        <v>24</v>
      </c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</row>
    <row r="30" ht="21.0" customHeight="1">
      <c r="A30" s="93">
        <v>1.71491377E8</v>
      </c>
      <c r="B30" s="93" t="s">
        <v>124</v>
      </c>
      <c r="C30" s="94">
        <v>7.041875E7</v>
      </c>
      <c r="D30" s="94">
        <v>5.22106936E8</v>
      </c>
      <c r="E30" s="94">
        <v>5.9962087E7</v>
      </c>
      <c r="F30" s="94">
        <v>685612.0</v>
      </c>
      <c r="G30" s="94">
        <v>2654441.0</v>
      </c>
      <c r="H30" s="94">
        <v>215112.0</v>
      </c>
      <c r="I30" s="125">
        <v>1.9865334875335106E8</v>
      </c>
      <c r="J30" s="125">
        <v>1.0640215216684726E8</v>
      </c>
      <c r="K30" s="126">
        <v>3.129736877853079E8</v>
      </c>
      <c r="L30" s="127">
        <v>81001.0</v>
      </c>
      <c r="M30" s="127">
        <v>1669124.0</v>
      </c>
      <c r="N30" s="127">
        <v>7152182.0</v>
      </c>
      <c r="O30" s="95">
        <v>8821306.0</v>
      </c>
      <c r="P30" s="95">
        <f>(80390+380585+124632)*100</f>
        <v>58560700</v>
      </c>
      <c r="Q30" s="95">
        <f>(39531+53795+84280)*200</f>
        <v>35521200</v>
      </c>
      <c r="R30" s="95">
        <v>763236.0</v>
      </c>
      <c r="S30" s="95">
        <v>-2468189.0</v>
      </c>
      <c r="T30" s="95">
        <v>1.59829011E8</v>
      </c>
      <c r="U30" s="96">
        <v>0.8045623796578655</v>
      </c>
      <c r="V30" s="100">
        <v>0.88</v>
      </c>
      <c r="W30" s="96">
        <v>0.5106787478877096</v>
      </c>
      <c r="X30" s="97">
        <f t="shared" si="1"/>
        <v>27</v>
      </c>
      <c r="Y30" s="97">
        <f t="shared" si="2"/>
        <v>25</v>
      </c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</row>
    <row r="31" ht="21.0" customHeight="1">
      <c r="A31" s="93">
        <v>1.76044158E8</v>
      </c>
      <c r="B31" s="93" t="s">
        <v>186</v>
      </c>
      <c r="C31" s="94">
        <v>4.26676E7</v>
      </c>
      <c r="D31" s="94">
        <v>1.3115959E8</v>
      </c>
      <c r="E31" s="94">
        <v>1.8119267E7</v>
      </c>
      <c r="F31" s="94">
        <v>479611.0</v>
      </c>
      <c r="G31" s="94">
        <v>666033.0</v>
      </c>
      <c r="H31" s="94">
        <v>841610.0</v>
      </c>
      <c r="I31" s="125">
        <v>7.691227005421695E7</v>
      </c>
      <c r="J31" s="125">
        <v>3.541092894327014E7</v>
      </c>
      <c r="K31" s="126">
        <v>1.2448347708377409E8</v>
      </c>
      <c r="L31" s="127">
        <v>25477.0</v>
      </c>
      <c r="M31" s="127">
        <v>746514.0</v>
      </c>
      <c r="N31" s="127">
        <v>2620090.0</v>
      </c>
      <c r="O31" s="95">
        <v>3366604.0</v>
      </c>
      <c r="P31" s="95">
        <f>(682721+796767+393239)*100</f>
        <v>187272700</v>
      </c>
      <c r="Q31" s="99">
        <v>0.0</v>
      </c>
      <c r="R31" s="95">
        <v>1872727.0</v>
      </c>
      <c r="S31" s="95">
        <v>-4898298.0</v>
      </c>
      <c r="T31" s="95">
        <v>5.9886027E7</v>
      </c>
      <c r="U31" s="96">
        <v>0.7786277398623805</v>
      </c>
      <c r="V31" s="100">
        <v>5.29</v>
      </c>
      <c r="W31" s="96">
        <v>0.4810761106849408</v>
      </c>
      <c r="X31" s="97">
        <f t="shared" si="1"/>
        <v>28</v>
      </c>
      <c r="Y31" s="97">
        <f t="shared" si="2"/>
        <v>55</v>
      </c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</row>
    <row r="32" ht="21.0" customHeight="1">
      <c r="A32" s="93">
        <v>1.7160984E8</v>
      </c>
      <c r="B32" s="93" t="s">
        <v>143</v>
      </c>
      <c r="C32" s="94">
        <v>6.1633448E7</v>
      </c>
      <c r="D32" s="94">
        <v>5.8770545E8</v>
      </c>
      <c r="E32" s="94">
        <v>5.9013377E7</v>
      </c>
      <c r="F32" s="94">
        <v>514910.0</v>
      </c>
      <c r="G32" s="94">
        <v>2693175.0</v>
      </c>
      <c r="H32" s="94">
        <v>214022.0</v>
      </c>
      <c r="I32" s="125">
        <v>1.590368906110836E8</v>
      </c>
      <c r="J32" s="125">
        <v>8.598385444524826E7</v>
      </c>
      <c r="K32" s="126">
        <v>2.5435771402792576E8</v>
      </c>
      <c r="L32" s="127">
        <v>3884.0</v>
      </c>
      <c r="M32" s="127">
        <v>807120.0</v>
      </c>
      <c r="N32" s="127">
        <v>5641466.0</v>
      </c>
      <c r="O32" s="95">
        <v>6448586.0</v>
      </c>
      <c r="P32" s="95">
        <f>(105160+18569)*100</f>
        <v>12372900</v>
      </c>
      <c r="Q32" s="95">
        <f>(141153+185740+59395)*200</f>
        <v>77257600</v>
      </c>
      <c r="R32" s="95">
        <v>510018.0</v>
      </c>
      <c r="S32" s="95">
        <v>-6493909.0</v>
      </c>
      <c r="T32" s="95">
        <v>1.20901297E8</v>
      </c>
      <c r="U32" s="96">
        <v>0.7602091347199299</v>
      </c>
      <c r="V32" s="100">
        <v>1.04</v>
      </c>
      <c r="W32" s="96">
        <v>0.47531995427009666</v>
      </c>
      <c r="X32" s="97">
        <f t="shared" si="1"/>
        <v>29</v>
      </c>
      <c r="Y32" s="97">
        <f t="shared" si="2"/>
        <v>34</v>
      </c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</row>
    <row r="33" ht="21.0" customHeight="1">
      <c r="A33" s="93">
        <v>1.90550149E8</v>
      </c>
      <c r="B33" s="93" t="s">
        <v>253</v>
      </c>
      <c r="C33" s="94">
        <v>2.2930329E7</v>
      </c>
      <c r="D33" s="94">
        <v>3.7364211E7</v>
      </c>
      <c r="E33" s="94">
        <v>330520.0</v>
      </c>
      <c r="F33" s="94">
        <v>0.0</v>
      </c>
      <c r="G33" s="94">
        <v>16526.0</v>
      </c>
      <c r="H33" s="94">
        <v>0.0</v>
      </c>
      <c r="I33" s="125">
        <v>2.4455224721038893E7</v>
      </c>
      <c r="J33" s="125">
        <v>-2.51614617153215E7</v>
      </c>
      <c r="K33" s="126">
        <v>1.2853529569000786E7</v>
      </c>
      <c r="L33" s="127">
        <v>449491.0</v>
      </c>
      <c r="M33" s="127">
        <v>334700.0</v>
      </c>
      <c r="N33" s="127">
        <v>117403.0</v>
      </c>
      <c r="O33" s="95">
        <v>452103.0</v>
      </c>
      <c r="P33" s="95" t="s">
        <v>341</v>
      </c>
      <c r="Q33" s="95" t="s">
        <v>341</v>
      </c>
      <c r="R33" s="95">
        <v>108346.0</v>
      </c>
      <c r="S33" s="95">
        <v>1132386.0</v>
      </c>
      <c r="T33" s="95">
        <v>6101114.0</v>
      </c>
      <c r="U33" s="96">
        <v>0.24948100332732562</v>
      </c>
      <c r="V33" s="96">
        <v>-0.004306029642706535</v>
      </c>
      <c r="W33" s="96">
        <v>0.47466448552109963</v>
      </c>
      <c r="X33" s="97">
        <f t="shared" si="1"/>
        <v>30</v>
      </c>
      <c r="Y33" s="97">
        <f t="shared" si="2"/>
        <v>100</v>
      </c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</row>
    <row r="34" ht="21.0" customHeight="1">
      <c r="A34" s="93">
        <v>1.72033754E8</v>
      </c>
      <c r="B34" s="93" t="s">
        <v>127</v>
      </c>
      <c r="C34" s="94">
        <v>6.5852776E7</v>
      </c>
      <c r="D34" s="94">
        <v>4.84872769E8</v>
      </c>
      <c r="E34" s="94">
        <v>5.0594905E7</v>
      </c>
      <c r="F34" s="94">
        <v>3799923.0</v>
      </c>
      <c r="G34" s="94">
        <v>426013.0</v>
      </c>
      <c r="H34" s="94">
        <v>406987.0</v>
      </c>
      <c r="I34" s="125">
        <v>1.919654614174736E8</v>
      </c>
      <c r="J34" s="125">
        <v>1.0306480659398775E8</v>
      </c>
      <c r="K34" s="126">
        <v>3.031895335802176E8</v>
      </c>
      <c r="L34" s="127">
        <v>1268596.0</v>
      </c>
      <c r="M34" s="127">
        <v>6885095.0</v>
      </c>
      <c r="N34" s="127">
        <v>3136709.0</v>
      </c>
      <c r="O34" s="95">
        <v>1.0021804E7</v>
      </c>
      <c r="P34" s="95">
        <f>(42145+170778+222458)*100</f>
        <v>43538100</v>
      </c>
      <c r="Q34" s="95">
        <f>(139012+695322+5805)*200</f>
        <v>168027800</v>
      </c>
      <c r="R34" s="95">
        <v>1280063.0</v>
      </c>
      <c r="S34" s="95">
        <v>-7214514.0</v>
      </c>
      <c r="T34" s="95">
        <v>1.36229282E8</v>
      </c>
      <c r="U34" s="96">
        <v>0.709655169185553</v>
      </c>
      <c r="V34" s="100">
        <v>2.05</v>
      </c>
      <c r="W34" s="96">
        <v>0.44932053026809576</v>
      </c>
      <c r="X34" s="97">
        <f t="shared" si="1"/>
        <v>31</v>
      </c>
      <c r="Y34" s="97">
        <f t="shared" si="2"/>
        <v>29</v>
      </c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</row>
    <row r="35" ht="21.0" customHeight="1">
      <c r="A35" s="93">
        <v>1.70728362E8</v>
      </c>
      <c r="B35" s="93" t="s">
        <v>145</v>
      </c>
      <c r="C35" s="94">
        <v>5.5156572E7</v>
      </c>
      <c r="D35" s="94">
        <v>5.23973532E8</v>
      </c>
      <c r="E35" s="94">
        <v>2.7541001E7</v>
      </c>
      <c r="F35" s="94">
        <v>499307.0</v>
      </c>
      <c r="G35" s="94">
        <v>1127310.0</v>
      </c>
      <c r="H35" s="94">
        <v>366956.0</v>
      </c>
      <c r="I35" s="125">
        <v>1.5990137385342124E8</v>
      </c>
      <c r="J35" s="125">
        <v>8.644792636798738E7</v>
      </c>
      <c r="K35" s="126">
        <v>2.55655574077282E8</v>
      </c>
      <c r="L35" s="127">
        <v>3072.0</v>
      </c>
      <c r="M35" s="127">
        <v>1189580.0</v>
      </c>
      <c r="N35" s="127">
        <v>4992621.0</v>
      </c>
      <c r="O35" s="95">
        <v>6182201.0</v>
      </c>
      <c r="P35" s="95">
        <f>(68191+110356+185158)*100</f>
        <v>36370500</v>
      </c>
      <c r="Q35" s="95">
        <f>(197300+529032+238187)*200</f>
        <v>192903800</v>
      </c>
      <c r="R35" s="95">
        <v>1328224.0</v>
      </c>
      <c r="S35" s="95">
        <v>-1.1836533E7</v>
      </c>
      <c r="T35" s="95">
        <v>1.11755091E8</v>
      </c>
      <c r="U35" s="96">
        <v>0.6989001301667609</v>
      </c>
      <c r="V35" s="100">
        <v>2.65</v>
      </c>
      <c r="W35" s="96">
        <v>0.4371314468825843</v>
      </c>
      <c r="X35" s="97">
        <f t="shared" si="1"/>
        <v>32</v>
      </c>
      <c r="Y35" s="97">
        <f t="shared" si="2"/>
        <v>37</v>
      </c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</row>
    <row r="36" ht="21.0" customHeight="1">
      <c r="A36" s="93">
        <v>1.70866748E8</v>
      </c>
      <c r="B36" s="93" t="s">
        <v>113</v>
      </c>
      <c r="C36" s="94">
        <v>6.8876564E7</v>
      </c>
      <c r="D36" s="94">
        <v>6.40450638E8</v>
      </c>
      <c r="E36" s="94">
        <v>4.9163028E7</v>
      </c>
      <c r="F36" s="94">
        <v>303979.0</v>
      </c>
      <c r="G36" s="94">
        <v>2306135.0</v>
      </c>
      <c r="H36" s="94">
        <v>508039.0</v>
      </c>
      <c r="I36" s="125">
        <v>2.228258680374581E8</v>
      </c>
      <c r="J36" s="125">
        <v>1.1815778602546592E8</v>
      </c>
      <c r="K36" s="126">
        <v>3.480261094288744E8</v>
      </c>
      <c r="L36" s="127">
        <v>772.0</v>
      </c>
      <c r="M36" s="127">
        <v>1118293.0</v>
      </c>
      <c r="N36" s="127">
        <v>6638068.0</v>
      </c>
      <c r="O36" s="95">
        <v>7756361.0</v>
      </c>
      <c r="P36" s="95">
        <f>(262228+256152+221290+43461)*100</f>
        <v>78313100</v>
      </c>
      <c r="Q36" s="95">
        <f>15241*200</f>
        <v>3048200</v>
      </c>
      <c r="R36" s="95">
        <v>798373.0</v>
      </c>
      <c r="S36" s="95">
        <v>-9394127.0</v>
      </c>
      <c r="T36" s="95">
        <v>1.43944841E8</v>
      </c>
      <c r="U36" s="96">
        <v>0.645996994279866</v>
      </c>
      <c r="V36" s="100">
        <v>0.69</v>
      </c>
      <c r="W36" s="96">
        <v>0.413603569100662</v>
      </c>
      <c r="X36" s="97">
        <f t="shared" si="1"/>
        <v>33</v>
      </c>
      <c r="Y36" s="97">
        <f t="shared" si="2"/>
        <v>27</v>
      </c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</row>
    <row r="37" ht="21.0" customHeight="1">
      <c r="A37" s="93">
        <v>1.72041454E8</v>
      </c>
      <c r="B37" s="93" t="s">
        <v>117</v>
      </c>
      <c r="C37" s="94">
        <v>6.456135E7</v>
      </c>
      <c r="D37" s="94">
        <v>5.18612647E8</v>
      </c>
      <c r="E37" s="94">
        <v>3.8875565E7</v>
      </c>
      <c r="F37" s="94">
        <v>680956.0</v>
      </c>
      <c r="G37" s="94">
        <v>1601602.0</v>
      </c>
      <c r="H37" s="94">
        <v>619288.0</v>
      </c>
      <c r="I37" s="125">
        <v>2.137131971507125E8</v>
      </c>
      <c r="J37" s="125">
        <v>1.1377924025721958E8</v>
      </c>
      <c r="K37" s="126">
        <v>3.3486578955864805E8</v>
      </c>
      <c r="L37" s="127">
        <v>8205.0</v>
      </c>
      <c r="M37" s="127">
        <v>1565179.0</v>
      </c>
      <c r="N37" s="127">
        <v>5857375.0</v>
      </c>
      <c r="O37" s="95">
        <v>7422554.0</v>
      </c>
      <c r="P37" s="99">
        <v>0.0</v>
      </c>
      <c r="Q37" s="95">
        <f>(651855+718042+210848)*200</f>
        <v>316149000</v>
      </c>
      <c r="R37" s="95">
        <v>1580745.0</v>
      </c>
      <c r="S37" s="95">
        <v>-1.6223814E7</v>
      </c>
      <c r="T37" s="95">
        <v>1.32905021E8</v>
      </c>
      <c r="U37" s="96">
        <v>0.6218849503536937</v>
      </c>
      <c r="V37" s="100">
        <v>2.78</v>
      </c>
      <c r="W37" s="96">
        <v>0.3968904114545961</v>
      </c>
      <c r="X37" s="97">
        <f t="shared" si="1"/>
        <v>34</v>
      </c>
      <c r="Y37" s="97">
        <f t="shared" si="2"/>
        <v>32</v>
      </c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</row>
    <row r="38" ht="21.0" customHeight="1">
      <c r="A38" s="93">
        <v>1.6942777E8</v>
      </c>
      <c r="B38" s="93" t="s">
        <v>105</v>
      </c>
      <c r="C38" s="94">
        <v>7.0123784E7</v>
      </c>
      <c r="D38" s="94">
        <v>8.11052722E8</v>
      </c>
      <c r="E38" s="94">
        <v>4.5025925E7</v>
      </c>
      <c r="F38" s="94">
        <v>745302.0</v>
      </c>
      <c r="G38" s="94">
        <v>1877719.0</v>
      </c>
      <c r="H38" s="94">
        <v>297530.0</v>
      </c>
      <c r="I38" s="125">
        <v>2.535403376364674E8</v>
      </c>
      <c r="J38" s="125">
        <v>1.3250279952959003E8</v>
      </c>
      <c r="K38" s="126">
        <v>3.919643967187502E8</v>
      </c>
      <c r="L38" s="127">
        <v>51660.0</v>
      </c>
      <c r="M38" s="127">
        <v>1960983.0</v>
      </c>
      <c r="N38" s="127">
        <v>6726324.0</v>
      </c>
      <c r="O38" s="95">
        <v>8687307.0</v>
      </c>
      <c r="P38" s="95">
        <f>(37232+23478+5077)*100</f>
        <v>6578700</v>
      </c>
      <c r="Q38" s="95">
        <f>(428201+760947+311770)*200</f>
        <v>300183600</v>
      </c>
      <c r="R38" s="95">
        <v>1567045.0</v>
      </c>
      <c r="S38" s="95">
        <v>-1.1623156E7</v>
      </c>
      <c r="T38" s="95">
        <v>1.54190307E8</v>
      </c>
      <c r="U38" s="96">
        <v>0.608149016591916</v>
      </c>
      <c r="V38" s="100">
        <v>2.32</v>
      </c>
      <c r="W38" s="96">
        <v>0.3933783483672819</v>
      </c>
      <c r="X38" s="97">
        <f t="shared" si="1"/>
        <v>35</v>
      </c>
      <c r="Y38" s="97">
        <f t="shared" si="2"/>
        <v>26</v>
      </c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</row>
    <row r="39" ht="21.0" customHeight="1">
      <c r="A39" s="93">
        <v>1.55534128E8</v>
      </c>
      <c r="B39" s="93" t="s">
        <v>140</v>
      </c>
      <c r="C39" s="94">
        <v>6.1615659E7</v>
      </c>
      <c r="D39" s="94">
        <v>1.106830933E9</v>
      </c>
      <c r="E39" s="94">
        <v>2.59136E7</v>
      </c>
      <c r="F39" s="94">
        <v>605048.0</v>
      </c>
      <c r="G39" s="94">
        <v>993156.0</v>
      </c>
      <c r="H39" s="94">
        <v>346024.0</v>
      </c>
      <c r="I39" s="125">
        <v>1.713020439042482E8</v>
      </c>
      <c r="J39" s="125">
        <v>9.248359490188901E7</v>
      </c>
      <c r="K39" s="126">
        <v>2.726859038214619E8</v>
      </c>
      <c r="L39" s="127">
        <v>43355.0</v>
      </c>
      <c r="M39" s="127">
        <v>1191311.0</v>
      </c>
      <c r="N39" s="127">
        <v>4739943.0</v>
      </c>
      <c r="O39" s="95">
        <v>5931254.0</v>
      </c>
      <c r="P39" s="95">
        <f>(88517+119295+123607+10929)*100</f>
        <v>34234800</v>
      </c>
      <c r="Q39" s="95">
        <f>(213875+163319+187053+27382)*200</f>
        <v>118325800</v>
      </c>
      <c r="R39" s="95">
        <v>933977.0</v>
      </c>
      <c r="S39" s="95">
        <v>-6683348.0</v>
      </c>
      <c r="T39" s="95">
        <v>1.06720641E8</v>
      </c>
      <c r="U39" s="96">
        <v>0.6229968923176017</v>
      </c>
      <c r="V39" s="100">
        <v>1.65</v>
      </c>
      <c r="W39" s="96">
        <v>0.39136838209970015</v>
      </c>
      <c r="X39" s="97">
        <f t="shared" si="1"/>
        <v>36</v>
      </c>
      <c r="Y39" s="97">
        <f t="shared" si="2"/>
        <v>39</v>
      </c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</row>
    <row r="40" ht="21.0" customHeight="1">
      <c r="A40" s="93">
        <v>1.56479771E8</v>
      </c>
      <c r="B40" s="93" t="s">
        <v>112</v>
      </c>
      <c r="C40" s="94">
        <v>7.41465E7</v>
      </c>
      <c r="D40" s="94">
        <v>1.686171829E9</v>
      </c>
      <c r="E40" s="94">
        <v>5.130872E7</v>
      </c>
      <c r="F40" s="94">
        <v>466673.0</v>
      </c>
      <c r="G40" s="94">
        <v>2332096.0</v>
      </c>
      <c r="H40" s="94">
        <v>197094.0</v>
      </c>
      <c r="I40" s="125">
        <v>2.2508428131146637E8</v>
      </c>
      <c r="J40" s="125">
        <v>1.1923365391881898E8</v>
      </c>
      <c r="K40" s="126">
        <v>3.512782511749284E8</v>
      </c>
      <c r="L40" s="127">
        <v>43.0</v>
      </c>
      <c r="M40" s="127">
        <v>824322.0</v>
      </c>
      <c r="N40" s="127">
        <v>6400707.0</v>
      </c>
      <c r="O40" s="95">
        <v>7225029.0</v>
      </c>
      <c r="P40" s="95">
        <f>(229719+6234)*100</f>
        <v>23595300</v>
      </c>
      <c r="Q40" s="95">
        <f>(76814+56300+7987)*200</f>
        <v>28220200</v>
      </c>
      <c r="R40" s="95">
        <v>377054.0</v>
      </c>
      <c r="S40" s="95">
        <v>-5295874.0</v>
      </c>
      <c r="T40" s="95">
        <v>1.36257441E8</v>
      </c>
      <c r="U40" s="96">
        <v>0.6053618680348902</v>
      </c>
      <c r="V40" s="100">
        <v>0.43</v>
      </c>
      <c r="W40" s="96">
        <v>0.3878903420415486</v>
      </c>
      <c r="X40" s="97">
        <f t="shared" si="1"/>
        <v>37</v>
      </c>
      <c r="Y40" s="97">
        <f t="shared" si="2"/>
        <v>28</v>
      </c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</row>
    <row r="41" ht="21.0" customHeight="1">
      <c r="A41" s="93">
        <v>1.71701107E8</v>
      </c>
      <c r="B41" s="93" t="s">
        <v>114</v>
      </c>
      <c r="C41" s="94">
        <v>7.970345E7</v>
      </c>
      <c r="D41" s="94">
        <v>6.22799072E8</v>
      </c>
      <c r="E41" s="94">
        <v>3.6117733E7</v>
      </c>
      <c r="F41" s="94">
        <v>217440.0</v>
      </c>
      <c r="G41" s="94">
        <v>1697160.0</v>
      </c>
      <c r="H41" s="94">
        <v>42270.0</v>
      </c>
      <c r="I41" s="125">
        <v>2.3593787224594098E8</v>
      </c>
      <c r="J41" s="125">
        <v>1.2435546767969947E8</v>
      </c>
      <c r="K41" s="126">
        <v>3.668582112882583E8</v>
      </c>
      <c r="L41" s="127">
        <v>24.0</v>
      </c>
      <c r="M41" s="127">
        <v>521739.0</v>
      </c>
      <c r="N41" s="127">
        <v>6535417.0</v>
      </c>
      <c r="O41" s="95">
        <v>7057156.0</v>
      </c>
      <c r="P41" s="95" t="s">
        <v>341</v>
      </c>
      <c r="Q41" s="95" t="s">
        <v>341</v>
      </c>
      <c r="R41" s="95">
        <v>171782.0</v>
      </c>
      <c r="S41" s="95">
        <v>455432.0</v>
      </c>
      <c r="T41" s="95">
        <v>1.35925863E8</v>
      </c>
      <c r="U41" s="96">
        <v>0.5761087090685943</v>
      </c>
      <c r="V41" s="96">
        <v>0.0013813787459869182</v>
      </c>
      <c r="W41" s="96">
        <v>0.3705133449860182</v>
      </c>
      <c r="X41" s="97">
        <f t="shared" si="1"/>
        <v>38</v>
      </c>
      <c r="Y41" s="97">
        <f t="shared" si="2"/>
        <v>30</v>
      </c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</row>
    <row r="42" ht="21.0" customHeight="1">
      <c r="A42" s="93">
        <v>1.45033056E8</v>
      </c>
      <c r="B42" s="93" t="s">
        <v>173</v>
      </c>
      <c r="C42" s="94">
        <v>4.9233153E7</v>
      </c>
      <c r="D42" s="94">
        <v>4.90830169E8</v>
      </c>
      <c r="E42" s="94">
        <v>1.290176E7</v>
      </c>
      <c r="F42" s="94">
        <v>58278.0</v>
      </c>
      <c r="G42" s="94">
        <v>615949.0</v>
      </c>
      <c r="H42" s="94">
        <v>57488.0</v>
      </c>
      <c r="I42" s="125">
        <v>1.0161919869104977E8</v>
      </c>
      <c r="J42" s="125">
        <v>5.243322497251802E7</v>
      </c>
      <c r="K42" s="126">
        <v>1.6538914459913874E8</v>
      </c>
      <c r="L42" s="127">
        <v>8654.0</v>
      </c>
      <c r="M42" s="127">
        <v>902494.0</v>
      </c>
      <c r="N42" s="127">
        <v>2507085.0</v>
      </c>
      <c r="O42" s="95">
        <v>3409579.0</v>
      </c>
      <c r="P42" s="95">
        <f>(602274+532740+217530)*100</f>
        <v>135254400</v>
      </c>
      <c r="Q42" s="95">
        <f>51077*200</f>
        <v>10215400</v>
      </c>
      <c r="R42" s="95">
        <v>1403621.0</v>
      </c>
      <c r="S42" s="95">
        <v>-5206994.0</v>
      </c>
      <c r="T42" s="95">
        <v>5.9220259E7</v>
      </c>
      <c r="U42" s="96">
        <v>0.5827664433769629</v>
      </c>
      <c r="V42" s="100">
        <v>2.77</v>
      </c>
      <c r="W42" s="96">
        <v>0.3580661786693127</v>
      </c>
      <c r="X42" s="97">
        <f t="shared" si="1"/>
        <v>39</v>
      </c>
      <c r="Y42" s="97">
        <f t="shared" si="2"/>
        <v>56</v>
      </c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</row>
    <row r="43" ht="21.0" customHeight="1">
      <c r="A43" s="93">
        <v>7.9650085E7</v>
      </c>
      <c r="B43" s="93" t="s">
        <v>86</v>
      </c>
      <c r="C43" s="94">
        <v>8.1083559E7</v>
      </c>
      <c r="D43" s="94">
        <v>2.020759923E9</v>
      </c>
      <c r="E43" s="94">
        <v>7.9164759E7</v>
      </c>
      <c r="F43" s="94">
        <v>773035.0</v>
      </c>
      <c r="G43" s="94">
        <v>3571287.0</v>
      </c>
      <c r="H43" s="94">
        <v>365046.0</v>
      </c>
      <c r="I43" s="125">
        <v>3.343719771150303E8</v>
      </c>
      <c r="J43" s="125">
        <v>1.678920119178675E8</v>
      </c>
      <c r="K43" s="126">
        <v>5.0520082607336867E8</v>
      </c>
      <c r="L43" s="127">
        <v>57295.0</v>
      </c>
      <c r="M43" s="127">
        <v>1720943.0</v>
      </c>
      <c r="N43" s="127">
        <v>7959471.0</v>
      </c>
      <c r="O43" s="95">
        <v>9680414.0</v>
      </c>
      <c r="P43" s="128">
        <f>(207490+61771+12478)*100</f>
        <v>28173900</v>
      </c>
      <c r="Q43" s="95">
        <f>(516840+423366+177710)*200</f>
        <v>223583200</v>
      </c>
      <c r="R43" s="95">
        <v>1399655.0</v>
      </c>
      <c r="S43" s="95">
        <v>-1.346623E7</v>
      </c>
      <c r="T43" s="95">
        <v>1.76471303E8</v>
      </c>
      <c r="U43" s="96">
        <v>0.5277694157345325</v>
      </c>
      <c r="V43" s="129">
        <v>1.5</v>
      </c>
      <c r="W43" s="96">
        <v>0.3493092130739542</v>
      </c>
      <c r="X43" s="97">
        <f t="shared" si="1"/>
        <v>40</v>
      </c>
      <c r="Y43" s="97">
        <f t="shared" si="2"/>
        <v>22</v>
      </c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</row>
    <row r="44" ht="21.0" customHeight="1">
      <c r="A44" s="93">
        <v>1.44109282E8</v>
      </c>
      <c r="B44" s="93" t="s">
        <v>104</v>
      </c>
      <c r="C44" s="94">
        <v>7.1620257E7</v>
      </c>
      <c r="D44" s="94">
        <v>9.82048901E8</v>
      </c>
      <c r="E44" s="94">
        <v>5.7332269E7</v>
      </c>
      <c r="F44" s="94">
        <v>1564551.0</v>
      </c>
      <c r="G44" s="94">
        <v>2082848.0</v>
      </c>
      <c r="H44" s="94">
        <v>453736.0</v>
      </c>
      <c r="I44" s="125">
        <v>2.5085290428028268E8</v>
      </c>
      <c r="J44" s="125">
        <v>1.31270924173947E8</v>
      </c>
      <c r="K44" s="126">
        <v>3.8814352216200054E8</v>
      </c>
      <c r="L44" s="127">
        <v>324626.0</v>
      </c>
      <c r="M44" s="127">
        <v>2116819.0</v>
      </c>
      <c r="N44" s="127">
        <v>5635675.0</v>
      </c>
      <c r="O44" s="95">
        <v>7752494.0</v>
      </c>
      <c r="P44" s="95">
        <f>(961+58619+28244+17273)*100</f>
        <v>10509700</v>
      </c>
      <c r="Q44" s="95">
        <f>(160347+131759+91378+6289)*200</f>
        <v>77954600</v>
      </c>
      <c r="R44" s="95">
        <v>535193.0</v>
      </c>
      <c r="S44" s="95">
        <v>-1.2077896E7</v>
      </c>
      <c r="T44" s="95">
        <v>1.33989197E8</v>
      </c>
      <c r="U44" s="96">
        <v>0.5341345255077906</v>
      </c>
      <c r="V44" s="100">
        <v>0.67</v>
      </c>
      <c r="W44" s="96">
        <v>0.3452052896662193</v>
      </c>
      <c r="X44" s="97">
        <f t="shared" si="1"/>
        <v>41</v>
      </c>
      <c r="Y44" s="97">
        <f t="shared" si="2"/>
        <v>31</v>
      </c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</row>
    <row r="45" ht="21.0" customHeight="1">
      <c r="A45" s="93">
        <v>1.71830779E8</v>
      </c>
      <c r="B45" s="93" t="s">
        <v>197</v>
      </c>
      <c r="C45" s="94">
        <v>4.0347579E7</v>
      </c>
      <c r="D45" s="94">
        <v>2.1895536E8</v>
      </c>
      <c r="E45" s="94">
        <v>8048502.0</v>
      </c>
      <c r="F45" s="94">
        <v>249401.0</v>
      </c>
      <c r="G45" s="94">
        <v>277701.0</v>
      </c>
      <c r="H45" s="94">
        <v>165099.0</v>
      </c>
      <c r="I45" s="125">
        <v>5.4573935619971454E7</v>
      </c>
      <c r="J45" s="125">
        <v>1.722362546152047E7</v>
      </c>
      <c r="K45" s="126">
        <v>8.466248270131592E7</v>
      </c>
      <c r="L45" s="127">
        <v>604.0</v>
      </c>
      <c r="M45" s="127">
        <v>542945.0</v>
      </c>
      <c r="N45" s="127">
        <v>1189081.0</v>
      </c>
      <c r="O45" s="95">
        <v>1732026.0</v>
      </c>
      <c r="P45" s="95">
        <f>(389429+357940+126650)*100</f>
        <v>87401900</v>
      </c>
      <c r="Q45" s="99">
        <v>0.0</v>
      </c>
      <c r="R45" s="95">
        <v>874019.0</v>
      </c>
      <c r="S45" s="95">
        <v>-792463.0</v>
      </c>
      <c r="T45" s="95">
        <v>2.9214095E7</v>
      </c>
      <c r="U45" s="96">
        <v>0.5353122267639616</v>
      </c>
      <c r="V45" s="100">
        <v>5.07</v>
      </c>
      <c r="W45" s="96">
        <v>0.34506541820968734</v>
      </c>
      <c r="X45" s="97">
        <f t="shared" si="1"/>
        <v>42</v>
      </c>
      <c r="Y45" s="97">
        <f t="shared" si="2"/>
        <v>79</v>
      </c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</row>
    <row r="46" ht="21.0" customHeight="1">
      <c r="A46" s="93">
        <v>1.03336195E8</v>
      </c>
      <c r="B46" s="93" t="s">
        <v>84</v>
      </c>
      <c r="C46" s="94">
        <v>9.1418782E7</v>
      </c>
      <c r="D46" s="94">
        <v>4.059957776E9</v>
      </c>
      <c r="E46" s="94">
        <v>3.7888366E7</v>
      </c>
      <c r="F46" s="94">
        <v>177277.0</v>
      </c>
      <c r="G46" s="94">
        <v>1805685.0</v>
      </c>
      <c r="H46" s="94">
        <v>101659.0</v>
      </c>
      <c r="I46" s="125">
        <v>3.3126093918100166E8</v>
      </c>
      <c r="J46" s="125">
        <v>1.6658116260157353E8</v>
      </c>
      <c r="K46" s="126">
        <v>5.0089453451853883E8</v>
      </c>
      <c r="L46" s="127">
        <v>10102.0</v>
      </c>
      <c r="M46" s="127">
        <v>828891.0</v>
      </c>
      <c r="N46" s="127">
        <v>8222041.0</v>
      </c>
      <c r="O46" s="95">
        <v>9050932.0</v>
      </c>
      <c r="P46" s="99">
        <v>0.0</v>
      </c>
      <c r="Q46" s="95">
        <f>(200857+68173+211109)*200</f>
        <v>96027800</v>
      </c>
      <c r="R46" s="95">
        <v>480139.0</v>
      </c>
      <c r="S46" s="95">
        <v>-2135154.0</v>
      </c>
      <c r="T46" s="95">
        <v>1.72732016E8</v>
      </c>
      <c r="U46" s="96">
        <v>0.5214379227054563</v>
      </c>
      <c r="V46" s="100">
        <v>0.58</v>
      </c>
      <c r="W46" s="96">
        <v>0.3448470767724197</v>
      </c>
      <c r="X46" s="97">
        <f t="shared" si="1"/>
        <v>43</v>
      </c>
      <c r="Y46" s="97">
        <f t="shared" si="2"/>
        <v>23</v>
      </c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</row>
    <row r="47" ht="21.0" customHeight="1">
      <c r="A47" s="93">
        <v>1.39292614E8</v>
      </c>
      <c r="B47" s="93" t="s">
        <v>156</v>
      </c>
      <c r="C47" s="94">
        <v>5.8594144E7</v>
      </c>
      <c r="D47" s="94">
        <v>6.91788151E8</v>
      </c>
      <c r="E47" s="94">
        <v>6053420.0</v>
      </c>
      <c r="F47" s="94">
        <v>35014.0</v>
      </c>
      <c r="G47" s="94">
        <v>285164.0</v>
      </c>
      <c r="H47" s="94">
        <v>0.0</v>
      </c>
      <c r="I47" s="125">
        <v>1.4582632806339815E8</v>
      </c>
      <c r="J47" s="125">
        <v>7.87687755037199E7</v>
      </c>
      <c r="K47" s="126">
        <v>2.3439937571906623E8</v>
      </c>
      <c r="L47" s="127">
        <v>0.0</v>
      </c>
      <c r="M47" s="127">
        <v>527360.0</v>
      </c>
      <c r="N47" s="127">
        <v>3685909.0</v>
      </c>
      <c r="O47" s="95">
        <v>4213269.0</v>
      </c>
      <c r="P47" s="95">
        <f>(4172+195755+141799)*100</f>
        <v>34172600</v>
      </c>
      <c r="Q47" s="95">
        <f>(107680+575+518447)*200</f>
        <v>125340400</v>
      </c>
      <c r="R47" s="95">
        <v>1034952.0</v>
      </c>
      <c r="S47" s="95">
        <v>-5705607.0</v>
      </c>
      <c r="T47" s="95">
        <v>7.899369E7</v>
      </c>
      <c r="U47" s="96">
        <v>0.541697038175832</v>
      </c>
      <c r="V47" s="130">
        <v>2.03</v>
      </c>
      <c r="W47" s="96">
        <v>0.33700469447783854</v>
      </c>
      <c r="X47" s="97">
        <f t="shared" si="1"/>
        <v>44</v>
      </c>
      <c r="Y47" s="97">
        <f t="shared" si="2"/>
        <v>48</v>
      </c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</row>
    <row r="48" ht="21.0" customHeight="1">
      <c r="A48" s="93">
        <v>1.5633938E8</v>
      </c>
      <c r="B48" s="93" t="s">
        <v>125</v>
      </c>
      <c r="C48" s="94">
        <v>6.3221994E7</v>
      </c>
      <c r="D48" s="94">
        <v>6.65398768E8</v>
      </c>
      <c r="E48" s="94">
        <v>5.0931531E7</v>
      </c>
      <c r="F48" s="94">
        <v>963858.0</v>
      </c>
      <c r="G48" s="94">
        <v>2064618.0</v>
      </c>
      <c r="H48" s="94">
        <v>583134.0</v>
      </c>
      <c r="I48" s="125">
        <v>1.8902957388497138E8</v>
      </c>
      <c r="J48" s="125">
        <v>1.0158699262453175E8</v>
      </c>
      <c r="K48" s="126">
        <v>2.9888147979812104E8</v>
      </c>
      <c r="L48" s="127">
        <v>2445.0</v>
      </c>
      <c r="M48" s="127">
        <v>1623808.0</v>
      </c>
      <c r="N48" s="127">
        <v>4132195.0</v>
      </c>
      <c r="O48" s="95">
        <v>5756003.0</v>
      </c>
      <c r="P48" s="99">
        <v>0.0</v>
      </c>
      <c r="Q48" s="95">
        <f>(361723+484329+308845+20886)*200</f>
        <v>235156600</v>
      </c>
      <c r="R48" s="95">
        <v>1142314.0</v>
      </c>
      <c r="S48" s="95">
        <v>-8185260.0</v>
      </c>
      <c r="T48" s="95">
        <v>9.8886071E7</v>
      </c>
      <c r="U48" s="131">
        <v>0.5231248685995258</v>
      </c>
      <c r="V48" s="130">
        <v>2.31</v>
      </c>
      <c r="W48" s="132">
        <v>0.33085379216802735</v>
      </c>
      <c r="X48" s="97">
        <f t="shared" si="1"/>
        <v>45</v>
      </c>
      <c r="Y48" s="97">
        <f t="shared" si="2"/>
        <v>40</v>
      </c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</row>
    <row r="49" ht="21.0" customHeight="1">
      <c r="A49" s="93">
        <v>1.66110884E8</v>
      </c>
      <c r="B49" s="93" t="s">
        <v>135</v>
      </c>
      <c r="C49" s="94">
        <v>6.9798039E7</v>
      </c>
      <c r="D49" s="94">
        <v>8.8858807E8</v>
      </c>
      <c r="E49" s="94">
        <v>4.325275E7</v>
      </c>
      <c r="F49" s="94">
        <v>197561.0</v>
      </c>
      <c r="G49" s="94">
        <v>2063857.0</v>
      </c>
      <c r="H49" s="94">
        <v>49653.0</v>
      </c>
      <c r="I49" s="125">
        <v>1.7728137386934555E8</v>
      </c>
      <c r="J49" s="125">
        <v>9.559023223354277E7</v>
      </c>
      <c r="K49" s="126">
        <v>2.815580893761378E8</v>
      </c>
      <c r="L49" s="127">
        <v>38.0</v>
      </c>
      <c r="M49" s="127">
        <v>245661.0</v>
      </c>
      <c r="N49" s="127">
        <v>4528625.0</v>
      </c>
      <c r="O49" s="95">
        <v>4774286.0</v>
      </c>
      <c r="P49" s="95">
        <f>(57970+49653)*100</f>
        <v>10762300</v>
      </c>
      <c r="Q49" s="95">
        <f>284*200</f>
        <v>56800</v>
      </c>
      <c r="R49" s="95">
        <v>107907.0</v>
      </c>
      <c r="S49" s="95">
        <v>664829.0</v>
      </c>
      <c r="T49" s="95">
        <v>9.3029117E7</v>
      </c>
      <c r="U49" s="96">
        <v>0.5247540391274351</v>
      </c>
      <c r="V49" s="133">
        <v>0.11</v>
      </c>
      <c r="W49" s="96">
        <v>0.33040825502875526</v>
      </c>
      <c r="X49" s="97">
        <f t="shared" si="1"/>
        <v>46</v>
      </c>
      <c r="Y49" s="97">
        <f t="shared" si="2"/>
        <v>43</v>
      </c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</row>
    <row r="50" ht="21.0" customHeight="1">
      <c r="A50" s="93">
        <v>7.7394861E7</v>
      </c>
      <c r="B50" s="93" t="s">
        <v>95</v>
      </c>
      <c r="C50" s="94">
        <v>7.4833707E7</v>
      </c>
      <c r="D50" s="94">
        <v>2.738681138E9</v>
      </c>
      <c r="E50" s="94">
        <v>5.2787601E7</v>
      </c>
      <c r="F50" s="94">
        <v>408010.0</v>
      </c>
      <c r="G50" s="94">
        <v>2435338.0</v>
      </c>
      <c r="H50" s="94">
        <v>472187.0</v>
      </c>
      <c r="I50" s="125">
        <v>2.6564410019106385E8</v>
      </c>
      <c r="J50" s="125">
        <v>1.380007229169186E8</v>
      </c>
      <c r="K50" s="126">
        <v>4.0912203338957196E8</v>
      </c>
      <c r="L50" s="127">
        <v>1038.0</v>
      </c>
      <c r="M50" s="127">
        <v>558845.0</v>
      </c>
      <c r="N50" s="127">
        <v>6364508.0</v>
      </c>
      <c r="O50" s="95">
        <v>6923353.0</v>
      </c>
      <c r="P50" s="95">
        <f>(418+4323+24)*100</f>
        <v>476500</v>
      </c>
      <c r="Q50" s="95">
        <f>(292692+264166+190746)*200</f>
        <v>149520800</v>
      </c>
      <c r="R50" s="95">
        <v>752662.0</v>
      </c>
      <c r="S50" s="95">
        <v>-1.0503124E7</v>
      </c>
      <c r="T50" s="95">
        <v>1.32879353E8</v>
      </c>
      <c r="U50" s="96">
        <v>0.5002157130703331</v>
      </c>
      <c r="V50" s="100">
        <v>1.09</v>
      </c>
      <c r="W50" s="96">
        <v>0.32479148556017845</v>
      </c>
      <c r="X50" s="97">
        <f t="shared" si="1"/>
        <v>47</v>
      </c>
      <c r="Y50" s="97">
        <f t="shared" si="2"/>
        <v>33</v>
      </c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</row>
    <row r="51" ht="21.0" customHeight="1">
      <c r="A51" s="93">
        <v>1.69247313E8</v>
      </c>
      <c r="B51" s="93" t="s">
        <v>111</v>
      </c>
      <c r="C51" s="94">
        <v>6.3827343E7</v>
      </c>
      <c r="D51" s="94">
        <v>4.96883885E8</v>
      </c>
      <c r="E51" s="94">
        <v>3.1971457E7</v>
      </c>
      <c r="F51" s="94">
        <v>181184.0</v>
      </c>
      <c r="G51" s="94">
        <v>1507889.0</v>
      </c>
      <c r="H51" s="94">
        <v>1518932.0</v>
      </c>
      <c r="I51" s="125">
        <v>2.2571962602233106E8</v>
      </c>
      <c r="J51" s="125">
        <v>1.195356765934611E8</v>
      </c>
      <c r="K51" s="126">
        <v>3.521925016068314E8</v>
      </c>
      <c r="L51" s="127">
        <v>9721.0</v>
      </c>
      <c r="M51" s="127">
        <v>1253259.0</v>
      </c>
      <c r="N51" s="127">
        <v>4970257.0</v>
      </c>
      <c r="O51" s="95">
        <v>6223516.0</v>
      </c>
      <c r="P51" s="99">
        <v>0.0</v>
      </c>
      <c r="Q51" s="95">
        <f>(521806+570211+913838+13695)*200</f>
        <v>403910000</v>
      </c>
      <c r="R51" s="95">
        <v>2340123.0</v>
      </c>
      <c r="S51" s="95">
        <v>-1.3479918E7</v>
      </c>
      <c r="T51" s="95">
        <v>1.12060989E8</v>
      </c>
      <c r="U51" s="96">
        <v>0.49646099001118094</v>
      </c>
      <c r="V51" s="100">
        <v>3.38</v>
      </c>
      <c r="W51" s="96">
        <v>0.31818107565816045</v>
      </c>
      <c r="X51" s="97">
        <f t="shared" si="1"/>
        <v>48</v>
      </c>
      <c r="Y51" s="97">
        <f t="shared" si="2"/>
        <v>36</v>
      </c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</row>
    <row r="52" ht="20.25" customHeight="1">
      <c r="A52" s="93">
        <v>1.69953509E8</v>
      </c>
      <c r="B52" s="93" t="s">
        <v>188</v>
      </c>
      <c r="C52" s="94">
        <v>4.7084625E7</v>
      </c>
      <c r="D52" s="94">
        <v>2.64139451E8</v>
      </c>
      <c r="E52" s="94">
        <v>1.6497196E7</v>
      </c>
      <c r="F52" s="94">
        <v>511832.0</v>
      </c>
      <c r="G52" s="94">
        <v>561413.0</v>
      </c>
      <c r="H52" s="94">
        <v>533428.0</v>
      </c>
      <c r="I52" s="125">
        <v>8.004597543490613E7</v>
      </c>
      <c r="J52" s="125">
        <v>3.770773275185151E7</v>
      </c>
      <c r="K52" s="126">
        <v>1.2981149888252412E8</v>
      </c>
      <c r="L52" s="127">
        <v>89612.0</v>
      </c>
      <c r="M52" s="127">
        <v>969867.0</v>
      </c>
      <c r="N52" s="127">
        <v>1558290.0</v>
      </c>
      <c r="O52" s="95">
        <v>2528157.0</v>
      </c>
      <c r="P52" s="95" t="s">
        <v>341</v>
      </c>
      <c r="Q52" s="95" t="s">
        <v>341</v>
      </c>
      <c r="R52" s="95">
        <v>1273793.0</v>
      </c>
      <c r="S52" s="95">
        <v>-2317804.0</v>
      </c>
      <c r="T52" s="95">
        <v>4.1040087E7</v>
      </c>
      <c r="U52" s="96">
        <v>0.512706438731252</v>
      </c>
      <c r="V52" s="96">
        <v>0.033780683882073365</v>
      </c>
      <c r="W52" s="96">
        <v>0.31615139916950014</v>
      </c>
      <c r="X52" s="97">
        <f t="shared" si="1"/>
        <v>49</v>
      </c>
      <c r="Y52" s="97">
        <f t="shared" si="2"/>
        <v>68</v>
      </c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</row>
    <row r="53" ht="21.0" customHeight="1">
      <c r="A53" s="93">
        <v>1.66497805E8</v>
      </c>
      <c r="B53" s="93" t="s">
        <v>116</v>
      </c>
      <c r="C53" s="94">
        <v>7.2730516E7</v>
      </c>
      <c r="D53" s="94">
        <v>6.22436986E8</v>
      </c>
      <c r="E53" s="94">
        <v>3.127503E7</v>
      </c>
      <c r="F53" s="94">
        <v>125149.0</v>
      </c>
      <c r="G53" s="94">
        <v>1501177.0</v>
      </c>
      <c r="H53" s="94">
        <v>12181.0</v>
      </c>
      <c r="I53" s="125">
        <v>2.3136047706502864E8</v>
      </c>
      <c r="J53" s="125">
        <v>1.2220501004926899E8</v>
      </c>
      <c r="K53" s="126">
        <v>3.6029727074201316E8</v>
      </c>
      <c r="L53" s="127">
        <v>0.0</v>
      </c>
      <c r="M53" s="127">
        <v>285485.0</v>
      </c>
      <c r="N53" s="127">
        <v>5393289.0</v>
      </c>
      <c r="O53" s="95">
        <v>5678774.0</v>
      </c>
      <c r="P53" s="99">
        <v>0.0</v>
      </c>
      <c r="Q53" s="95">
        <f>(257492+121526+126734)*200</f>
        <v>101150400</v>
      </c>
      <c r="R53" s="95">
        <v>505752.0</v>
      </c>
      <c r="S53" s="95">
        <v>-8712333.0</v>
      </c>
      <c r="T53" s="95">
        <v>1.1072063E8</v>
      </c>
      <c r="U53" s="96">
        <v>0.4785632853310537</v>
      </c>
      <c r="V53" s="100">
        <v>0.83</v>
      </c>
      <c r="W53" s="96">
        <v>0.30730354901655715</v>
      </c>
      <c r="X53" s="97">
        <f t="shared" si="1"/>
        <v>50</v>
      </c>
      <c r="Y53" s="97">
        <f t="shared" si="2"/>
        <v>38</v>
      </c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</row>
    <row r="54" ht="21.0" customHeight="1">
      <c r="A54" s="93">
        <v>1.45408006E8</v>
      </c>
      <c r="B54" s="93" t="s">
        <v>81</v>
      </c>
      <c r="C54" s="94">
        <v>9.1681627E7</v>
      </c>
      <c r="D54" s="94">
        <v>1.402880486E9</v>
      </c>
      <c r="E54" s="94">
        <v>5.6947047E7</v>
      </c>
      <c r="F54" s="94">
        <v>356622.0</v>
      </c>
      <c r="G54" s="94">
        <v>2668822.0</v>
      </c>
      <c r="H54" s="94">
        <v>167713.0</v>
      </c>
      <c r="I54" s="125">
        <v>4.342061688133872E8</v>
      </c>
      <c r="J54" s="125">
        <v>2.0832780883903992E8</v>
      </c>
      <c r="K54" s="126">
        <v>6.417380265630609E8</v>
      </c>
      <c r="L54" s="127">
        <v>79099.0</v>
      </c>
      <c r="M54" s="127">
        <v>1897414.0</v>
      </c>
      <c r="N54" s="127">
        <v>8721079.0</v>
      </c>
      <c r="O54" s="95">
        <v>1.0618493E7</v>
      </c>
      <c r="P54" s="95" t="s">
        <v>341</v>
      </c>
      <c r="Q54" s="95" t="s">
        <v>341</v>
      </c>
      <c r="R54" s="95">
        <v>1380043.0</v>
      </c>
      <c r="S54" s="95">
        <v>-1.1778421E7</v>
      </c>
      <c r="T54" s="95">
        <v>1.93611888E8</v>
      </c>
      <c r="U54" s="96">
        <v>0.44589851988770424</v>
      </c>
      <c r="V54" s="96">
        <v>0.006624382062532329</v>
      </c>
      <c r="W54" s="96">
        <v>0.301699260423949</v>
      </c>
      <c r="X54" s="97">
        <f t="shared" si="1"/>
        <v>51</v>
      </c>
      <c r="Y54" s="97">
        <f t="shared" si="2"/>
        <v>21</v>
      </c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</row>
    <row r="55" ht="21.0" customHeight="1">
      <c r="A55" s="93">
        <v>7.1613822E7</v>
      </c>
      <c r="B55" s="93" t="s">
        <v>102</v>
      </c>
      <c r="C55" s="94">
        <v>7.2192572E7</v>
      </c>
      <c r="D55" s="94">
        <v>2.174919522E9</v>
      </c>
      <c r="E55" s="94">
        <v>2.536012E7</v>
      </c>
      <c r="F55" s="94">
        <v>356214.0</v>
      </c>
      <c r="G55" s="94">
        <v>1088754.0</v>
      </c>
      <c r="H55" s="94">
        <v>139413.0</v>
      </c>
      <c r="I55" s="125">
        <v>2.5987989160272667E8</v>
      </c>
      <c r="J55" s="125">
        <v>1.3539249003943416E8</v>
      </c>
      <c r="K55" s="126">
        <v>4.009612064590272E8</v>
      </c>
      <c r="L55" s="127">
        <v>328210.0</v>
      </c>
      <c r="M55" s="127">
        <v>2090191.0</v>
      </c>
      <c r="N55" s="127">
        <v>4729248.0</v>
      </c>
      <c r="O55" s="95">
        <v>6819439.0</v>
      </c>
      <c r="P55" s="99">
        <v>0.0</v>
      </c>
      <c r="Q55" s="95">
        <f>(295774+468787+455074)*200</f>
        <v>243927000</v>
      </c>
      <c r="R55" s="95">
        <v>1219635.0</v>
      </c>
      <c r="S55" s="95">
        <v>-1.095587E7</v>
      </c>
      <c r="T55" s="95">
        <v>1.15606864E8</v>
      </c>
      <c r="U55" s="96">
        <v>0.4448472842089913</v>
      </c>
      <c r="V55" s="100">
        <v>1.8</v>
      </c>
      <c r="W55" s="96">
        <v>0.2883243120224736</v>
      </c>
      <c r="X55" s="97">
        <f t="shared" si="1"/>
        <v>52</v>
      </c>
      <c r="Y55" s="97">
        <f t="shared" si="2"/>
        <v>35</v>
      </c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</row>
    <row r="56" ht="21.0" customHeight="1">
      <c r="A56" s="93">
        <v>1.4461836E8</v>
      </c>
      <c r="B56" s="93" t="s">
        <v>174</v>
      </c>
      <c r="C56" s="94">
        <v>6.5788946E7</v>
      </c>
      <c r="D56" s="94">
        <v>3.00036548E8</v>
      </c>
      <c r="E56" s="94">
        <v>1.0831501E7</v>
      </c>
      <c r="F56" s="94">
        <v>194473.0</v>
      </c>
      <c r="G56" s="94">
        <v>444271.0</v>
      </c>
      <c r="H56" s="94">
        <v>265292.0</v>
      </c>
      <c r="I56" s="125">
        <v>9.068912716816737E7</v>
      </c>
      <c r="J56" s="125">
        <v>4.5184595641617745E7</v>
      </c>
      <c r="K56" s="126">
        <v>1.475788032318908E8</v>
      </c>
      <c r="L56" s="127">
        <v>1754.0</v>
      </c>
      <c r="M56" s="127">
        <v>522798.0</v>
      </c>
      <c r="N56" s="127">
        <v>1862665.0</v>
      </c>
      <c r="O56" s="95">
        <v>2385463.0</v>
      </c>
      <c r="P56" s="95">
        <f>(240523+484332+192253)*100</f>
        <v>91710800</v>
      </c>
      <c r="Q56" s="95">
        <f>(1763+62415)*200</f>
        <v>12835600</v>
      </c>
      <c r="R56" s="95">
        <v>981286.0</v>
      </c>
      <c r="S56" s="95">
        <v>1.4550624E7</v>
      </c>
      <c r="T56" s="95">
        <v>4.2492515E7</v>
      </c>
      <c r="U56" s="96">
        <v>0.46855137243966355</v>
      </c>
      <c r="V56" s="100">
        <v>2.31</v>
      </c>
      <c r="W56" s="96">
        <v>0.28793101766268864</v>
      </c>
      <c r="X56" s="97">
        <f t="shared" si="1"/>
        <v>53</v>
      </c>
      <c r="Y56" s="97">
        <f t="shared" si="2"/>
        <v>63</v>
      </c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</row>
    <row r="57" ht="21.0" customHeight="1">
      <c r="A57" s="93">
        <v>1.69420296E8</v>
      </c>
      <c r="B57" s="93" t="s">
        <v>180</v>
      </c>
      <c r="C57" s="94">
        <v>4.9346694E7</v>
      </c>
      <c r="D57" s="94">
        <v>1.93082585E8</v>
      </c>
      <c r="E57" s="94">
        <v>8213794.0</v>
      </c>
      <c r="F57" s="94">
        <v>186446.0</v>
      </c>
      <c r="G57" s="94">
        <v>317465.0</v>
      </c>
      <c r="H57" s="94">
        <v>144737.0</v>
      </c>
      <c r="I57" s="125">
        <v>8.238176882066858E7</v>
      </c>
      <c r="J57" s="125">
        <v>3.938950926457979E7</v>
      </c>
      <c r="K57" s="126">
        <v>1.3375224536814357E8</v>
      </c>
      <c r="L57" s="127">
        <v>454.0</v>
      </c>
      <c r="M57" s="127">
        <v>436336.0</v>
      </c>
      <c r="N57" s="127">
        <v>1627186.0</v>
      </c>
      <c r="O57" s="95">
        <v>2063522.0</v>
      </c>
      <c r="P57" s="95">
        <f>(69995+150703+46439)*100</f>
        <v>26713700</v>
      </c>
      <c r="Q57" s="99">
        <v>0.0</v>
      </c>
      <c r="R57" s="95">
        <v>267137.0</v>
      </c>
      <c r="S57" s="95">
        <v>-1335620.0</v>
      </c>
      <c r="T57" s="95">
        <v>3.6907205E7</v>
      </c>
      <c r="U57" s="96">
        <v>0.4480020947394423</v>
      </c>
      <c r="V57" s="100">
        <v>0.68</v>
      </c>
      <c r="W57" s="96">
        <v>0.27593708724975446</v>
      </c>
      <c r="X57" s="97">
        <f t="shared" si="1"/>
        <v>54</v>
      </c>
      <c r="Y57" s="97">
        <f t="shared" si="2"/>
        <v>73</v>
      </c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</row>
    <row r="58" ht="21.0" customHeight="1">
      <c r="A58" s="93">
        <v>1.70708608E8</v>
      </c>
      <c r="B58" s="93" t="s">
        <v>142</v>
      </c>
      <c r="C58" s="94">
        <v>6.8178255E7</v>
      </c>
      <c r="D58" s="94">
        <v>3.21574218E8</v>
      </c>
      <c r="E58" s="94">
        <v>3.2948808E7</v>
      </c>
      <c r="F58" s="94">
        <v>310423.0</v>
      </c>
      <c r="G58" s="94">
        <v>1492071.0</v>
      </c>
      <c r="H58" s="94">
        <v>307846.0</v>
      </c>
      <c r="I58" s="125">
        <v>1.6486414864921677E8</v>
      </c>
      <c r="J58" s="125">
        <v>8.909418066926573E7</v>
      </c>
      <c r="K58" s="126">
        <v>2.630881352350217E8</v>
      </c>
      <c r="L58" s="127">
        <v>7792.0</v>
      </c>
      <c r="M58" s="127">
        <v>622440.0</v>
      </c>
      <c r="N58" s="127">
        <v>3294728.0</v>
      </c>
      <c r="O58" s="95">
        <v>3917168.0</v>
      </c>
      <c r="P58" s="95" t="s">
        <v>341</v>
      </c>
      <c r="Q58" s="95" t="s">
        <v>341</v>
      </c>
      <c r="R58" s="95">
        <v>333224.0</v>
      </c>
      <c r="S58" s="95">
        <v>-1048593.0</v>
      </c>
      <c r="T58" s="95">
        <v>7.2127746E7</v>
      </c>
      <c r="U58" s="96">
        <v>0.43749806486713483</v>
      </c>
      <c r="V58" s="96">
        <v>0.003740132043382158</v>
      </c>
      <c r="W58" s="96">
        <v>0.2741581103061409</v>
      </c>
      <c r="X58" s="97">
        <f t="shared" si="1"/>
        <v>55</v>
      </c>
      <c r="Y58" s="97">
        <f t="shared" si="2"/>
        <v>51</v>
      </c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</row>
    <row r="59" ht="21.0" customHeight="1">
      <c r="A59" s="93">
        <v>1.68923934E8</v>
      </c>
      <c r="B59" s="93" t="s">
        <v>126</v>
      </c>
      <c r="C59" s="94">
        <v>6.0504191E7</v>
      </c>
      <c r="D59" s="94">
        <v>6.42698403E8</v>
      </c>
      <c r="E59" s="94">
        <v>1.622222E7</v>
      </c>
      <c r="F59" s="94">
        <v>57318.0</v>
      </c>
      <c r="G59" s="94">
        <v>782452.0</v>
      </c>
      <c r="H59" s="94">
        <v>84447.0</v>
      </c>
      <c r="I59" s="125">
        <v>1.8529473750099626E8</v>
      </c>
      <c r="J59" s="125">
        <v>9.969530457372354E7</v>
      </c>
      <c r="K59" s="126">
        <v>2.9338918584397686E8</v>
      </c>
      <c r="L59" s="127">
        <v>122108.0</v>
      </c>
      <c r="M59" s="127">
        <v>1318873.0</v>
      </c>
      <c r="N59" s="127">
        <v>3292131.0</v>
      </c>
      <c r="O59" s="95">
        <v>4611004.0</v>
      </c>
      <c r="P59" s="95">
        <f>(33782+147532+30691)*100</f>
        <v>21200500</v>
      </c>
      <c r="Q59" s="95">
        <f>(250964+111269)*200</f>
        <v>72446600</v>
      </c>
      <c r="R59" s="95">
        <v>574239.0</v>
      </c>
      <c r="S59" s="95">
        <v>-1.1073541E7</v>
      </c>
      <c r="T59" s="95">
        <v>7.9192996E7</v>
      </c>
      <c r="U59" s="96">
        <v>0.42738934234208464</v>
      </c>
      <c r="V59" s="100">
        <v>0.94</v>
      </c>
      <c r="W59" s="96">
        <v>0.26992472736235923</v>
      </c>
      <c r="X59" s="97">
        <f t="shared" si="1"/>
        <v>56</v>
      </c>
      <c r="Y59" s="97">
        <f t="shared" si="2"/>
        <v>47</v>
      </c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</row>
    <row r="60" ht="21.0" customHeight="1">
      <c r="A60" s="93">
        <v>1.71972257E8</v>
      </c>
      <c r="B60" s="93" t="s">
        <v>122</v>
      </c>
      <c r="C60" s="94">
        <v>6.8044866E7</v>
      </c>
      <c r="D60" s="94">
        <v>6.43791116E8</v>
      </c>
      <c r="E60" s="94">
        <v>3.0960688E7</v>
      </c>
      <c r="F60" s="94">
        <v>777706.0</v>
      </c>
      <c r="G60" s="94">
        <v>1159143.0</v>
      </c>
      <c r="H60" s="94">
        <v>409990.0</v>
      </c>
      <c r="I60" s="125">
        <v>1.974626322545906E8</v>
      </c>
      <c r="J60" s="125">
        <v>1.0581085392262773E8</v>
      </c>
      <c r="K60" s="126">
        <v>3.1123463610023403E8</v>
      </c>
      <c r="L60" s="127">
        <v>201683.0</v>
      </c>
      <c r="M60" s="127">
        <v>1159878.0</v>
      </c>
      <c r="N60" s="127">
        <v>3248533.0</v>
      </c>
      <c r="O60" s="95">
        <v>4408411.0</v>
      </c>
      <c r="P60" s="95">
        <f>(93205+236638+13681)*100</f>
        <v>34352400</v>
      </c>
      <c r="Q60" s="95">
        <f>(100310+81481+20904)*200</f>
        <v>40539000</v>
      </c>
      <c r="R60" s="95">
        <v>546219.0</v>
      </c>
      <c r="S60" s="95">
        <v>-7323102.0</v>
      </c>
      <c r="T60" s="95">
        <v>7.6873089E7</v>
      </c>
      <c r="U60" s="96">
        <v>0.3893044882582479</v>
      </c>
      <c r="V60" s="100">
        <v>0.71</v>
      </c>
      <c r="W60" s="96">
        <v>0.24699400414818481</v>
      </c>
      <c r="X60" s="97">
        <f t="shared" si="1"/>
        <v>57</v>
      </c>
      <c r="Y60" s="97">
        <f t="shared" si="2"/>
        <v>50</v>
      </c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</row>
    <row r="61" ht="21.0" customHeight="1">
      <c r="A61" s="93">
        <v>1.61646318E8</v>
      </c>
      <c r="B61" s="93" t="s">
        <v>166</v>
      </c>
      <c r="C61" s="94">
        <v>5.4122445E7</v>
      </c>
      <c r="D61" s="94">
        <v>2.58781694E8</v>
      </c>
      <c r="E61" s="94">
        <v>9809509.0</v>
      </c>
      <c r="F61" s="94">
        <v>409024.0</v>
      </c>
      <c r="G61" s="94">
        <v>285075.0</v>
      </c>
      <c r="H61" s="94">
        <v>293768.0</v>
      </c>
      <c r="I61" s="125">
        <v>1.1731326726647674E8</v>
      </c>
      <c r="J61" s="125">
        <v>6.225002297353518E7</v>
      </c>
      <c r="K61" s="126">
        <v>1.903626506759437E8</v>
      </c>
      <c r="L61" s="127">
        <v>15933.0</v>
      </c>
      <c r="M61" s="127">
        <v>1341354.0</v>
      </c>
      <c r="N61" s="127">
        <v>1608601.0</v>
      </c>
      <c r="O61" s="95">
        <v>2949955.0</v>
      </c>
      <c r="P61" s="95">
        <f>(350178+819123+68542)*100</f>
        <v>123784300</v>
      </c>
      <c r="Q61" s="95">
        <f>(137724+464)*200</f>
        <v>27637600</v>
      </c>
      <c r="R61" s="95">
        <v>1376054.0</v>
      </c>
      <c r="S61" s="95">
        <v>-3946047.0</v>
      </c>
      <c r="T61" s="95">
        <v>4.5649084E7</v>
      </c>
      <c r="U61" s="96">
        <v>0.38912123976828844</v>
      </c>
      <c r="V61" s="100">
        <v>2.43</v>
      </c>
      <c r="W61" s="96">
        <v>0.23980063230842957</v>
      </c>
      <c r="X61" s="97">
        <f t="shared" si="1"/>
        <v>58</v>
      </c>
      <c r="Y61" s="97">
        <f t="shared" si="2"/>
        <v>62</v>
      </c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</row>
    <row r="62" ht="21.0" customHeight="1">
      <c r="A62" s="93">
        <v>1.71679053E8</v>
      </c>
      <c r="B62" s="93" t="s">
        <v>162</v>
      </c>
      <c r="C62" s="94">
        <v>5.9848399E7</v>
      </c>
      <c r="D62" s="94">
        <v>2.18255292E8</v>
      </c>
      <c r="E62" s="94">
        <v>1.726115E7</v>
      </c>
      <c r="F62" s="94">
        <v>174439.0</v>
      </c>
      <c r="G62" s="94">
        <v>775838.0</v>
      </c>
      <c r="H62" s="94">
        <v>120135.0</v>
      </c>
      <c r="I62" s="125">
        <v>1.3768394146493283E8</v>
      </c>
      <c r="J62" s="125">
        <v>7.419572688559943E7</v>
      </c>
      <c r="K62" s="126">
        <v>2.2197016450664008E8</v>
      </c>
      <c r="L62" s="127">
        <v>29.0</v>
      </c>
      <c r="M62" s="127">
        <v>554716.0</v>
      </c>
      <c r="N62" s="127">
        <v>2110599.0</v>
      </c>
      <c r="O62" s="95">
        <v>2665315.0</v>
      </c>
      <c r="P62" s="95">
        <f>(303847+283431+254465)*100</f>
        <v>84174300</v>
      </c>
      <c r="Q62" s="95">
        <f>(111268+18560+637)*200</f>
        <v>26093000</v>
      </c>
      <c r="R62" s="95">
        <v>1003721.0</v>
      </c>
      <c r="S62" s="95">
        <v>-2521452.0</v>
      </c>
      <c r="T62" s="95">
        <v>4.7773175E7</v>
      </c>
      <c r="U62" s="96">
        <v>0.34697710198954107</v>
      </c>
      <c r="V62" s="100">
        <v>1.49</v>
      </c>
      <c r="W62" s="96">
        <v>0.21522340674109336</v>
      </c>
      <c r="X62" s="97">
        <f t="shared" si="1"/>
        <v>59</v>
      </c>
      <c r="Y62" s="97">
        <f t="shared" si="2"/>
        <v>60</v>
      </c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</row>
    <row r="63" ht="21.0" customHeight="1">
      <c r="A63" s="93">
        <v>6.4010776E7</v>
      </c>
      <c r="B63" s="93" t="s">
        <v>87</v>
      </c>
      <c r="C63" s="94">
        <v>7.9357941E7</v>
      </c>
      <c r="D63" s="94">
        <v>2.453038112E9</v>
      </c>
      <c r="E63" s="94">
        <v>2.6343032E7</v>
      </c>
      <c r="F63" s="94">
        <v>503813.0</v>
      </c>
      <c r="G63" s="94">
        <v>1060987.0</v>
      </c>
      <c r="H63" s="94">
        <v>109172.0</v>
      </c>
      <c r="I63" s="125">
        <v>2.924659838565877E8</v>
      </c>
      <c r="J63" s="125">
        <v>1.4991496739871126E8</v>
      </c>
      <c r="K63" s="126">
        <v>4.4687030510485923E8</v>
      </c>
      <c r="L63" s="127">
        <v>571.0</v>
      </c>
      <c r="M63" s="127">
        <v>746776.0</v>
      </c>
      <c r="N63" s="127">
        <v>4363816.0</v>
      </c>
      <c r="O63" s="95">
        <v>5110592.0</v>
      </c>
      <c r="P63" s="95">
        <f>(1754+6610+1758)*100</f>
        <v>1012200</v>
      </c>
      <c r="Q63" s="95">
        <f>(39030+520414+140028)*200</f>
        <v>139894400</v>
      </c>
      <c r="R63" s="95">
        <v>720510.0</v>
      </c>
      <c r="S63" s="95">
        <v>-6830656.0</v>
      </c>
      <c r="T63" s="95">
        <v>9.4829484E7</v>
      </c>
      <c r="U63" s="96">
        <v>0.3242410715582574</v>
      </c>
      <c r="V63" s="100">
        <v>0.94</v>
      </c>
      <c r="W63" s="96">
        <v>0.21220806779217077</v>
      </c>
      <c r="X63" s="97">
        <f t="shared" si="1"/>
        <v>60</v>
      </c>
      <c r="Y63" s="97">
        <f t="shared" si="2"/>
        <v>41</v>
      </c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</row>
    <row r="64" ht="21.0" customHeight="1">
      <c r="A64" s="93">
        <v>7.1152824E7</v>
      </c>
      <c r="B64" s="93" t="s">
        <v>97</v>
      </c>
      <c r="C64" s="94">
        <v>7.9054956E7</v>
      </c>
      <c r="D64" s="94">
        <v>1.870976143E9</v>
      </c>
      <c r="E64" s="94">
        <v>2.288544E7</v>
      </c>
      <c r="F64" s="94">
        <v>87650.0</v>
      </c>
      <c r="G64" s="94">
        <v>1100447.0</v>
      </c>
      <c r="H64" s="94">
        <v>0.0</v>
      </c>
      <c r="I64" s="125">
        <v>2.5410532304706192E8</v>
      </c>
      <c r="J64" s="125">
        <v>1.3276125102937408E8</v>
      </c>
      <c r="K64" s="126">
        <v>3.927671320344463E8</v>
      </c>
      <c r="L64" s="127">
        <v>1.0</v>
      </c>
      <c r="M64" s="127">
        <v>301900.0</v>
      </c>
      <c r="N64" s="127">
        <v>3996480.0</v>
      </c>
      <c r="O64" s="95">
        <v>4298380.0</v>
      </c>
      <c r="P64" s="99">
        <v>0.0</v>
      </c>
      <c r="Q64" s="95">
        <f>(84545+72429+16312)*200</f>
        <v>34657200</v>
      </c>
      <c r="R64" s="95">
        <v>173286.0</v>
      </c>
      <c r="S64" s="95">
        <v>-3375930.0</v>
      </c>
      <c r="T64" s="95">
        <v>8.29486E7</v>
      </c>
      <c r="U64" s="96">
        <v>0.3264339330059504</v>
      </c>
      <c r="V64" s="100">
        <v>0.26</v>
      </c>
      <c r="W64" s="96">
        <v>0.2111902784999975</v>
      </c>
      <c r="X64" s="97">
        <f t="shared" si="1"/>
        <v>61</v>
      </c>
      <c r="Y64" s="97">
        <f t="shared" si="2"/>
        <v>45</v>
      </c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</row>
    <row r="65" ht="21.0" customHeight="1">
      <c r="A65" s="93">
        <v>6.3222201E7</v>
      </c>
      <c r="B65" s="93" t="s">
        <v>94</v>
      </c>
      <c r="C65" s="94">
        <v>7.9638186E7</v>
      </c>
      <c r="D65" s="94">
        <v>1.983198202E9</v>
      </c>
      <c r="E65" s="94">
        <v>9624766.0</v>
      </c>
      <c r="F65" s="94">
        <v>94897.0</v>
      </c>
      <c r="G65" s="94">
        <v>433741.0</v>
      </c>
      <c r="H65" s="94">
        <v>69919.0</v>
      </c>
      <c r="I65" s="125">
        <v>2.857642825846785E8</v>
      </c>
      <c r="J65" s="125">
        <v>1.469706542563007E8</v>
      </c>
      <c r="K65" s="126">
        <v>4.374715813618361E8</v>
      </c>
      <c r="L65" s="127">
        <v>124485.0</v>
      </c>
      <c r="M65" s="127">
        <v>1107518.0</v>
      </c>
      <c r="N65" s="127">
        <v>4001204.0</v>
      </c>
      <c r="O65" s="95">
        <v>5108722.0</v>
      </c>
      <c r="P65" s="95">
        <f>35290*100</f>
        <v>3529000</v>
      </c>
      <c r="Q65" s="95">
        <f>(120152+370167+97307)*200</f>
        <v>117525200</v>
      </c>
      <c r="R65" s="95">
        <v>622916.0</v>
      </c>
      <c r="S65" s="95">
        <v>-7653575.0</v>
      </c>
      <c r="T65" s="95">
        <v>9.1418502E7</v>
      </c>
      <c r="U65" s="96">
        <v>0.3199087764682789</v>
      </c>
      <c r="V65" s="100">
        <v>0.82</v>
      </c>
      <c r="W65" s="96">
        <v>0.20897015005047165</v>
      </c>
      <c r="X65" s="97">
        <f t="shared" si="1"/>
        <v>62</v>
      </c>
      <c r="Y65" s="97">
        <f t="shared" si="2"/>
        <v>44</v>
      </c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</row>
    <row r="66" ht="21.0" customHeight="1">
      <c r="A66" s="93">
        <v>1.45008495E8</v>
      </c>
      <c r="B66" s="93" t="s">
        <v>168</v>
      </c>
      <c r="C66" s="94">
        <v>5.3951737E7</v>
      </c>
      <c r="D66" s="94">
        <v>4.46860821E8</v>
      </c>
      <c r="E66" s="94">
        <v>7857007.0</v>
      </c>
      <c r="F66" s="94">
        <v>243508.0</v>
      </c>
      <c r="G66" s="94">
        <v>270270.0</v>
      </c>
      <c r="H66" s="94">
        <v>441823.0</v>
      </c>
      <c r="I66" s="125">
        <v>1.1644417047710422E8</v>
      </c>
      <c r="J66" s="125">
        <v>6.1721946970189154E7</v>
      </c>
      <c r="K66" s="126">
        <v>1.8899545772668234E8</v>
      </c>
      <c r="L66" s="127">
        <v>442.0</v>
      </c>
      <c r="M66" s="127">
        <v>740461.0</v>
      </c>
      <c r="N66" s="127">
        <v>1479832.0</v>
      </c>
      <c r="O66" s="95">
        <v>2220293.0</v>
      </c>
      <c r="P66" s="95" t="s">
        <v>341</v>
      </c>
      <c r="Q66" s="95" t="s">
        <v>341</v>
      </c>
      <c r="R66" s="95">
        <v>1216719.0</v>
      </c>
      <c r="S66" s="95">
        <v>-4308756.0</v>
      </c>
      <c r="T66" s="95">
        <v>3.7021082E7</v>
      </c>
      <c r="U66" s="96">
        <v>0.3179298873298192</v>
      </c>
      <c r="V66" s="96">
        <v>0.0197129069921864</v>
      </c>
      <c r="W66" s="96">
        <v>0.1958834484452976</v>
      </c>
      <c r="X66" s="97">
        <f t="shared" si="1"/>
        <v>63</v>
      </c>
      <c r="Y66" s="97">
        <f t="shared" si="2"/>
        <v>72</v>
      </c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</row>
    <row r="67" ht="21.0" customHeight="1">
      <c r="A67" s="93">
        <v>1.71927851E8</v>
      </c>
      <c r="B67" s="93" t="s">
        <v>130</v>
      </c>
      <c r="C67" s="94">
        <v>7.1400952E7</v>
      </c>
      <c r="D67" s="94">
        <v>3.37185583E8</v>
      </c>
      <c r="E67" s="94">
        <v>1.721212E7</v>
      </c>
      <c r="F67" s="94">
        <v>48972.0</v>
      </c>
      <c r="G67" s="94">
        <v>836120.0</v>
      </c>
      <c r="H67" s="94">
        <v>62.0</v>
      </c>
      <c r="I67" s="125">
        <v>1.8087240605277485E8</v>
      </c>
      <c r="J67" s="125">
        <v>9.74378543873248E7</v>
      </c>
      <c r="K67" s="126">
        <v>2.868680926399737E8</v>
      </c>
      <c r="L67" s="127">
        <v>0.0</v>
      </c>
      <c r="M67" s="127">
        <v>193672.0</v>
      </c>
      <c r="N67" s="127">
        <v>2701574.0</v>
      </c>
      <c r="O67" s="95">
        <v>2895246.0</v>
      </c>
      <c r="P67" s="95">
        <f>(128056+28662)*100</f>
        <v>15671800</v>
      </c>
      <c r="Q67" s="95">
        <f>62*200</f>
        <v>12400</v>
      </c>
      <c r="R67" s="95">
        <v>156780.0</v>
      </c>
      <c r="S67" s="95">
        <v>153189.0</v>
      </c>
      <c r="T67" s="95">
        <v>5.59682E7</v>
      </c>
      <c r="U67" s="96">
        <v>0.3094347071585349</v>
      </c>
      <c r="V67" s="100">
        <v>0.16</v>
      </c>
      <c r="W67" s="96">
        <v>0.1951008196308588</v>
      </c>
      <c r="X67" s="97">
        <f t="shared" si="1"/>
        <v>64</v>
      </c>
      <c r="Y67" s="97">
        <f t="shared" si="2"/>
        <v>57</v>
      </c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</row>
    <row r="68" ht="21.0" customHeight="1">
      <c r="A68" s="93">
        <v>1.71910225E8</v>
      </c>
      <c r="B68" s="93" t="s">
        <v>155</v>
      </c>
      <c r="C68" s="94">
        <v>6.487621E7</v>
      </c>
      <c r="D68" s="94">
        <v>2.24651888E8</v>
      </c>
      <c r="E68" s="94">
        <v>0.0</v>
      </c>
      <c r="F68" s="94">
        <v>0.0</v>
      </c>
      <c r="G68" s="94">
        <v>0.0</v>
      </c>
      <c r="H68" s="94">
        <v>0.0</v>
      </c>
      <c r="I68" s="125">
        <v>1.5356004302654913E8</v>
      </c>
      <c r="J68" s="125">
        <v>8.302140921156502E7</v>
      </c>
      <c r="K68" s="126">
        <v>2.461125675357637E8</v>
      </c>
      <c r="L68" s="127">
        <v>14080.0</v>
      </c>
      <c r="M68" s="127">
        <v>518891.0</v>
      </c>
      <c r="N68" s="127">
        <v>2120057.0</v>
      </c>
      <c r="O68" s="95">
        <v>2638948.0</v>
      </c>
      <c r="P68" s="95">
        <f>(15674+296396)*100</f>
        <v>31207000</v>
      </c>
      <c r="Q68" s="95">
        <f>222310*200</f>
        <v>44462000</v>
      </c>
      <c r="R68" s="95">
        <v>534466.0</v>
      </c>
      <c r="S68" s="95">
        <v>-1846322.0</v>
      </c>
      <c r="T68" s="95">
        <v>4.7593228E7</v>
      </c>
      <c r="U68" s="96">
        <v>0.3099323695277395</v>
      </c>
      <c r="V68" s="100">
        <v>0.91</v>
      </c>
      <c r="W68" s="96">
        <v>0.1933799174765182</v>
      </c>
      <c r="X68" s="97">
        <f t="shared" si="1"/>
        <v>65</v>
      </c>
      <c r="Y68" s="97">
        <f t="shared" si="2"/>
        <v>61</v>
      </c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</row>
    <row r="69" ht="21.0" customHeight="1">
      <c r="A69" s="93">
        <v>1.71879011E8</v>
      </c>
      <c r="B69" s="93" t="s">
        <v>100</v>
      </c>
      <c r="C69" s="94">
        <v>7.8300342E7</v>
      </c>
      <c r="D69" s="94">
        <v>4.05524065E8</v>
      </c>
      <c r="E69" s="94">
        <v>1.309876E7</v>
      </c>
      <c r="F69" s="94">
        <v>94076.0</v>
      </c>
      <c r="G69" s="94">
        <v>607900.0</v>
      </c>
      <c r="H69" s="94">
        <v>249059.0</v>
      </c>
      <c r="I69" s="125">
        <v>2.6925372346741414E8</v>
      </c>
      <c r="J69" s="125">
        <v>1.3962502127186683E8</v>
      </c>
      <c r="K69" s="126">
        <v>4.1422331046191514E8</v>
      </c>
      <c r="L69" s="127">
        <v>140.0</v>
      </c>
      <c r="M69" s="127">
        <v>277684.0</v>
      </c>
      <c r="N69" s="127">
        <v>3858837.0</v>
      </c>
      <c r="O69" s="95">
        <v>4136521.0</v>
      </c>
      <c r="P69" s="99">
        <v>0.0</v>
      </c>
      <c r="Q69" s="95">
        <f>(415255+37624)*200</f>
        <v>90575800</v>
      </c>
      <c r="R69" s="95">
        <v>452879.0</v>
      </c>
      <c r="S69" s="95">
        <v>-4719070.0</v>
      </c>
      <c r="T69" s="95">
        <v>7.9953608E7</v>
      </c>
      <c r="U69" s="96">
        <v>0.2969452268676842</v>
      </c>
      <c r="V69" s="100">
        <v>0.65</v>
      </c>
      <c r="W69" s="96">
        <v>0.19302054225495155</v>
      </c>
      <c r="X69" s="97">
        <f t="shared" si="1"/>
        <v>66</v>
      </c>
      <c r="Y69" s="97">
        <f t="shared" si="2"/>
        <v>46</v>
      </c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</row>
    <row r="70" ht="21.0" customHeight="1">
      <c r="A70" s="93">
        <v>1.66871338E8</v>
      </c>
      <c r="B70" s="93" t="s">
        <v>121</v>
      </c>
      <c r="C70" s="94">
        <v>6.8622587E7</v>
      </c>
      <c r="D70" s="94">
        <v>9.74526717E8</v>
      </c>
      <c r="E70" s="94">
        <v>7279981.0</v>
      </c>
      <c r="F70" s="94">
        <v>135852.0</v>
      </c>
      <c r="G70" s="94">
        <v>295999.0</v>
      </c>
      <c r="H70" s="94">
        <v>45482.0</v>
      </c>
      <c r="I70" s="125">
        <v>1.9702763684153277E8</v>
      </c>
      <c r="J70" s="125">
        <v>1.0559453225982264E8</v>
      </c>
      <c r="K70" s="126">
        <v>3.105990100032325E8</v>
      </c>
      <c r="L70" s="127">
        <v>3662.0</v>
      </c>
      <c r="M70" s="127">
        <v>334697.0</v>
      </c>
      <c r="N70" s="127">
        <v>2608017.0</v>
      </c>
      <c r="O70" s="95">
        <v>2942714.0</v>
      </c>
      <c r="P70" s="95">
        <f>(195444+296607+142688+70839)*100</f>
        <v>70557800</v>
      </c>
      <c r="Q70" s="95">
        <f>(139464+248379)*200</f>
        <v>77568600</v>
      </c>
      <c r="R70" s="95">
        <v>1196107.0</v>
      </c>
      <c r="S70" s="95">
        <v>-7247771.0</v>
      </c>
      <c r="T70" s="95">
        <v>5.5509412E7</v>
      </c>
      <c r="U70" s="96">
        <v>0.2817341409045353</v>
      </c>
      <c r="V70" s="100">
        <v>1.4</v>
      </c>
      <c r="W70" s="96">
        <v>0.17871728567139444</v>
      </c>
      <c r="X70" s="97">
        <f t="shared" si="1"/>
        <v>67</v>
      </c>
      <c r="Y70" s="97">
        <f t="shared" si="2"/>
        <v>58</v>
      </c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</row>
    <row r="71" ht="21.0" customHeight="1">
      <c r="A71" s="93">
        <v>1.3871553E8</v>
      </c>
      <c r="B71" s="93" t="s">
        <v>92</v>
      </c>
      <c r="C71" s="94">
        <v>8.3917922E7</v>
      </c>
      <c r="D71" s="94">
        <v>9.06547968E8</v>
      </c>
      <c r="E71" s="94">
        <v>1.0787507E7</v>
      </c>
      <c r="F71" s="94">
        <v>313577.0</v>
      </c>
      <c r="G71" s="94">
        <v>381855.0</v>
      </c>
      <c r="H71" s="94">
        <v>188148.0</v>
      </c>
      <c r="I71" s="125">
        <v>2.9305264522495663E8</v>
      </c>
      <c r="J71" s="125">
        <v>1.5017173061132097E8</v>
      </c>
      <c r="K71" s="126">
        <v>4.4769206807063854E8</v>
      </c>
      <c r="L71" s="127">
        <v>175.0</v>
      </c>
      <c r="M71" s="127">
        <v>559618.0</v>
      </c>
      <c r="N71" s="127">
        <v>3635867.0</v>
      </c>
      <c r="O71" s="95">
        <v>4195485.0</v>
      </c>
      <c r="P71" s="99">
        <v>0.0</v>
      </c>
      <c r="Q71" s="95">
        <f>(74863+303812+76488)*200</f>
        <v>91032600</v>
      </c>
      <c r="R71" s="95">
        <v>455163.0</v>
      </c>
      <c r="S71" s="95">
        <v>-6323070.0</v>
      </c>
      <c r="T71" s="95">
        <v>7.8328427E7</v>
      </c>
      <c r="U71" s="96">
        <v>0.26728449060704634</v>
      </c>
      <c r="V71" s="100">
        <v>0.61</v>
      </c>
      <c r="W71" s="96">
        <v>0.1749604975972928</v>
      </c>
      <c r="X71" s="97">
        <f t="shared" si="1"/>
        <v>68</v>
      </c>
      <c r="Y71" s="97">
        <f t="shared" si="2"/>
        <v>49</v>
      </c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</row>
    <row r="72" ht="21.0" customHeight="1">
      <c r="A72" s="93">
        <v>1.66807426E8</v>
      </c>
      <c r="B72" s="93" t="s">
        <v>158</v>
      </c>
      <c r="C72" s="94">
        <v>6.547968E7</v>
      </c>
      <c r="D72" s="94">
        <v>3.75707852E8</v>
      </c>
      <c r="E72" s="94">
        <v>1.2484301E7</v>
      </c>
      <c r="F72" s="94">
        <v>227420.0</v>
      </c>
      <c r="G72" s="94">
        <v>510505.0</v>
      </c>
      <c r="H72" s="94">
        <v>62862.0</v>
      </c>
      <c r="I72" s="125">
        <v>1.5405285295643243E8</v>
      </c>
      <c r="J72" s="125">
        <v>8.32895884121257E7</v>
      </c>
      <c r="K72" s="126">
        <v>2.468561103651953E8</v>
      </c>
      <c r="L72" s="127">
        <v>42.0</v>
      </c>
      <c r="M72" s="127">
        <v>383676.0</v>
      </c>
      <c r="N72" s="127">
        <v>1910292.0</v>
      </c>
      <c r="O72" s="95">
        <v>2293968.0</v>
      </c>
      <c r="P72" s="99">
        <v>0.0</v>
      </c>
      <c r="Q72" s="95">
        <f>(68159+46471)*200</f>
        <v>22926000</v>
      </c>
      <c r="R72" s="95">
        <v>114630.0</v>
      </c>
      <c r="S72" s="95">
        <v>-2708429.0</v>
      </c>
      <c r="T72" s="95">
        <v>4.204268E7</v>
      </c>
      <c r="U72" s="96">
        <v>0.27291075233699214</v>
      </c>
      <c r="V72" s="129">
        <v>0.28</v>
      </c>
      <c r="W72" s="96">
        <v>0.17031249474765958</v>
      </c>
      <c r="X72" s="97">
        <f t="shared" si="1"/>
        <v>69</v>
      </c>
      <c r="Y72" s="97">
        <f t="shared" si="2"/>
        <v>66</v>
      </c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</row>
    <row r="73" ht="21.0" customHeight="1">
      <c r="A73" s="93">
        <v>1.70972148E8</v>
      </c>
      <c r="B73" s="93" t="s">
        <v>148</v>
      </c>
      <c r="C73" s="94">
        <v>6.2626921E7</v>
      </c>
      <c r="D73" s="94">
        <v>2.51407613E8</v>
      </c>
      <c r="E73" s="94">
        <v>1.4109519E7</v>
      </c>
      <c r="F73" s="94">
        <v>99318.0</v>
      </c>
      <c r="G73" s="94">
        <v>655492.0</v>
      </c>
      <c r="H73" s="94">
        <v>293069.0</v>
      </c>
      <c r="I73" s="125">
        <v>1.7171992632896E8</v>
      </c>
      <c r="J73" s="125">
        <v>9.270197546757865E7</v>
      </c>
      <c r="K73" s="126">
        <v>2.7330724413428056E8</v>
      </c>
      <c r="L73" s="127">
        <v>75733.0</v>
      </c>
      <c r="M73" s="127">
        <v>317659.0</v>
      </c>
      <c r="N73" s="127">
        <v>1944611.0</v>
      </c>
      <c r="O73" s="95">
        <v>2262270.0</v>
      </c>
      <c r="P73" s="95">
        <f>(6482+211799+45750)*100</f>
        <v>26403100</v>
      </c>
      <c r="Q73" s="95">
        <f>(28772+427849)*200</f>
        <v>91324200</v>
      </c>
      <c r="R73" s="95">
        <v>675215.0</v>
      </c>
      <c r="S73" s="95">
        <v>-1.0671533E7</v>
      </c>
      <c r="T73" s="95">
        <v>4.2089889E7</v>
      </c>
      <c r="U73" s="96">
        <v>0.24510777461766053</v>
      </c>
      <c r="V73" s="100">
        <v>1.27</v>
      </c>
      <c r="W73" s="96">
        <v>0.15400209801727946</v>
      </c>
      <c r="X73" s="97">
        <f t="shared" si="1"/>
        <v>70</v>
      </c>
      <c r="Y73" s="97">
        <f t="shared" si="2"/>
        <v>65</v>
      </c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</row>
    <row r="74" ht="21.0" customHeight="1">
      <c r="A74" s="93">
        <v>1915332.0</v>
      </c>
      <c r="B74" s="93" t="s">
        <v>144</v>
      </c>
      <c r="C74" s="94">
        <v>6.0116409E7</v>
      </c>
      <c r="D74" s="94">
        <v>4.14277666E8</v>
      </c>
      <c r="E74" s="94">
        <v>0.0</v>
      </c>
      <c r="F74" s="94">
        <v>0.0</v>
      </c>
      <c r="G74" s="94">
        <v>0.0</v>
      </c>
      <c r="H74" s="94">
        <v>0.0</v>
      </c>
      <c r="I74" s="125">
        <v>1.722648253748753E8</v>
      </c>
      <c r="J74" s="125">
        <v>9.298644324390128E7</v>
      </c>
      <c r="K74" s="126">
        <v>2.741171483395819E8</v>
      </c>
      <c r="L74" s="127">
        <v>9979.0</v>
      </c>
      <c r="M74" s="127">
        <v>181024.0</v>
      </c>
      <c r="N74" s="127">
        <v>2015280.0</v>
      </c>
      <c r="O74" s="95">
        <v>2196304.0</v>
      </c>
      <c r="P74" s="95">
        <f>(73559+186811+191525)*100</f>
        <v>45189500</v>
      </c>
      <c r="Q74" s="95">
        <f>(220806+543716+92050)*200</f>
        <v>171314400</v>
      </c>
      <c r="R74" s="95">
        <v>1814773.0</v>
      </c>
      <c r="S74" s="95">
        <v>-9025917.0</v>
      </c>
      <c r="T74" s="95">
        <v>4.2118162E7</v>
      </c>
      <c r="U74" s="96">
        <v>0.24449658778769412</v>
      </c>
      <c r="V74" s="100">
        <v>2.33</v>
      </c>
      <c r="W74" s="96">
        <v>0.15365022675569046</v>
      </c>
      <c r="X74" s="97">
        <f t="shared" si="1"/>
        <v>71</v>
      </c>
      <c r="Y74" s="97">
        <f t="shared" si="2"/>
        <v>64</v>
      </c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</row>
    <row r="75" ht="21.0" customHeight="1">
      <c r="A75" s="93">
        <v>1.77187021E8</v>
      </c>
      <c r="B75" s="93" t="s">
        <v>184</v>
      </c>
      <c r="C75" s="94">
        <v>4.4788617E7</v>
      </c>
      <c r="D75" s="94">
        <v>1.12836446E8</v>
      </c>
      <c r="E75" s="94">
        <v>5356360.0</v>
      </c>
      <c r="F75" s="94">
        <v>3998.0</v>
      </c>
      <c r="G75" s="94">
        <v>265819.0</v>
      </c>
      <c r="H75" s="94">
        <v>1335051.0</v>
      </c>
      <c r="I75" s="125">
        <v>7.478136147528781E7</v>
      </c>
      <c r="J75" s="125">
        <v>3.382068781511486E7</v>
      </c>
      <c r="K75" s="126">
        <v>1.2083161234570466E8</v>
      </c>
      <c r="L75" s="127">
        <v>1.0</v>
      </c>
      <c r="M75" s="127">
        <v>73394.0</v>
      </c>
      <c r="N75" s="127">
        <v>827004.0</v>
      </c>
      <c r="O75" s="95">
        <v>900398.0</v>
      </c>
      <c r="P75" s="95">
        <f>(185420+164655+166901+1518)*100</f>
        <v>51849400</v>
      </c>
      <c r="Q75" s="99">
        <v>0.0</v>
      </c>
      <c r="R75" s="95">
        <v>1434771.0</v>
      </c>
      <c r="S75" s="95">
        <v>-3136332.0</v>
      </c>
      <c r="T75" s="95">
        <v>1.727402E7</v>
      </c>
      <c r="U75" s="96">
        <v>0.23099365482545217</v>
      </c>
      <c r="V75" s="100">
        <v>1.53</v>
      </c>
      <c r="W75" s="96">
        <v>0.14295944301875452</v>
      </c>
      <c r="X75" s="97">
        <f t="shared" si="1"/>
        <v>72</v>
      </c>
      <c r="Y75" s="97">
        <f t="shared" si="2"/>
        <v>86</v>
      </c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</row>
    <row r="76" ht="21.0" customHeight="1">
      <c r="A76" s="93">
        <v>1.71983336E8</v>
      </c>
      <c r="B76" s="93" t="s">
        <v>133</v>
      </c>
      <c r="C76" s="94">
        <v>6.168875E7</v>
      </c>
      <c r="D76" s="94">
        <v>3.3054712E8</v>
      </c>
      <c r="E76" s="94">
        <v>8626262.0</v>
      </c>
      <c r="F76" s="94">
        <v>144382.0</v>
      </c>
      <c r="G76" s="94">
        <v>355334.0</v>
      </c>
      <c r="H76" s="94">
        <v>242021.0</v>
      </c>
      <c r="I76" s="125">
        <v>1.7997149775818887E8</v>
      </c>
      <c r="J76" s="125">
        <v>9.697557180959612E7</v>
      </c>
      <c r="K76" s="126">
        <v>2.855371951666847E8</v>
      </c>
      <c r="L76" s="127">
        <v>50685.0</v>
      </c>
      <c r="M76" s="127">
        <v>606256.0</v>
      </c>
      <c r="N76" s="127">
        <v>1729526.0</v>
      </c>
      <c r="O76" s="95">
        <v>2335782.0</v>
      </c>
      <c r="P76" s="99">
        <v>0.0</v>
      </c>
      <c r="Q76" s="95">
        <f>(292482+953771+146390)*200</f>
        <v>278528600</v>
      </c>
      <c r="R76" s="95">
        <v>1392643.0</v>
      </c>
      <c r="S76" s="95">
        <v>-9681190.0</v>
      </c>
      <c r="T76" s="95">
        <v>4.0736049E7</v>
      </c>
      <c r="U76" s="96">
        <v>0.22634722446291622</v>
      </c>
      <c r="V76" s="100">
        <v>2.87</v>
      </c>
      <c r="W76" s="96">
        <v>0.1426645974308881</v>
      </c>
      <c r="X76" s="97">
        <f t="shared" si="1"/>
        <v>73</v>
      </c>
      <c r="Y76" s="97">
        <f t="shared" si="2"/>
        <v>69</v>
      </c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</row>
    <row r="77" ht="21.0" customHeight="1">
      <c r="A77" s="93">
        <v>1.44010731E8</v>
      </c>
      <c r="B77" s="93" t="s">
        <v>163</v>
      </c>
      <c r="C77" s="94">
        <v>6.1304514E7</v>
      </c>
      <c r="D77" s="94">
        <v>1.38689525E8</v>
      </c>
      <c r="E77" s="94">
        <v>1.7332694E7</v>
      </c>
      <c r="F77" s="94">
        <v>728350.0</v>
      </c>
      <c r="G77" s="94">
        <v>502288.0</v>
      </c>
      <c r="H77" s="94">
        <v>500202.0</v>
      </c>
      <c r="I77" s="125">
        <v>1.3148251285446861E8</v>
      </c>
      <c r="J77" s="125">
        <v>7.06405203046834E7</v>
      </c>
      <c r="K77" s="126">
        <v>2.124304915503676E8</v>
      </c>
      <c r="L77" s="127">
        <v>348.0</v>
      </c>
      <c r="M77" s="127">
        <v>834531.0</v>
      </c>
      <c r="N77" s="127">
        <v>1095588.0</v>
      </c>
      <c r="O77" s="95">
        <v>1930119.0</v>
      </c>
      <c r="P77" s="95">
        <f>(50243+34094+56943)*100</f>
        <v>14128000</v>
      </c>
      <c r="Q77" s="95">
        <f>(15060+520561)*200</f>
        <v>107124200</v>
      </c>
      <c r="R77" s="95">
        <v>676901.0</v>
      </c>
      <c r="S77" s="95">
        <v>112748.0</v>
      </c>
      <c r="T77" s="95">
        <v>3.0260534E7</v>
      </c>
      <c r="U77" s="96">
        <v>0.23014873493856833</v>
      </c>
      <c r="V77" s="100">
        <v>1.72</v>
      </c>
      <c r="W77" s="96">
        <v>0.14244910784300088</v>
      </c>
      <c r="X77" s="97">
        <f t="shared" si="1"/>
        <v>74</v>
      </c>
      <c r="Y77" s="97">
        <f t="shared" si="2"/>
        <v>78</v>
      </c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</row>
    <row r="78" ht="21.0" customHeight="1">
      <c r="A78" s="93">
        <v>1.44684719E8</v>
      </c>
      <c r="B78" s="93" t="s">
        <v>160</v>
      </c>
      <c r="C78" s="94">
        <v>5.6969261E7</v>
      </c>
      <c r="D78" s="94">
        <v>2.70297276E8</v>
      </c>
      <c r="E78" s="94">
        <v>7345402.0</v>
      </c>
      <c r="F78" s="94">
        <v>137040.0</v>
      </c>
      <c r="G78" s="94">
        <v>298750.0</v>
      </c>
      <c r="H78" s="94">
        <v>117007.0</v>
      </c>
      <c r="I78" s="125">
        <v>1.4216509688576153E8</v>
      </c>
      <c r="J78" s="125">
        <v>7.672522215381789E7</v>
      </c>
      <c r="K78" s="126">
        <v>2.288234738294197E8</v>
      </c>
      <c r="L78" s="127">
        <v>31134.0</v>
      </c>
      <c r="M78" s="127">
        <v>515231.0</v>
      </c>
      <c r="N78" s="127">
        <v>1343025.0</v>
      </c>
      <c r="O78" s="95">
        <v>1858256.0</v>
      </c>
      <c r="P78" s="128">
        <f>(312628+310222+254125+14385)*100</f>
        <v>89136000</v>
      </c>
      <c r="Q78" s="128">
        <f>(45162+468993+117362)*200</f>
        <v>126303400</v>
      </c>
      <c r="R78" s="95">
        <v>1818681.0</v>
      </c>
      <c r="S78" s="95">
        <v>-6910595.0</v>
      </c>
      <c r="T78" s="95">
        <v>3.2024762E7</v>
      </c>
      <c r="U78" s="96">
        <v>0.22526458815509323</v>
      </c>
      <c r="V78" s="96">
        <v>2.807934522080489</v>
      </c>
      <c r="W78" s="96">
        <v>0.13995400674614963</v>
      </c>
      <c r="X78" s="97">
        <f t="shared" si="1"/>
        <v>75</v>
      </c>
      <c r="Y78" s="97">
        <f t="shared" si="2"/>
        <v>76</v>
      </c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</row>
    <row r="79" ht="21.0" customHeight="1">
      <c r="A79" s="93">
        <v>2.989016E7</v>
      </c>
      <c r="B79" s="93" t="s">
        <v>101</v>
      </c>
      <c r="C79" s="94">
        <v>7.6403694E7</v>
      </c>
      <c r="D79" s="94">
        <v>8.60336713E8</v>
      </c>
      <c r="E79" s="94">
        <v>1.3010144E7</v>
      </c>
      <c r="F79" s="94">
        <v>175954.0</v>
      </c>
      <c r="G79" s="94">
        <v>562488.0</v>
      </c>
      <c r="H79" s="94">
        <v>255632.0</v>
      </c>
      <c r="I79" s="125">
        <v>2.9544866065072894E8</v>
      </c>
      <c r="J79" s="125">
        <v>1.5121878332718825E8</v>
      </c>
      <c r="K79" s="126">
        <v>4.5104664386614215E8</v>
      </c>
      <c r="L79" s="127">
        <v>76018.0</v>
      </c>
      <c r="M79" s="127">
        <v>699593.0</v>
      </c>
      <c r="N79" s="127">
        <v>2691648.0</v>
      </c>
      <c r="O79" s="95">
        <v>3391241.0</v>
      </c>
      <c r="P79" s="95">
        <f>(52894+40031)*100</f>
        <v>9292500</v>
      </c>
      <c r="Q79" s="95">
        <f>(247526+549416+42484)*200</f>
        <v>167885200</v>
      </c>
      <c r="R79" s="95">
        <v>932351.0</v>
      </c>
      <c r="S79" s="95">
        <v>-1.21806E7</v>
      </c>
      <c r="T79" s="95">
        <v>6.1268052E7</v>
      </c>
      <c r="U79" s="96">
        <v>0.2073729217964855</v>
      </c>
      <c r="V79" s="100">
        <v>1.17</v>
      </c>
      <c r="W79" s="96">
        <v>0.13583529072479392</v>
      </c>
      <c r="X79" s="97">
        <f t="shared" si="1"/>
        <v>76</v>
      </c>
      <c r="Y79" s="97">
        <f t="shared" si="2"/>
        <v>54</v>
      </c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</row>
    <row r="80" ht="21.0" customHeight="1">
      <c r="A80" s="93">
        <v>1.69446634E8</v>
      </c>
      <c r="B80" s="93" t="s">
        <v>131</v>
      </c>
      <c r="C80" s="94">
        <v>6.5829828E7</v>
      </c>
      <c r="D80" s="94">
        <v>2.89858559E8</v>
      </c>
      <c r="E80" s="94">
        <v>1.4410521E7</v>
      </c>
      <c r="F80" s="94">
        <v>303708.0</v>
      </c>
      <c r="G80" s="94">
        <v>568672.0</v>
      </c>
      <c r="H80" s="94">
        <v>277089.0</v>
      </c>
      <c r="I80" s="125">
        <v>1.8070583604884756E8</v>
      </c>
      <c r="J80" s="125">
        <v>9.735244450251454E7</v>
      </c>
      <c r="K80" s="126">
        <v>2.8662208440323144E8</v>
      </c>
      <c r="L80" s="127">
        <v>15.0</v>
      </c>
      <c r="M80" s="127">
        <v>548823.0</v>
      </c>
      <c r="N80" s="127">
        <v>1592638.0</v>
      </c>
      <c r="O80" s="95">
        <v>2141461.0</v>
      </c>
      <c r="P80" s="99">
        <v>0.0</v>
      </c>
      <c r="Q80" s="95">
        <f>(173455+626448+80156)*200</f>
        <v>176011800</v>
      </c>
      <c r="R80" s="95">
        <v>880059.0</v>
      </c>
      <c r="S80" s="95">
        <v>-5065828.0</v>
      </c>
      <c r="T80" s="95">
        <v>3.7353381E7</v>
      </c>
      <c r="U80" s="96">
        <v>0.20670821605287173</v>
      </c>
      <c r="V80" s="100">
        <v>1.81</v>
      </c>
      <c r="W80" s="96">
        <v>0.13032275959395287</v>
      </c>
      <c r="X80" s="97">
        <f t="shared" si="1"/>
        <v>77</v>
      </c>
      <c r="Y80" s="97">
        <f t="shared" si="2"/>
        <v>71</v>
      </c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</row>
    <row r="81" ht="21.0" customHeight="1">
      <c r="A81" s="93">
        <v>1.58817223E8</v>
      </c>
      <c r="B81" s="93" t="s">
        <v>175</v>
      </c>
      <c r="C81" s="94">
        <v>5.3903561E7</v>
      </c>
      <c r="D81" s="94">
        <v>2.41431504E8</v>
      </c>
      <c r="E81" s="94">
        <v>6180720.0</v>
      </c>
      <c r="F81" s="94">
        <v>107150.0</v>
      </c>
      <c r="G81" s="94">
        <v>255461.0</v>
      </c>
      <c r="H81" s="94">
        <v>106449.0</v>
      </c>
      <c r="I81" s="125">
        <v>1.0296466322189116E8</v>
      </c>
      <c r="J81" s="125">
        <v>5.3300030033598244E7</v>
      </c>
      <c r="K81" s="126">
        <v>1.6755570596245477E8</v>
      </c>
      <c r="L81" s="127">
        <v>20.0</v>
      </c>
      <c r="M81" s="127">
        <v>351858.0</v>
      </c>
      <c r="N81" s="127">
        <v>890664.0</v>
      </c>
      <c r="O81" s="95">
        <v>1242522.0</v>
      </c>
      <c r="P81" s="95">
        <f>(95031+164605+84393)*100</f>
        <v>34402900</v>
      </c>
      <c r="Q81" s="95">
        <f>124806*200</f>
        <v>24961200</v>
      </c>
      <c r="R81" s="95">
        <v>468835.0</v>
      </c>
      <c r="S81" s="95">
        <v>-1606492.0</v>
      </c>
      <c r="T81" s="95">
        <v>2.1332576E7</v>
      </c>
      <c r="U81" s="96">
        <v>0.20718346792460068</v>
      </c>
      <c r="V81" s="100">
        <v>1.11</v>
      </c>
      <c r="W81" s="96">
        <v>0.12731632072726978</v>
      </c>
      <c r="X81" s="97">
        <f t="shared" si="1"/>
        <v>78</v>
      </c>
      <c r="Y81" s="97">
        <f t="shared" si="2"/>
        <v>81</v>
      </c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</row>
    <row r="82" ht="21.0" customHeight="1">
      <c r="A82" s="93">
        <v>1.44049878E8</v>
      </c>
      <c r="B82" s="93" t="s">
        <v>137</v>
      </c>
      <c r="C82" s="94">
        <v>6.2994393E7</v>
      </c>
      <c r="D82" s="94">
        <v>3.19955522E8</v>
      </c>
      <c r="E82" s="94">
        <v>1.435504E7</v>
      </c>
      <c r="F82" s="94">
        <v>140970.0</v>
      </c>
      <c r="G82" s="94">
        <v>647267.0</v>
      </c>
      <c r="H82" s="94">
        <v>198405.0</v>
      </c>
      <c r="I82" s="125">
        <v>1.8014031346642143E8</v>
      </c>
      <c r="J82" s="125">
        <v>9.70622589685697E7</v>
      </c>
      <c r="K82" s="126">
        <v>2.8578664766883767E8</v>
      </c>
      <c r="L82" s="127">
        <v>10132.0</v>
      </c>
      <c r="M82" s="127">
        <v>368659.0</v>
      </c>
      <c r="N82" s="127">
        <v>1506223.0</v>
      </c>
      <c r="O82" s="95">
        <v>1874882.0</v>
      </c>
      <c r="P82" s="99">
        <v>0.0</v>
      </c>
      <c r="Q82" s="95">
        <f>(429148+198125+16924)*200</f>
        <v>128839400</v>
      </c>
      <c r="R82" s="95">
        <v>646757.0</v>
      </c>
      <c r="S82" s="95">
        <v>-1.0275744E7</v>
      </c>
      <c r="T82" s="95">
        <v>3.3813306E7</v>
      </c>
      <c r="U82" s="96">
        <v>0.18770538004144685</v>
      </c>
      <c r="V82" s="100">
        <v>1.33</v>
      </c>
      <c r="W82" s="96">
        <v>0.11831660532713902</v>
      </c>
      <c r="X82" s="97">
        <f t="shared" si="1"/>
        <v>79</v>
      </c>
      <c r="Y82" s="97">
        <f t="shared" si="2"/>
        <v>74</v>
      </c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</row>
    <row r="83" ht="21.0" customHeight="1">
      <c r="A83" s="93">
        <v>1.67614515E8</v>
      </c>
      <c r="B83" s="93" t="s">
        <v>161</v>
      </c>
      <c r="C83" s="94">
        <v>6.3529757E7</v>
      </c>
      <c r="D83" s="94">
        <v>2.39401476E8</v>
      </c>
      <c r="E83" s="94">
        <v>9167656.0</v>
      </c>
      <c r="F83" s="94">
        <v>148233.0</v>
      </c>
      <c r="G83" s="94">
        <v>384228.0</v>
      </c>
      <c r="H83" s="94">
        <v>35766.0</v>
      </c>
      <c r="I83" s="125">
        <v>1.3468305114989424E8</v>
      </c>
      <c r="J83" s="125">
        <v>7.24835407782874E7</v>
      </c>
      <c r="K83" s="126">
        <v>2.1736219378050834E8</v>
      </c>
      <c r="L83" s="127">
        <v>1260.0</v>
      </c>
      <c r="M83" s="127">
        <v>231432.0</v>
      </c>
      <c r="N83" s="127">
        <v>1072488.0</v>
      </c>
      <c r="O83" s="95">
        <v>1303920.0</v>
      </c>
      <c r="P83" s="95">
        <f>(113167+26357)*100</f>
        <v>13952400</v>
      </c>
      <c r="Q83" s="95">
        <f>(43554+4348)*200</f>
        <v>9580400</v>
      </c>
      <c r="R83" s="95">
        <v>187426.0</v>
      </c>
      <c r="S83" s="95">
        <v>-554864.0</v>
      </c>
      <c r="T83" s="95">
        <v>2.3767988E7</v>
      </c>
      <c r="U83" s="96">
        <v>0.17647348940400556</v>
      </c>
      <c r="V83" s="100">
        <v>0.32</v>
      </c>
      <c r="W83" s="96">
        <v>0.10934738735661105</v>
      </c>
      <c r="X83" s="97">
        <f t="shared" si="1"/>
        <v>80</v>
      </c>
      <c r="Y83" s="97">
        <f t="shared" si="2"/>
        <v>80</v>
      </c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</row>
    <row r="84" ht="21.0" customHeight="1">
      <c r="A84" s="93">
        <v>1.71345916E8</v>
      </c>
      <c r="B84" s="93" t="s">
        <v>169</v>
      </c>
      <c r="C84" s="94">
        <v>5.731467E7</v>
      </c>
      <c r="D84" s="94">
        <v>2.30764382E8</v>
      </c>
      <c r="E84" s="94">
        <v>4579749.0</v>
      </c>
      <c r="F84" s="94">
        <v>160214.0</v>
      </c>
      <c r="G84" s="94">
        <v>132039.0</v>
      </c>
      <c r="H84" s="94">
        <v>68627.0</v>
      </c>
      <c r="I84" s="125">
        <v>1.0984921607363194E8</v>
      </c>
      <c r="J84" s="125">
        <v>5.765814521765196E7</v>
      </c>
      <c r="K84" s="126">
        <v>1.785633883450089E8</v>
      </c>
      <c r="L84" s="127">
        <v>265.0</v>
      </c>
      <c r="M84" s="127">
        <v>406529.0</v>
      </c>
      <c r="N84" s="127">
        <v>722488.0</v>
      </c>
      <c r="O84" s="95">
        <v>1129017.0</v>
      </c>
      <c r="P84" s="95">
        <f>127058*100</f>
        <v>12705800</v>
      </c>
      <c r="Q84" s="95">
        <f>(105155+25025+29379)*200</f>
        <v>31911800</v>
      </c>
      <c r="R84" s="95">
        <v>268211.0</v>
      </c>
      <c r="S84" s="95">
        <v>478874.0</v>
      </c>
      <c r="T84" s="95">
        <v>1.9416679E7</v>
      </c>
      <c r="U84" s="96">
        <v>0.1767575563487408</v>
      </c>
      <c r="V84" s="129">
        <v>0.77</v>
      </c>
      <c r="W84" s="96">
        <v>0.1087382983710206</v>
      </c>
      <c r="X84" s="97">
        <f t="shared" si="1"/>
        <v>81</v>
      </c>
      <c r="Y84" s="97">
        <f t="shared" si="2"/>
        <v>84</v>
      </c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</row>
    <row r="85" ht="21.0" customHeight="1">
      <c r="A85" s="93">
        <v>1.44060837E8</v>
      </c>
      <c r="B85" s="93" t="s">
        <v>103</v>
      </c>
      <c r="C85" s="94">
        <v>7.3585564E7</v>
      </c>
      <c r="D85" s="94">
        <v>4.13324675E8</v>
      </c>
      <c r="E85" s="94">
        <v>7388881.0</v>
      </c>
      <c r="F85" s="94">
        <v>64682.0</v>
      </c>
      <c r="G85" s="94">
        <v>337075.0</v>
      </c>
      <c r="H85" s="94">
        <v>165449.0</v>
      </c>
      <c r="I85" s="125">
        <v>2.5235848679300368E8</v>
      </c>
      <c r="J85" s="125">
        <v>1.319615722492235E8</v>
      </c>
      <c r="K85" s="126">
        <v>3.9028461426053655E8</v>
      </c>
      <c r="L85" s="127">
        <v>6764.0</v>
      </c>
      <c r="M85" s="127">
        <v>500343.0</v>
      </c>
      <c r="N85" s="127">
        <v>1635276.0</v>
      </c>
      <c r="O85" s="95">
        <v>2135619.0</v>
      </c>
      <c r="P85" s="95">
        <f>(219592+342446+40789)*100</f>
        <v>60282700</v>
      </c>
      <c r="Q85" s="95">
        <f>(318679+237931+96947)*200</f>
        <v>130711400</v>
      </c>
      <c r="R85" s="95">
        <v>1256384.0</v>
      </c>
      <c r="S85" s="95">
        <v>-7921110.0</v>
      </c>
      <c r="T85" s="95">
        <v>3.7718809E7</v>
      </c>
      <c r="U85" s="96">
        <v>0.1494651893000878</v>
      </c>
      <c r="V85" s="100">
        <v>1.45</v>
      </c>
      <c r="W85" s="96">
        <v>0.09664436573156997</v>
      </c>
      <c r="X85" s="97">
        <f t="shared" si="1"/>
        <v>82</v>
      </c>
      <c r="Y85" s="97">
        <f t="shared" si="2"/>
        <v>70</v>
      </c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</row>
    <row r="86" ht="21.0" customHeight="1">
      <c r="A86" s="93">
        <v>1.68206434E8</v>
      </c>
      <c r="B86" s="93" t="s">
        <v>193</v>
      </c>
      <c r="C86" s="94">
        <v>3.9567014E7</v>
      </c>
      <c r="D86" s="94">
        <v>1.15439342E8</v>
      </c>
      <c r="E86" s="94">
        <v>3253144.0</v>
      </c>
      <c r="F86" s="94">
        <v>153572.0</v>
      </c>
      <c r="G86" s="94">
        <v>85871.0</v>
      </c>
      <c r="H86" s="94">
        <v>182309.0</v>
      </c>
      <c r="I86" s="125">
        <v>5.997472290319919E7</v>
      </c>
      <c r="J86" s="125">
        <v>2.1986101481209572E7</v>
      </c>
      <c r="K86" s="126">
        <v>9.466060200324419E7</v>
      </c>
      <c r="L86" s="127">
        <v>20.0</v>
      </c>
      <c r="M86" s="127">
        <v>188666.0</v>
      </c>
      <c r="N86" s="127">
        <v>358792.0</v>
      </c>
      <c r="O86" s="95">
        <v>547458.0</v>
      </c>
      <c r="P86" s="95" t="s">
        <v>341</v>
      </c>
      <c r="Q86" s="95" t="s">
        <v>341</v>
      </c>
      <c r="R86" s="95">
        <v>739242.0</v>
      </c>
      <c r="S86" s="95">
        <v>-2842638.0</v>
      </c>
      <c r="T86" s="95">
        <v>9062937.0</v>
      </c>
      <c r="U86" s="96">
        <v>0.1511126114684652</v>
      </c>
      <c r="V86" s="96">
        <v>0.033623150544983764</v>
      </c>
      <c r="W86" s="96">
        <v>0.09574138351337969</v>
      </c>
      <c r="X86" s="97">
        <f t="shared" si="1"/>
        <v>83</v>
      </c>
      <c r="Y86" s="97">
        <f t="shared" si="2"/>
        <v>96</v>
      </c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</row>
    <row r="87" ht="21.0" customHeight="1">
      <c r="A87" s="93">
        <v>1.56007436E8</v>
      </c>
      <c r="B87" s="93" t="s">
        <v>177</v>
      </c>
      <c r="C87" s="94">
        <v>4.8848699E7</v>
      </c>
      <c r="D87" s="94">
        <v>1.64639347E8</v>
      </c>
      <c r="E87" s="94">
        <v>1540912.0</v>
      </c>
      <c r="F87" s="94">
        <v>13830.0</v>
      </c>
      <c r="G87" s="94">
        <v>70105.0</v>
      </c>
      <c r="H87" s="94">
        <v>5151.0</v>
      </c>
      <c r="I87" s="125">
        <v>9.945883219033083E7</v>
      </c>
      <c r="J87" s="125">
        <v>5.103041803320111E7</v>
      </c>
      <c r="K87" s="126">
        <v>1.6189920602908733E8</v>
      </c>
      <c r="L87" s="127">
        <v>20.0</v>
      </c>
      <c r="M87" s="127">
        <v>138589.0</v>
      </c>
      <c r="N87" s="127">
        <v>695485.0</v>
      </c>
      <c r="O87" s="95">
        <v>834074.0</v>
      </c>
      <c r="P87" s="95">
        <f>(572018+552287+584735)*100</f>
        <v>170904000</v>
      </c>
      <c r="Q87" s="95">
        <f>95699*200</f>
        <v>19139800</v>
      </c>
      <c r="R87" s="95">
        <v>2308036.0</v>
      </c>
      <c r="S87" s="95">
        <v>-5360361.0</v>
      </c>
      <c r="T87" s="95">
        <v>1.5296106E7</v>
      </c>
      <c r="U87" s="96">
        <v>0.15379334004976436</v>
      </c>
      <c r="V87" s="100">
        <v>3.72</v>
      </c>
      <c r="W87" s="96">
        <v>0.09447919094335677</v>
      </c>
      <c r="X87" s="97">
        <f t="shared" si="1"/>
        <v>84</v>
      </c>
      <c r="Y87" s="97">
        <f t="shared" si="2"/>
        <v>88</v>
      </c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</row>
    <row r="88" ht="21.0" customHeight="1">
      <c r="A88" s="93">
        <v>1.71934536E8</v>
      </c>
      <c r="B88" s="93" t="s">
        <v>88</v>
      </c>
      <c r="C88" s="94">
        <v>8.4923872E7</v>
      </c>
      <c r="D88" s="94">
        <v>7.28045793E8</v>
      </c>
      <c r="E88" s="94">
        <v>4.1134525E7</v>
      </c>
      <c r="F88" s="94">
        <v>487564.0</v>
      </c>
      <c r="G88" s="94">
        <v>1812944.0</v>
      </c>
      <c r="H88" s="94">
        <v>304431.0</v>
      </c>
      <c r="I88" s="125">
        <v>3.0620606373730594E8</v>
      </c>
      <c r="J88" s="125">
        <v>1.5588869448887086E8</v>
      </c>
      <c r="K88" s="126">
        <v>4.660762099724845E8</v>
      </c>
      <c r="L88" s="127">
        <v>23.0</v>
      </c>
      <c r="M88" s="127">
        <v>487564.0</v>
      </c>
      <c r="N88" s="127">
        <v>1812944.0</v>
      </c>
      <c r="O88" s="95">
        <v>2300508.0</v>
      </c>
      <c r="P88" s="95" t="s">
        <v>341</v>
      </c>
      <c r="Q88" s="95" t="s">
        <v>341</v>
      </c>
      <c r="R88" s="95">
        <v>304431.0</v>
      </c>
      <c r="S88" s="95">
        <v>-2820148.0</v>
      </c>
      <c r="T88" s="95">
        <v>4.1134525E7</v>
      </c>
      <c r="U88" s="96">
        <v>0.1343360889002162</v>
      </c>
      <c r="V88" s="96">
        <v>0.0019528741388089167</v>
      </c>
      <c r="W88" s="96">
        <v>0.08825707924982576</v>
      </c>
      <c r="X88" s="97">
        <f t="shared" si="1"/>
        <v>85</v>
      </c>
      <c r="Y88" s="97">
        <f t="shared" si="2"/>
        <v>67</v>
      </c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</row>
    <row r="89" ht="21.0" customHeight="1">
      <c r="A89" s="93">
        <v>1.66234202E8</v>
      </c>
      <c r="B89" s="93" t="s">
        <v>178</v>
      </c>
      <c r="C89" s="94">
        <v>4.7817288E7</v>
      </c>
      <c r="D89" s="94">
        <v>2.93244994E8</v>
      </c>
      <c r="E89" s="94">
        <v>1480050.0</v>
      </c>
      <c r="F89" s="94">
        <v>10373.0</v>
      </c>
      <c r="G89" s="94">
        <v>68816.0</v>
      </c>
      <c r="H89" s="94">
        <v>28819.0</v>
      </c>
      <c r="I89" s="125">
        <v>8.271804418233466E7</v>
      </c>
      <c r="J89" s="125">
        <v>3.96296096214287E7</v>
      </c>
      <c r="K89" s="126">
        <v>1.343175322677011E8</v>
      </c>
      <c r="L89" s="127">
        <v>23568.0</v>
      </c>
      <c r="M89" s="127">
        <v>96144.0</v>
      </c>
      <c r="N89" s="127">
        <v>538611.0</v>
      </c>
      <c r="O89" s="95">
        <v>634755.0</v>
      </c>
      <c r="P89" s="95" t="s">
        <v>341</v>
      </c>
      <c r="Q89" s="95" t="s">
        <v>341</v>
      </c>
      <c r="R89" s="95">
        <v>255945.0</v>
      </c>
      <c r="S89" s="95">
        <v>-3021064.0</v>
      </c>
      <c r="T89" s="95">
        <v>1.1739777E7</v>
      </c>
      <c r="U89" s="96">
        <v>0.1419252246114779</v>
      </c>
      <c r="V89" s="96">
        <v>0.006458428494375183</v>
      </c>
      <c r="W89" s="96">
        <v>0.08740316176001565</v>
      </c>
      <c r="X89" s="97">
        <f t="shared" si="1"/>
        <v>86</v>
      </c>
      <c r="Y89" s="97">
        <f t="shared" si="2"/>
        <v>93</v>
      </c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</row>
    <row r="90" ht="21.0" customHeight="1">
      <c r="A90" s="93">
        <v>1.72008118E8</v>
      </c>
      <c r="B90" s="93" t="s">
        <v>187</v>
      </c>
      <c r="C90" s="94">
        <v>4.4636427E7</v>
      </c>
      <c r="D90" s="94">
        <v>4.7591113E7</v>
      </c>
      <c r="E90" s="94">
        <v>3499090.0</v>
      </c>
      <c r="F90" s="94">
        <v>101039.0</v>
      </c>
      <c r="G90" s="94">
        <v>124430.0</v>
      </c>
      <c r="H90" s="94">
        <v>434986.0</v>
      </c>
      <c r="I90" s="125">
        <v>7.322927576255287E7</v>
      </c>
      <c r="J90" s="125">
        <v>3.26469614767594E7</v>
      </c>
      <c r="K90" s="126">
        <v>1.1815604457114483E8</v>
      </c>
      <c r="L90" s="127">
        <v>3262.0</v>
      </c>
      <c r="M90" s="127">
        <v>138099.0</v>
      </c>
      <c r="N90" s="127">
        <v>440283.0</v>
      </c>
      <c r="O90" s="95">
        <v>578382.0</v>
      </c>
      <c r="P90" s="95">
        <f>(289904+347711+121374)*100</f>
        <v>75898900</v>
      </c>
      <c r="Q90" s="99">
        <v>0.0</v>
      </c>
      <c r="R90" s="95">
        <v>760824.0</v>
      </c>
      <c r="S90" s="95">
        <v>-1933392.0</v>
      </c>
      <c r="T90" s="95">
        <v>1.0187402E7</v>
      </c>
      <c r="U90" s="96">
        <v>0.13911651991524288</v>
      </c>
      <c r="V90" s="100">
        <v>2.32</v>
      </c>
      <c r="W90" s="96">
        <v>0.08621989706050036</v>
      </c>
      <c r="X90" s="97">
        <f t="shared" si="1"/>
        <v>87</v>
      </c>
      <c r="Y90" s="97">
        <f t="shared" si="2"/>
        <v>94</v>
      </c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</row>
    <row r="91" ht="21.0" customHeight="1">
      <c r="A91" s="93">
        <v>1.4504414E8</v>
      </c>
      <c r="B91" s="93" t="s">
        <v>159</v>
      </c>
      <c r="C91" s="94">
        <v>5.3431476E7</v>
      </c>
      <c r="D91" s="94">
        <v>1.08164672E8</v>
      </c>
      <c r="E91" s="94">
        <v>3504768.0</v>
      </c>
      <c r="F91" s="94">
        <v>140053.0</v>
      </c>
      <c r="G91" s="94">
        <v>105191.0</v>
      </c>
      <c r="H91" s="94">
        <v>153028.0</v>
      </c>
      <c r="I91" s="125">
        <v>1.388226020736197E8</v>
      </c>
      <c r="J91" s="125">
        <v>7.48415109878217E7</v>
      </c>
      <c r="K91" s="126">
        <v>2.2371467224421448E8</v>
      </c>
      <c r="L91" s="127">
        <v>81.0</v>
      </c>
      <c r="M91" s="127">
        <v>332513.0</v>
      </c>
      <c r="N91" s="127">
        <v>770879.0</v>
      </c>
      <c r="O91" s="95">
        <v>1103392.0</v>
      </c>
      <c r="P91" s="95">
        <f>1327*100</f>
        <v>132700</v>
      </c>
      <c r="Q91" s="95">
        <f>(450579+283881+46735)*200</f>
        <v>156239000</v>
      </c>
      <c r="R91" s="95">
        <v>784685.0</v>
      </c>
      <c r="S91" s="95">
        <v>-8873786.0</v>
      </c>
      <c r="T91" s="95">
        <v>1.8743188E7</v>
      </c>
      <c r="U91" s="96">
        <v>0.13501539173037694</v>
      </c>
      <c r="V91" s="100">
        <v>2.09</v>
      </c>
      <c r="W91" s="96">
        <v>0.08378166622678777</v>
      </c>
      <c r="X91" s="97">
        <f t="shared" si="1"/>
        <v>88</v>
      </c>
      <c r="Y91" s="97">
        <f t="shared" si="2"/>
        <v>85</v>
      </c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</row>
    <row r="92" ht="21.0" customHeight="1">
      <c r="A92" s="93">
        <v>1.68839111E8</v>
      </c>
      <c r="B92" s="93" t="s">
        <v>136</v>
      </c>
      <c r="C92" s="94">
        <v>6.8037975E7</v>
      </c>
      <c r="D92" s="94">
        <v>3.79881606E8</v>
      </c>
      <c r="E92" s="94">
        <v>2172880.0</v>
      </c>
      <c r="F92" s="94">
        <v>0.0</v>
      </c>
      <c r="G92" s="94">
        <v>108644.0</v>
      </c>
      <c r="H92" s="94">
        <v>0.0</v>
      </c>
      <c r="I92" s="125">
        <v>1.6063359295909762E8</v>
      </c>
      <c r="J92" s="125">
        <v>8.684026299699567E7</v>
      </c>
      <c r="K92" s="126">
        <v>2.5675412050853145E8</v>
      </c>
      <c r="L92" s="127">
        <v>0.0</v>
      </c>
      <c r="M92" s="127">
        <v>193588.0</v>
      </c>
      <c r="N92" s="127">
        <v>908385.0</v>
      </c>
      <c r="O92" s="95">
        <v>1101973.0</v>
      </c>
      <c r="P92" s="95">
        <f>(35110+14289+63751)*100</f>
        <v>11315000</v>
      </c>
      <c r="Q92" s="95">
        <f>(7124+34725)*200</f>
        <v>8369800</v>
      </c>
      <c r="R92" s="95">
        <v>154999.0</v>
      </c>
      <c r="S92" s="95">
        <v>1362869.0</v>
      </c>
      <c r="T92" s="95">
        <v>2.0103632E7</v>
      </c>
      <c r="U92" s="96">
        <v>0.1251521031788103</v>
      </c>
      <c r="V92" s="100">
        <v>0.23</v>
      </c>
      <c r="W92" s="96">
        <v>0.07829916014661192</v>
      </c>
      <c r="X92" s="97">
        <f t="shared" si="1"/>
        <v>89</v>
      </c>
      <c r="Y92" s="97">
        <f t="shared" si="2"/>
        <v>82</v>
      </c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</row>
    <row r="93" ht="21.0" customHeight="1">
      <c r="A93" s="93">
        <v>1.71982346E8</v>
      </c>
      <c r="B93" s="93" t="s">
        <v>147</v>
      </c>
      <c r="C93" s="94">
        <v>6.0460232E7</v>
      </c>
      <c r="D93" s="94">
        <v>1.14241869E8</v>
      </c>
      <c r="E93" s="94">
        <v>3469030.0</v>
      </c>
      <c r="F93" s="94">
        <v>5973.0</v>
      </c>
      <c r="G93" s="94">
        <v>170465.0</v>
      </c>
      <c r="H93" s="94">
        <v>566300.0</v>
      </c>
      <c r="I93" s="125">
        <v>1.572906313401552E8</v>
      </c>
      <c r="J93" s="125">
        <v>8.504353271262844E7</v>
      </c>
      <c r="K93" s="126">
        <v>2.517330959093418E8</v>
      </c>
      <c r="L93" s="127">
        <v>0.0</v>
      </c>
      <c r="M93" s="127">
        <v>94178.0</v>
      </c>
      <c r="N93" s="127">
        <v>932110.0</v>
      </c>
      <c r="O93" s="95">
        <v>1026288.0</v>
      </c>
      <c r="P93" s="95" t="s">
        <v>341</v>
      </c>
      <c r="Q93" s="95" t="s">
        <v>341</v>
      </c>
      <c r="R93" s="95">
        <v>833413.0</v>
      </c>
      <c r="S93" s="95">
        <v>-7263450.0</v>
      </c>
      <c r="T93" s="95">
        <v>1.958398E7</v>
      </c>
      <c r="U93" s="96">
        <v>0.12450824205573867</v>
      </c>
      <c r="V93" s="96">
        <v>0.009799839839864075</v>
      </c>
      <c r="W93" s="96">
        <v>0.07779660409473095</v>
      </c>
      <c r="X93" s="97">
        <f t="shared" si="1"/>
        <v>90</v>
      </c>
      <c r="Y93" s="97">
        <f t="shared" si="2"/>
        <v>83</v>
      </c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</row>
    <row r="94" ht="21.0" customHeight="1">
      <c r="A94" s="93">
        <v>6.2691192E7</v>
      </c>
      <c r="B94" s="93" t="s">
        <v>91</v>
      </c>
      <c r="C94" s="94">
        <v>8.411E7</v>
      </c>
      <c r="D94" s="94">
        <v>4.93890655E8</v>
      </c>
      <c r="E94" s="94">
        <v>1.3546549E7</v>
      </c>
      <c r="F94" s="94">
        <v>317151.0</v>
      </c>
      <c r="G94" s="94">
        <v>518509.0</v>
      </c>
      <c r="H94" s="94">
        <v>133486.0</v>
      </c>
      <c r="I94" s="125">
        <v>2.925887158917082E8</v>
      </c>
      <c r="J94" s="125">
        <v>1.4996869622476393E8</v>
      </c>
      <c r="K94" s="126">
        <v>4.470422344486743E8</v>
      </c>
      <c r="L94" s="127">
        <v>16145.0</v>
      </c>
      <c r="M94" s="127">
        <v>474802.0</v>
      </c>
      <c r="N94" s="127">
        <v>1373829.0</v>
      </c>
      <c r="O94" s="95">
        <v>1848631.0</v>
      </c>
      <c r="P94" s="99">
        <v>0.0</v>
      </c>
      <c r="Q94" s="95">
        <f>(44430+190795+28346)*200</f>
        <v>52714200</v>
      </c>
      <c r="R94" s="95">
        <v>263571.0</v>
      </c>
      <c r="S94" s="95">
        <v>-2093310.0</v>
      </c>
      <c r="T94" s="95">
        <v>3.2238153E7</v>
      </c>
      <c r="U94" s="96">
        <v>0.11018248910163665</v>
      </c>
      <c r="V94" s="100">
        <v>0.35</v>
      </c>
      <c r="W94" s="96">
        <v>0.07211433398403282</v>
      </c>
      <c r="X94" s="97">
        <f t="shared" si="1"/>
        <v>91</v>
      </c>
      <c r="Y94" s="97">
        <f t="shared" si="2"/>
        <v>75</v>
      </c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</row>
    <row r="95" ht="21.0" customHeight="1">
      <c r="A95" s="93">
        <v>1.45023737E8</v>
      </c>
      <c r="B95" s="93" t="s">
        <v>185</v>
      </c>
      <c r="C95" s="94">
        <v>3.6105379E7</v>
      </c>
      <c r="D95" s="94">
        <v>1.59332503E8</v>
      </c>
      <c r="E95" s="94">
        <v>4383410.0</v>
      </c>
      <c r="F95" s="94">
        <v>133411.0</v>
      </c>
      <c r="G95" s="94">
        <v>152465.0</v>
      </c>
      <c r="H95" s="94">
        <v>2118048.0</v>
      </c>
      <c r="I95" s="125">
        <v>7.398698838705377E7</v>
      </c>
      <c r="J95" s="125">
        <v>3.3221635938343924E7</v>
      </c>
      <c r="K95" s="126">
        <v>1.1946392681148475E8</v>
      </c>
      <c r="L95" s="127">
        <v>1.0</v>
      </c>
      <c r="M95" s="127">
        <v>199947.0</v>
      </c>
      <c r="N95" s="127">
        <v>267278.0</v>
      </c>
      <c r="O95" s="95">
        <v>467225.0</v>
      </c>
      <c r="P95" s="95" t="s">
        <v>341</v>
      </c>
      <c r="Q95" s="95" t="s">
        <v>341</v>
      </c>
      <c r="R95" s="95">
        <v>2266069.0</v>
      </c>
      <c r="S95" s="95">
        <v>-1.1080728E7</v>
      </c>
      <c r="T95" s="95">
        <v>7345062.0</v>
      </c>
      <c r="U95" s="96">
        <v>0.09927505038555182</v>
      </c>
      <c r="V95" s="96">
        <v>0.06821063851899407</v>
      </c>
      <c r="W95" s="96">
        <v>0.06148351386097144</v>
      </c>
      <c r="X95" s="97">
        <f t="shared" si="1"/>
        <v>92</v>
      </c>
      <c r="Y95" s="97">
        <f t="shared" si="2"/>
        <v>99</v>
      </c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</row>
    <row r="96" ht="21.0" customHeight="1">
      <c r="A96" s="93">
        <v>1.71806191E8</v>
      </c>
      <c r="B96" s="93" t="s">
        <v>141</v>
      </c>
      <c r="C96" s="94">
        <v>6.6780889E7</v>
      </c>
      <c r="D96" s="94">
        <v>2.15988969E8</v>
      </c>
      <c r="E96" s="94">
        <v>3938660.0</v>
      </c>
      <c r="F96" s="94">
        <v>18584.0</v>
      </c>
      <c r="G96" s="94">
        <v>187641.0</v>
      </c>
      <c r="H96" s="94">
        <v>44752.0</v>
      </c>
      <c r="I96" s="125">
        <v>1.6433819831747106E8</v>
      </c>
      <c r="J96" s="125">
        <v>8.881514708269304E7</v>
      </c>
      <c r="K96" s="126">
        <v>2.623018734305612E8</v>
      </c>
      <c r="L96" s="127">
        <v>0.0</v>
      </c>
      <c r="M96" s="127">
        <v>30273.0</v>
      </c>
      <c r="N96" s="127">
        <v>729486.0</v>
      </c>
      <c r="O96" s="95">
        <v>759759.0</v>
      </c>
      <c r="P96" s="95" t="s">
        <v>341</v>
      </c>
      <c r="Q96" s="95" t="s">
        <v>341</v>
      </c>
      <c r="R96" s="95">
        <v>45864.0</v>
      </c>
      <c r="S96" s="95">
        <v>-1651376.0</v>
      </c>
      <c r="T96" s="95">
        <v>1.489245E7</v>
      </c>
      <c r="U96" s="96">
        <v>0.09062074522218222</v>
      </c>
      <c r="V96" s="96">
        <v>5.163984016971502E-4</v>
      </c>
      <c r="W96" s="96">
        <v>0.05677599555514595</v>
      </c>
      <c r="X96" s="97">
        <f t="shared" si="1"/>
        <v>93</v>
      </c>
      <c r="Y96" s="97">
        <f t="shared" si="2"/>
        <v>89</v>
      </c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</row>
    <row r="97" ht="21.0" customHeight="1">
      <c r="A97" s="93">
        <v>1.4406546E8</v>
      </c>
      <c r="B97" s="93" t="s">
        <v>149</v>
      </c>
      <c r="C97" s="94">
        <v>5.1213911E7</v>
      </c>
      <c r="D97" s="94">
        <v>1.16386789E8</v>
      </c>
      <c r="E97" s="94">
        <v>1412730.0</v>
      </c>
      <c r="F97" s="94">
        <v>8411.0</v>
      </c>
      <c r="G97" s="94">
        <v>66431.0</v>
      </c>
      <c r="H97" s="94">
        <v>187282.0</v>
      </c>
      <c r="I97" s="125">
        <v>1.5557780681587458E8</v>
      </c>
      <c r="J97" s="125">
        <v>8.411739187464494E7</v>
      </c>
      <c r="K97" s="126">
        <v>2.4915485243845338E8</v>
      </c>
      <c r="L97" s="127">
        <v>0.0</v>
      </c>
      <c r="M97" s="127">
        <v>17940.0</v>
      </c>
      <c r="N97" s="127">
        <v>686849.0</v>
      </c>
      <c r="O97" s="95">
        <v>704789.0</v>
      </c>
      <c r="P97" s="95">
        <f>(559086+484208)*100</f>
        <v>104329400</v>
      </c>
      <c r="Q97" s="95">
        <f>(104554+423325)*200</f>
        <v>105575800</v>
      </c>
      <c r="R97" s="95">
        <v>1833097.0</v>
      </c>
      <c r="S97" s="95">
        <v>-1.4091379E7</v>
      </c>
      <c r="T97" s="95">
        <v>1.391638E7</v>
      </c>
      <c r="U97" s="96">
        <v>0.08944964763817473</v>
      </c>
      <c r="V97" s="100">
        <v>2.5</v>
      </c>
      <c r="W97" s="96">
        <v>0.05585434063917196</v>
      </c>
      <c r="X97" s="97">
        <f t="shared" si="1"/>
        <v>94</v>
      </c>
      <c r="Y97" s="97">
        <f t="shared" si="2"/>
        <v>91</v>
      </c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</row>
    <row r="98" ht="21.0" customHeight="1">
      <c r="A98" s="93">
        <v>1.71922856E8</v>
      </c>
      <c r="B98" s="93" t="s">
        <v>195</v>
      </c>
      <c r="C98" s="94">
        <v>4.1906506E7</v>
      </c>
      <c r="D98" s="94">
        <v>7.3341659E7</v>
      </c>
      <c r="E98" s="94">
        <v>1825831.0</v>
      </c>
      <c r="F98" s="94">
        <v>30777.0</v>
      </c>
      <c r="G98" s="94">
        <v>75903.0</v>
      </c>
      <c r="H98" s="94">
        <v>135418.0</v>
      </c>
      <c r="I98" s="125">
        <v>5.838216050134853E7</v>
      </c>
      <c r="J98" s="125">
        <v>2.061211795797192E7</v>
      </c>
      <c r="K98" s="126">
        <v>9.17431867963816E7</v>
      </c>
      <c r="L98" s="127">
        <v>5.0</v>
      </c>
      <c r="M98" s="127">
        <v>45595.0</v>
      </c>
      <c r="N98" s="127">
        <v>214903.0</v>
      </c>
      <c r="O98" s="95">
        <v>260498.0</v>
      </c>
      <c r="P98" s="95" t="s">
        <v>341</v>
      </c>
      <c r="Q98" s="95" t="s">
        <v>341</v>
      </c>
      <c r="R98" s="95">
        <v>326111.0</v>
      </c>
      <c r="S98" s="95">
        <v>-37565.0</v>
      </c>
      <c r="T98" s="95">
        <v>4754011.0</v>
      </c>
      <c r="U98" s="96">
        <v>0.08142917218505796</v>
      </c>
      <c r="V98" s="96">
        <v>0.015821324167896764</v>
      </c>
      <c r="W98" s="96">
        <v>0.05181868175727575</v>
      </c>
      <c r="X98" s="97">
        <f t="shared" si="1"/>
        <v>95</v>
      </c>
      <c r="Y98" s="97">
        <f t="shared" si="2"/>
        <v>103</v>
      </c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</row>
    <row r="99" ht="21.0" customHeight="1">
      <c r="A99" s="93">
        <v>7887352.0</v>
      </c>
      <c r="B99" s="93" t="s">
        <v>120</v>
      </c>
      <c r="C99" s="94">
        <v>7.4056146E7</v>
      </c>
      <c r="D99" s="94">
        <v>2.194116467E9</v>
      </c>
      <c r="E99" s="94">
        <v>7899967.0</v>
      </c>
      <c r="F99" s="94">
        <v>65755.0</v>
      </c>
      <c r="G99" s="94">
        <v>362114.0</v>
      </c>
      <c r="H99" s="94">
        <v>32272.0</v>
      </c>
      <c r="I99" s="125">
        <v>1.9822650682276237E8</v>
      </c>
      <c r="J99" s="125">
        <v>1.0619032774869598E8</v>
      </c>
      <c r="K99" s="126">
        <v>3.123504246292773E8</v>
      </c>
      <c r="L99" s="127">
        <v>54.0</v>
      </c>
      <c r="M99" s="127">
        <v>75821.0</v>
      </c>
      <c r="N99" s="127">
        <v>693296.0</v>
      </c>
      <c r="O99" s="95">
        <v>769117.0</v>
      </c>
      <c r="P99" s="95" t="s">
        <v>341</v>
      </c>
      <c r="Q99" s="95" t="s">
        <v>341</v>
      </c>
      <c r="R99" s="95">
        <v>32272.0</v>
      </c>
      <c r="S99" s="95">
        <v>1432960.0</v>
      </c>
      <c r="T99" s="95">
        <v>1.4624267E7</v>
      </c>
      <c r="U99" s="96">
        <v>0.07377553705809789</v>
      </c>
      <c r="V99" s="96">
        <v>3.03907151283807E-4</v>
      </c>
      <c r="W99" s="96">
        <v>0.046820064411173</v>
      </c>
      <c r="X99" s="97">
        <f t="shared" si="1"/>
        <v>96</v>
      </c>
      <c r="Y99" s="97">
        <f t="shared" si="2"/>
        <v>90</v>
      </c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</row>
    <row r="100" ht="21.0" customHeight="1">
      <c r="A100" s="93">
        <v>1.63138873E8</v>
      </c>
      <c r="B100" s="93" t="s">
        <v>171</v>
      </c>
      <c r="C100" s="94">
        <v>5.8442316E7</v>
      </c>
      <c r="D100" s="94">
        <v>1.20508187E8</v>
      </c>
      <c r="E100" s="94">
        <v>1972660.0</v>
      </c>
      <c r="F100" s="94">
        <v>141712.0</v>
      </c>
      <c r="G100" s="94">
        <v>27777.0</v>
      </c>
      <c r="H100" s="94">
        <v>0.0</v>
      </c>
      <c r="I100" s="125">
        <v>1.0700184295139045E8</v>
      </c>
      <c r="J100" s="125">
        <v>5.587083193211987E7</v>
      </c>
      <c r="K100" s="126">
        <v>1.7402610585630843E8</v>
      </c>
      <c r="L100" s="127">
        <v>0.0</v>
      </c>
      <c r="M100" s="127">
        <v>144650.0</v>
      </c>
      <c r="N100" s="127">
        <v>316646.0</v>
      </c>
      <c r="O100" s="95">
        <v>461296.0</v>
      </c>
      <c r="P100" s="95" t="s">
        <v>341</v>
      </c>
      <c r="Q100" s="95" t="s">
        <v>341</v>
      </c>
      <c r="R100" s="95">
        <v>26737.0</v>
      </c>
      <c r="S100" s="95">
        <v>2993629.0</v>
      </c>
      <c r="T100" s="95">
        <v>7779420.0</v>
      </c>
      <c r="U100" s="96">
        <v>0.07270360757743294</v>
      </c>
      <c r="V100" s="96">
        <v>4.7855023946097764E-4</v>
      </c>
      <c r="W100" s="96">
        <v>0.04470260344975706</v>
      </c>
      <c r="X100" s="97">
        <f t="shared" si="1"/>
        <v>97</v>
      </c>
      <c r="Y100" s="97">
        <f t="shared" si="2"/>
        <v>98</v>
      </c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</row>
    <row r="101" ht="21.0" customHeight="1">
      <c r="A101" s="93">
        <v>1.59857111E8</v>
      </c>
      <c r="B101" s="93" t="s">
        <v>181</v>
      </c>
      <c r="C101" s="94">
        <v>4.9106496E7</v>
      </c>
      <c r="D101" s="94">
        <v>4.6722209E8</v>
      </c>
      <c r="E101" s="94">
        <v>1468040.0</v>
      </c>
      <c r="F101" s="94">
        <v>0.0</v>
      </c>
      <c r="G101" s="94">
        <v>73402.0</v>
      </c>
      <c r="H101" s="94">
        <v>0.0</v>
      </c>
      <c r="I101" s="125">
        <v>8.334185300587037E7</v>
      </c>
      <c r="J101" s="125">
        <v>4.007370055822652E7</v>
      </c>
      <c r="K101" s="126">
        <v>1.3536484298471543E8</v>
      </c>
      <c r="L101" s="127">
        <v>377.0</v>
      </c>
      <c r="M101" s="127">
        <v>9898.0</v>
      </c>
      <c r="N101" s="127">
        <v>281735.0</v>
      </c>
      <c r="O101" s="95">
        <v>291633.0</v>
      </c>
      <c r="P101" s="95" t="s">
        <v>341</v>
      </c>
      <c r="Q101" s="95" t="s">
        <v>341</v>
      </c>
      <c r="R101" s="95">
        <v>0.0</v>
      </c>
      <c r="S101" s="95">
        <v>-852006.0</v>
      </c>
      <c r="T101" s="95">
        <v>5733755.0</v>
      </c>
      <c r="U101" s="96">
        <v>0.0687980263601306</v>
      </c>
      <c r="V101" s="96">
        <v>0.0</v>
      </c>
      <c r="W101" s="96">
        <v>0.042357785622722</v>
      </c>
      <c r="X101" s="97">
        <f t="shared" si="1"/>
        <v>98</v>
      </c>
      <c r="Y101" s="97">
        <f t="shared" si="2"/>
        <v>101</v>
      </c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</row>
    <row r="102" ht="21.0" customHeight="1">
      <c r="A102" s="93">
        <v>1.77526978E8</v>
      </c>
      <c r="B102" s="93" t="s">
        <v>128</v>
      </c>
      <c r="C102" s="94">
        <v>7.3996724E7</v>
      </c>
      <c r="D102" s="94">
        <v>1.04938716E8</v>
      </c>
      <c r="E102" s="94">
        <v>2813050.0</v>
      </c>
      <c r="F102" s="94">
        <v>58923.0</v>
      </c>
      <c r="G102" s="94">
        <v>111191.0</v>
      </c>
      <c r="H102" s="94">
        <v>73837.0</v>
      </c>
      <c r="I102" s="125">
        <v>1.9676754210594916E8</v>
      </c>
      <c r="J102" s="125">
        <v>1.0546510912492116E8</v>
      </c>
      <c r="K102" s="126">
        <v>3.102188730369462E8</v>
      </c>
      <c r="L102" s="127">
        <v>0.0</v>
      </c>
      <c r="M102" s="127">
        <v>124789.0</v>
      </c>
      <c r="N102" s="127">
        <v>545543.0</v>
      </c>
      <c r="O102" s="95">
        <v>670332.0</v>
      </c>
      <c r="P102" s="95" t="s">
        <v>341</v>
      </c>
      <c r="Q102" s="95" t="s">
        <v>341</v>
      </c>
      <c r="R102" s="95">
        <v>181428.0</v>
      </c>
      <c r="S102" s="95">
        <v>238738.0</v>
      </c>
      <c r="T102" s="95">
        <v>1.215875E7</v>
      </c>
      <c r="U102" s="96">
        <v>0.06179245758659292</v>
      </c>
      <c r="V102" s="96">
        <v>0.001720265607321398</v>
      </c>
      <c r="W102" s="96">
        <v>0.039194101509587805</v>
      </c>
      <c r="X102" s="97">
        <f t="shared" si="1"/>
        <v>99</v>
      </c>
      <c r="Y102" s="97">
        <f t="shared" si="2"/>
        <v>92</v>
      </c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</row>
    <row r="103" ht="21.0" customHeight="1">
      <c r="A103" s="93">
        <v>1.6757738E8</v>
      </c>
      <c r="B103" s="93" t="s">
        <v>150</v>
      </c>
      <c r="C103" s="94">
        <v>6.2641577E7</v>
      </c>
      <c r="D103" s="94">
        <v>3.99007427E8</v>
      </c>
      <c r="E103" s="94">
        <v>8940842.0</v>
      </c>
      <c r="F103" s="94">
        <v>373316.0</v>
      </c>
      <c r="G103" s="94">
        <v>260383.0</v>
      </c>
      <c r="H103" s="94">
        <v>250181.0</v>
      </c>
      <c r="I103" s="125">
        <v>1.502160980004585E8</v>
      </c>
      <c r="J103" s="125">
        <v>8.119295449541914E7</v>
      </c>
      <c r="K103" s="126">
        <v>2.41058424289157E8</v>
      </c>
      <c r="L103" s="127">
        <v>0.0</v>
      </c>
      <c r="M103" s="127">
        <v>373415.0</v>
      </c>
      <c r="N103" s="127">
        <v>281125.0</v>
      </c>
      <c r="O103" s="95">
        <v>654540.0</v>
      </c>
      <c r="P103" s="95" t="s">
        <v>341</v>
      </c>
      <c r="Q103" s="95" t="s">
        <v>341</v>
      </c>
      <c r="R103" s="95">
        <v>250181.0</v>
      </c>
      <c r="S103" s="95">
        <v>-1927494.0</v>
      </c>
      <c r="T103" s="95">
        <v>9356672.0</v>
      </c>
      <c r="U103" s="96">
        <v>0.06228807780622447</v>
      </c>
      <c r="V103" s="96">
        <v>0.0030813141553324686</v>
      </c>
      <c r="W103" s="96">
        <v>0.03881495545153147</v>
      </c>
      <c r="X103" s="97">
        <f t="shared" si="1"/>
        <v>100</v>
      </c>
      <c r="Y103" s="97">
        <f t="shared" si="2"/>
        <v>95</v>
      </c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</row>
    <row r="104" ht="21.0" customHeight="1">
      <c r="A104" s="93">
        <v>1.70028719E8</v>
      </c>
      <c r="B104" s="93" t="s">
        <v>182</v>
      </c>
      <c r="C104" s="94">
        <v>4.6698411E7</v>
      </c>
      <c r="D104" s="94">
        <v>1.17473707E8</v>
      </c>
      <c r="E104" s="94">
        <v>1691262.0</v>
      </c>
      <c r="F104" s="94">
        <v>14852.0</v>
      </c>
      <c r="G104" s="94">
        <v>77068.0</v>
      </c>
      <c r="H104" s="94">
        <v>19001.0</v>
      </c>
      <c r="I104" s="125">
        <v>7.78130530470508E7</v>
      </c>
      <c r="J104" s="125">
        <v>3.607609805980425E7</v>
      </c>
      <c r="K104" s="126">
        <v>1.2602003998441495E8</v>
      </c>
      <c r="L104" s="127">
        <v>0.0</v>
      </c>
      <c r="M104" s="127">
        <v>22094.0</v>
      </c>
      <c r="N104" s="127">
        <v>214972.0</v>
      </c>
      <c r="O104" s="95">
        <v>237066.0</v>
      </c>
      <c r="P104" s="95" t="s">
        <v>341</v>
      </c>
      <c r="Q104" s="95" t="s">
        <v>341</v>
      </c>
      <c r="R104" s="95">
        <v>275771.0</v>
      </c>
      <c r="S104" s="95">
        <v>-2896010.0</v>
      </c>
      <c r="T104" s="95">
        <v>4521762.0</v>
      </c>
      <c r="U104" s="96">
        <v>0.05811058457333438</v>
      </c>
      <c r="V104" s="96">
        <v>0.0076441470899332705</v>
      </c>
      <c r="W104" s="96">
        <v>0.03588129317019112</v>
      </c>
      <c r="X104" s="97">
        <f t="shared" si="1"/>
        <v>101</v>
      </c>
      <c r="Y104" s="97">
        <f t="shared" si="2"/>
        <v>104</v>
      </c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</row>
    <row r="105" ht="21.0" customHeight="1">
      <c r="A105" s="93">
        <v>1.1409556E7</v>
      </c>
      <c r="B105" s="93" t="s">
        <v>89</v>
      </c>
      <c r="C105" s="94">
        <v>7.3629101E7</v>
      </c>
      <c r="D105" s="94">
        <v>5.82419822E8</v>
      </c>
      <c r="E105" s="94">
        <v>0.0</v>
      </c>
      <c r="F105" s="94">
        <v>0.0</v>
      </c>
      <c r="G105" s="94">
        <v>0.0</v>
      </c>
      <c r="H105" s="94">
        <v>0.0</v>
      </c>
      <c r="I105" s="125">
        <v>3.1147383521900135E8</v>
      </c>
      <c r="J105" s="125">
        <v>1.5815757424395555E8</v>
      </c>
      <c r="K105" s="126">
        <v>4.734178326739352E8</v>
      </c>
      <c r="L105" s="127">
        <v>37.0</v>
      </c>
      <c r="M105" s="127">
        <v>42963.0</v>
      </c>
      <c r="N105" s="127">
        <v>760809.0</v>
      </c>
      <c r="O105" s="95">
        <v>803772.0</v>
      </c>
      <c r="P105" s="95" t="s">
        <v>341</v>
      </c>
      <c r="Q105" s="95" t="s">
        <v>341</v>
      </c>
      <c r="R105" s="95">
        <v>783782.0</v>
      </c>
      <c r="S105" s="95">
        <v>-1.486742E7</v>
      </c>
      <c r="T105" s="95">
        <v>1.5649657E7</v>
      </c>
      <c r="U105" s="96">
        <v>0.05024388963200238</v>
      </c>
      <c r="V105" s="96">
        <v>0.0049557032203277765</v>
      </c>
      <c r="W105" s="96">
        <v>0.03305675435082025</v>
      </c>
      <c r="X105" s="97">
        <f t="shared" si="1"/>
        <v>102</v>
      </c>
      <c r="Y105" s="97">
        <f t="shared" si="2"/>
        <v>87</v>
      </c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</row>
    <row r="106" ht="21.0" customHeight="1">
      <c r="A106" s="93">
        <v>6.9795161E7</v>
      </c>
      <c r="B106" s="93" t="s">
        <v>236</v>
      </c>
      <c r="C106" s="94">
        <v>2.1233697E7</v>
      </c>
      <c r="D106" s="94">
        <v>1005744.0</v>
      </c>
      <c r="E106" s="94">
        <v>0.0</v>
      </c>
      <c r="F106" s="94">
        <v>0.0</v>
      </c>
      <c r="G106" s="94">
        <v>0.0</v>
      </c>
      <c r="H106" s="94">
        <v>0.0</v>
      </c>
      <c r="I106" s="125">
        <v>2.554352781868984E7</v>
      </c>
      <c r="J106" s="125">
        <v>-2.141560698360752E7</v>
      </c>
      <c r="K106" s="126">
        <v>1.7694217553040113E7</v>
      </c>
      <c r="L106" s="127">
        <v>0.0</v>
      </c>
      <c r="M106" s="127">
        <v>5841.0</v>
      </c>
      <c r="N106" s="127">
        <v>22927.0</v>
      </c>
      <c r="O106" s="95">
        <v>28768.0</v>
      </c>
      <c r="P106" s="95" t="s">
        <v>341</v>
      </c>
      <c r="Q106" s="95" t="s">
        <v>341</v>
      </c>
      <c r="R106" s="95">
        <v>342004.0</v>
      </c>
      <c r="S106" s="95">
        <v>-1427614.0</v>
      </c>
      <c r="T106" s="95">
        <v>516950.0</v>
      </c>
      <c r="U106" s="96">
        <v>0.0202380032887139</v>
      </c>
      <c r="V106" s="96">
        <v>-0.015969848543717927</v>
      </c>
      <c r="W106" s="96">
        <v>0.029215759241706666</v>
      </c>
      <c r="X106" s="97">
        <f t="shared" si="1"/>
        <v>103</v>
      </c>
      <c r="Y106" s="97">
        <f t="shared" si="2"/>
        <v>110</v>
      </c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</row>
    <row r="107" ht="21.0" customHeight="1">
      <c r="A107" s="93">
        <v>1.15125159E8</v>
      </c>
      <c r="B107" s="93" t="s">
        <v>106</v>
      </c>
      <c r="C107" s="94">
        <v>7.763318E7</v>
      </c>
      <c r="D107" s="94">
        <v>6.03176421E8</v>
      </c>
      <c r="E107" s="94">
        <v>3436250.0</v>
      </c>
      <c r="F107" s="94">
        <v>14033.0</v>
      </c>
      <c r="G107" s="94">
        <v>164796.0</v>
      </c>
      <c r="H107" s="94">
        <v>17879.0</v>
      </c>
      <c r="I107" s="125">
        <v>2.296442774025572E8</v>
      </c>
      <c r="J107" s="125">
        <v>1.2139516466645315E8</v>
      </c>
      <c r="K107" s="126">
        <v>3.5783375490933925E8</v>
      </c>
      <c r="L107" s="127">
        <v>0.0</v>
      </c>
      <c r="M107" s="127">
        <v>45035.0</v>
      </c>
      <c r="N107" s="127">
        <v>396824.0</v>
      </c>
      <c r="O107" s="95">
        <v>441859.0</v>
      </c>
      <c r="P107" s="95" t="s">
        <v>341</v>
      </c>
      <c r="Q107" s="95" t="s">
        <v>341</v>
      </c>
      <c r="R107" s="95">
        <v>17879.0</v>
      </c>
      <c r="S107" s="95">
        <v>211740.0</v>
      </c>
      <c r="T107" s="95">
        <v>8386830.0</v>
      </c>
      <c r="U107" s="96">
        <v>0.036520962311193256</v>
      </c>
      <c r="V107" s="96">
        <v>1.472793422137081E-4</v>
      </c>
      <c r="W107" s="96">
        <v>0.023437783286053848</v>
      </c>
      <c r="X107" s="97">
        <f t="shared" si="1"/>
        <v>104</v>
      </c>
      <c r="Y107" s="97">
        <f t="shared" si="2"/>
        <v>97</v>
      </c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</row>
    <row r="108" ht="21.0" customHeight="1">
      <c r="A108" s="93">
        <v>1.75314255E8</v>
      </c>
      <c r="B108" s="93" t="s">
        <v>242</v>
      </c>
      <c r="C108" s="94">
        <v>2.7294972E7</v>
      </c>
      <c r="D108" s="94">
        <v>2.2789289E7</v>
      </c>
      <c r="E108" s="94">
        <v>570980.0</v>
      </c>
      <c r="F108" s="94">
        <v>0.0</v>
      </c>
      <c r="G108" s="94">
        <v>28549.0</v>
      </c>
      <c r="H108" s="94">
        <v>181630.0</v>
      </c>
      <c r="I108" s="125">
        <v>3.1849911120164797E7</v>
      </c>
      <c r="J108" s="125">
        <v>-8608174.857873898</v>
      </c>
      <c r="K108" s="126">
        <v>3.671873207535025E7</v>
      </c>
      <c r="L108" s="127">
        <v>0.0</v>
      </c>
      <c r="M108" s="127">
        <v>58.0</v>
      </c>
      <c r="N108" s="127">
        <v>38301.0</v>
      </c>
      <c r="O108" s="95">
        <v>38359.0</v>
      </c>
      <c r="P108" s="95" t="s">
        <v>341</v>
      </c>
      <c r="Q108" s="95" t="s">
        <v>341</v>
      </c>
      <c r="R108" s="95">
        <v>181630.0</v>
      </c>
      <c r="S108" s="95">
        <v>-1432765.0</v>
      </c>
      <c r="T108" s="95">
        <v>766600.0</v>
      </c>
      <c r="U108" s="96">
        <v>0.024069140950118716</v>
      </c>
      <c r="V108" s="96">
        <v>-0.021099710798028578</v>
      </c>
      <c r="W108" s="96">
        <v>0.02087762721291317</v>
      </c>
      <c r="X108" s="97">
        <f t="shared" si="1"/>
        <v>105</v>
      </c>
      <c r="Y108" s="97">
        <f t="shared" si="2"/>
        <v>109</v>
      </c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</row>
    <row r="109" ht="21.0" customHeight="1">
      <c r="A109" s="93">
        <v>6.5948574E7</v>
      </c>
      <c r="B109" s="93" t="s">
        <v>239</v>
      </c>
      <c r="C109" s="94">
        <v>3.7414872E7</v>
      </c>
      <c r="D109" s="94">
        <v>1.24170104E8</v>
      </c>
      <c r="E109" s="94">
        <v>337320.0</v>
      </c>
      <c r="F109" s="94">
        <v>6250.0</v>
      </c>
      <c r="G109" s="94">
        <v>13741.0</v>
      </c>
      <c r="H109" s="94">
        <v>8663.0</v>
      </c>
      <c r="I109" s="125">
        <v>4.791725050339479E7</v>
      </c>
      <c r="J109" s="125">
        <v>1.0876731692692814E7</v>
      </c>
      <c r="K109" s="126">
        <v>7.18556358125684E7</v>
      </c>
      <c r="L109" s="127">
        <v>0.0</v>
      </c>
      <c r="M109" s="127">
        <v>34384.0</v>
      </c>
      <c r="N109" s="127">
        <v>34119.0</v>
      </c>
      <c r="O109" s="95">
        <v>68503.0</v>
      </c>
      <c r="P109" s="95" t="s">
        <v>341</v>
      </c>
      <c r="Q109" s="95" t="s">
        <v>341</v>
      </c>
      <c r="R109" s="95">
        <v>70419.0</v>
      </c>
      <c r="S109" s="95">
        <v>-335488.0</v>
      </c>
      <c r="T109" s="95">
        <v>1026220.0</v>
      </c>
      <c r="U109" s="96">
        <v>0.02141650426973675</v>
      </c>
      <c r="V109" s="96">
        <v>0.006474279405762005</v>
      </c>
      <c r="W109" s="96">
        <v>0.014281691176971006</v>
      </c>
      <c r="X109" s="97">
        <f t="shared" si="1"/>
        <v>106</v>
      </c>
      <c r="Y109" s="97">
        <f t="shared" si="2"/>
        <v>107</v>
      </c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</row>
    <row r="110" ht="21.0" customHeight="1">
      <c r="A110" s="93">
        <v>1.4572491E7</v>
      </c>
      <c r="B110" s="93" t="s">
        <v>107</v>
      </c>
      <c r="C110" s="94">
        <v>7.6524775E7</v>
      </c>
      <c r="D110" s="94">
        <v>7.041934438E9</v>
      </c>
      <c r="E110" s="94">
        <v>0.0</v>
      </c>
      <c r="F110" s="94">
        <v>0.0</v>
      </c>
      <c r="G110" s="94">
        <v>0.0</v>
      </c>
      <c r="H110" s="94">
        <v>0.0</v>
      </c>
      <c r="I110" s="125">
        <v>2.3270199869378966E8</v>
      </c>
      <c r="J110" s="125">
        <v>1.2283668274961698E8</v>
      </c>
      <c r="K110" s="126">
        <v>3.6222156758595854E8</v>
      </c>
      <c r="L110" s="127">
        <v>1.0</v>
      </c>
      <c r="M110" s="127">
        <v>14102.0</v>
      </c>
      <c r="N110" s="127">
        <v>236975.0</v>
      </c>
      <c r="O110" s="95">
        <v>251077.0</v>
      </c>
      <c r="P110" s="95" t="s">
        <v>341</v>
      </c>
      <c r="Q110" s="95" t="s">
        <v>341</v>
      </c>
      <c r="R110" s="95">
        <v>0.0</v>
      </c>
      <c r="S110" s="95">
        <v>-1204480.0</v>
      </c>
      <c r="T110" s="95">
        <v>4880520.0</v>
      </c>
      <c r="U110" s="96">
        <v>0.020973262057891604</v>
      </c>
      <c r="V110" s="96">
        <v>0.0</v>
      </c>
      <c r="W110" s="96">
        <v>0.013473852571856609</v>
      </c>
      <c r="X110" s="97">
        <f t="shared" si="1"/>
        <v>107</v>
      </c>
      <c r="Y110" s="97">
        <f t="shared" si="2"/>
        <v>102</v>
      </c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</row>
    <row r="111" ht="21.0" customHeight="1">
      <c r="A111" s="93">
        <v>1.71858863E8</v>
      </c>
      <c r="B111" s="93" t="s">
        <v>165</v>
      </c>
      <c r="C111" s="94">
        <v>5.6476443E7</v>
      </c>
      <c r="D111" s="94">
        <v>4.5445846E7</v>
      </c>
      <c r="E111" s="94">
        <v>1319830.0</v>
      </c>
      <c r="F111" s="94">
        <v>5421.0</v>
      </c>
      <c r="G111" s="94">
        <v>63281.0</v>
      </c>
      <c r="H111" s="94">
        <v>0.0</v>
      </c>
      <c r="I111" s="125">
        <v>1.2022838295001858E8</v>
      </c>
      <c r="J111" s="125">
        <v>6.40092995260815E7</v>
      </c>
      <c r="K111" s="126">
        <v>1.949363135048302E8</v>
      </c>
      <c r="L111" s="127">
        <v>0.0</v>
      </c>
      <c r="M111" s="127">
        <v>5421.0</v>
      </c>
      <c r="N111" s="127">
        <v>75126.0</v>
      </c>
      <c r="O111" s="95">
        <v>80547.0</v>
      </c>
      <c r="P111" s="95" t="s">
        <v>341</v>
      </c>
      <c r="Q111" s="95" t="s">
        <v>341</v>
      </c>
      <c r="R111" s="95">
        <v>0.0</v>
      </c>
      <c r="S111" s="95">
        <v>-1804404.0</v>
      </c>
      <c r="T111" s="95">
        <v>1556730.0</v>
      </c>
      <c r="U111" s="96">
        <v>0.01294810727552715</v>
      </c>
      <c r="V111" s="96">
        <v>0.0</v>
      </c>
      <c r="W111" s="96">
        <v>0.007985838923548878</v>
      </c>
      <c r="X111" s="97">
        <f t="shared" si="1"/>
        <v>108</v>
      </c>
      <c r="Y111" s="97">
        <f t="shared" si="2"/>
        <v>106</v>
      </c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</row>
    <row r="112" ht="21.0" customHeight="1">
      <c r="A112" s="93">
        <v>1.72015122E8</v>
      </c>
      <c r="B112" s="93" t="s">
        <v>280</v>
      </c>
      <c r="C112" s="94">
        <v>4.4999609E7</v>
      </c>
      <c r="D112" s="94">
        <v>7.0578736E7</v>
      </c>
      <c r="E112" s="94">
        <v>0.0</v>
      </c>
      <c r="F112" s="94">
        <v>0.0</v>
      </c>
      <c r="G112" s="94">
        <v>0.0</v>
      </c>
      <c r="H112" s="94">
        <v>0.0</v>
      </c>
      <c r="I112" s="125">
        <v>7.566809504552498E7</v>
      </c>
      <c r="J112" s="125">
        <v>3.4485344833714694E7</v>
      </c>
      <c r="K112" s="126">
        <v>1.2235421301842013E8</v>
      </c>
      <c r="L112" s="127">
        <v>0.0</v>
      </c>
      <c r="M112" s="127">
        <v>0.0</v>
      </c>
      <c r="N112" s="127">
        <v>46851.0</v>
      </c>
      <c r="O112" s="95">
        <v>46851.0</v>
      </c>
      <c r="P112" s="95" t="s">
        <v>341</v>
      </c>
      <c r="Q112" s="95" t="s">
        <v>341</v>
      </c>
      <c r="R112" s="95">
        <v>24329.0</v>
      </c>
      <c r="S112" s="95">
        <v>-2062569.0</v>
      </c>
      <c r="T112" s="95">
        <v>937020.0</v>
      </c>
      <c r="U112" s="96">
        <v>0.012383290466559928</v>
      </c>
      <c r="V112" s="96">
        <v>7.054880882679962E-4</v>
      </c>
      <c r="W112" s="96">
        <v>0.0076582569319369</v>
      </c>
      <c r="X112" s="97">
        <f t="shared" si="1"/>
        <v>109</v>
      </c>
      <c r="Y112" s="97">
        <f t="shared" si="2"/>
        <v>108</v>
      </c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</row>
    <row r="113" ht="21.0" customHeight="1">
      <c r="A113" s="93">
        <v>1.71753933E8</v>
      </c>
      <c r="B113" s="93" t="s">
        <v>153</v>
      </c>
      <c r="C113" s="94">
        <v>6.5342763E7</v>
      </c>
      <c r="D113" s="94">
        <v>8.2355616E7</v>
      </c>
      <c r="E113" s="94">
        <v>1290.0</v>
      </c>
      <c r="F113" s="94">
        <v>107.0</v>
      </c>
      <c r="G113" s="94">
        <v>11.0</v>
      </c>
      <c r="H113" s="94">
        <v>0.0</v>
      </c>
      <c r="I113" s="125">
        <v>1.510062752930704E8</v>
      </c>
      <c r="J113" s="125">
        <v>8.162641004915173E7</v>
      </c>
      <c r="K113" s="126">
        <v>2.422541328767134E8</v>
      </c>
      <c r="L113" s="127">
        <v>0.0</v>
      </c>
      <c r="M113" s="127">
        <v>2797.0</v>
      </c>
      <c r="N113" s="127">
        <v>89390.0</v>
      </c>
      <c r="O113" s="95">
        <v>92187.0</v>
      </c>
      <c r="P113" s="95" t="s">
        <v>341</v>
      </c>
      <c r="Q113" s="95" t="s">
        <v>341</v>
      </c>
      <c r="R113" s="95">
        <v>38961.0</v>
      </c>
      <c r="S113" s="95">
        <v>877575.0</v>
      </c>
      <c r="T113" s="95">
        <v>1815770.0</v>
      </c>
      <c r="U113" s="96">
        <v>0.012024467171817757</v>
      </c>
      <c r="V113" s="96">
        <v>4.773087530927729E-4</v>
      </c>
      <c r="W113" s="96">
        <v>0.007495310723652634</v>
      </c>
      <c r="X113" s="97">
        <f t="shared" si="1"/>
        <v>110</v>
      </c>
      <c r="Y113" s="97">
        <f t="shared" si="2"/>
        <v>105</v>
      </c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</row>
    <row r="114" ht="21.0" customHeight="1">
      <c r="A114" s="93">
        <v>1.46036286E8</v>
      </c>
      <c r="B114" s="93" t="s">
        <v>211</v>
      </c>
      <c r="C114" s="94">
        <v>2.7105345E7</v>
      </c>
      <c r="D114" s="94">
        <v>4.2109155E7</v>
      </c>
      <c r="E114" s="94">
        <v>156391.0</v>
      </c>
      <c r="F114" s="94">
        <v>9667.0</v>
      </c>
      <c r="G114" s="94">
        <v>2986.0</v>
      </c>
      <c r="H114" s="94">
        <v>17242.0</v>
      </c>
      <c r="I114" s="125">
        <v>2.94374299995548E7</v>
      </c>
      <c r="J114" s="125">
        <v>-1.2681083462063953E7</v>
      </c>
      <c r="K114" s="126">
        <v>3.0279313139077928E7</v>
      </c>
      <c r="L114" s="127">
        <v>6.0</v>
      </c>
      <c r="M114" s="127">
        <v>9667.0</v>
      </c>
      <c r="N114" s="127">
        <v>2986.0</v>
      </c>
      <c r="O114" s="95">
        <v>12653.0</v>
      </c>
      <c r="P114" s="95" t="s">
        <v>341</v>
      </c>
      <c r="Q114" s="95" t="s">
        <v>341</v>
      </c>
      <c r="R114" s="95">
        <v>17242.0</v>
      </c>
      <c r="S114" s="95">
        <v>213932.0</v>
      </c>
      <c r="T114" s="95">
        <v>156391.0</v>
      </c>
      <c r="U114" s="96">
        <v>0.005312658068396772</v>
      </c>
      <c r="V114" s="96">
        <v>-0.0013596630013184789</v>
      </c>
      <c r="W114" s="96">
        <v>0.005164945429299208</v>
      </c>
      <c r="X114" s="97">
        <f t="shared" si="1"/>
        <v>111</v>
      </c>
      <c r="Y114" s="97">
        <f t="shared" si="2"/>
        <v>111</v>
      </c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</row>
    <row r="115" ht="21.0" customHeight="1">
      <c r="A115" s="93">
        <v>1.60258193E8</v>
      </c>
      <c r="B115" s="93" t="s">
        <v>191</v>
      </c>
      <c r="C115" s="94">
        <v>4.3849765E7</v>
      </c>
      <c r="D115" s="94">
        <v>4.3574739E7</v>
      </c>
      <c r="E115" s="94">
        <v>0.0</v>
      </c>
      <c r="F115" s="94">
        <v>0.0</v>
      </c>
      <c r="G115" s="94">
        <v>0.0</v>
      </c>
      <c r="H115" s="94">
        <v>0.0</v>
      </c>
      <c r="I115" s="125">
        <v>6.121854963866156E7</v>
      </c>
      <c r="J115" s="125">
        <v>2.30431666065612E7</v>
      </c>
      <c r="K115" s="126">
        <v>9.692289240861505E7</v>
      </c>
      <c r="L115" s="127">
        <v>0.0</v>
      </c>
      <c r="M115" s="127">
        <v>0.0</v>
      </c>
      <c r="N115" s="127">
        <v>990.0</v>
      </c>
      <c r="O115" s="95">
        <v>990.0</v>
      </c>
      <c r="P115" s="95" t="s">
        <v>341</v>
      </c>
      <c r="Q115" s="95" t="s">
        <v>341</v>
      </c>
      <c r="R115" s="95">
        <v>0.0</v>
      </c>
      <c r="S115" s="95">
        <v>1014340.0</v>
      </c>
      <c r="T115" s="95">
        <v>19800.0</v>
      </c>
      <c r="U115" s="96">
        <v>3.23431380143244E-4</v>
      </c>
      <c r="V115" s="96">
        <v>0.0</v>
      </c>
      <c r="W115" s="96">
        <v>2.0428610318938504E-4</v>
      </c>
      <c r="X115" s="97">
        <f t="shared" si="1"/>
        <v>112</v>
      </c>
      <c r="Y115" s="97">
        <f t="shared" si="2"/>
        <v>112</v>
      </c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</row>
    <row r="116" ht="21.0" customHeight="1">
      <c r="A116" s="93">
        <v>1.44104572E8</v>
      </c>
      <c r="B116" s="93" t="s">
        <v>263</v>
      </c>
      <c r="C116" s="94">
        <v>2.7157529E7</v>
      </c>
      <c r="D116" s="94">
        <v>2.5680783E7</v>
      </c>
      <c r="E116" s="94">
        <v>0.0</v>
      </c>
      <c r="F116" s="94">
        <v>0.0</v>
      </c>
      <c r="G116" s="94">
        <v>0.0</v>
      </c>
      <c r="H116" s="94">
        <v>0.0</v>
      </c>
      <c r="I116" s="125">
        <v>2.9921809790464386E7</v>
      </c>
      <c r="J116" s="125">
        <v>-1.1812054260398122E7</v>
      </c>
      <c r="K116" s="126">
        <v>3.1624224576315507E7</v>
      </c>
      <c r="L116" s="127">
        <v>16.0</v>
      </c>
      <c r="M116" s="127">
        <v>20.0</v>
      </c>
      <c r="N116" s="127">
        <v>0.0</v>
      </c>
      <c r="O116" s="95">
        <v>20.0</v>
      </c>
      <c r="P116" s="95" t="s">
        <v>341</v>
      </c>
      <c r="Q116" s="95" t="s">
        <v>341</v>
      </c>
      <c r="R116" s="95">
        <v>2699.0</v>
      </c>
      <c r="S116" s="95">
        <v>0.0</v>
      </c>
      <c r="T116" s="95">
        <v>203.0</v>
      </c>
      <c r="U116" s="96">
        <v>6.784348988967002E-6</v>
      </c>
      <c r="V116" s="96">
        <v>-2.2849539466211622E-4</v>
      </c>
      <c r="W116" s="96">
        <v>6.419129724750115E-6</v>
      </c>
      <c r="X116" s="97">
        <f t="shared" si="1"/>
        <v>113</v>
      </c>
      <c r="Y116" s="97">
        <f t="shared" si="2"/>
        <v>113</v>
      </c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</row>
    <row r="117" ht="21.0" customHeight="1">
      <c r="A117" s="93">
        <v>1.44094596E8</v>
      </c>
      <c r="B117" s="93" t="s">
        <v>293</v>
      </c>
      <c r="C117" s="94">
        <v>2.9989921E7</v>
      </c>
      <c r="D117" s="94">
        <v>8.5944516E7</v>
      </c>
      <c r="E117" s="94">
        <v>0.0</v>
      </c>
      <c r="F117" s="94">
        <v>0.0</v>
      </c>
      <c r="G117" s="94">
        <v>0.0</v>
      </c>
      <c r="H117" s="94">
        <v>0.0</v>
      </c>
      <c r="I117" s="125">
        <v>3.1814108922025334E7</v>
      </c>
      <c r="J117" s="125">
        <v>-8664513.509393025</v>
      </c>
      <c r="K117" s="126">
        <v>3.66273321012899E7</v>
      </c>
      <c r="L117" s="127">
        <v>0.0</v>
      </c>
      <c r="M117" s="127">
        <v>2699.0</v>
      </c>
      <c r="N117" s="127">
        <v>0.0</v>
      </c>
      <c r="O117" s="95">
        <v>2699.0</v>
      </c>
      <c r="P117" s="95" t="s">
        <v>341</v>
      </c>
      <c r="Q117" s="95" t="s">
        <v>341</v>
      </c>
      <c r="R117" s="95">
        <v>0.0</v>
      </c>
      <c r="S117" s="95">
        <v>0.0</v>
      </c>
      <c r="T117" s="95">
        <v>0.0</v>
      </c>
      <c r="U117" s="96">
        <v>0.0</v>
      </c>
      <c r="V117" s="96">
        <v>0.0</v>
      </c>
      <c r="W117" s="96">
        <v>0.0</v>
      </c>
      <c r="X117" s="97">
        <f t="shared" si="1"/>
        <v>114</v>
      </c>
      <c r="Y117" s="97">
        <f t="shared" si="2"/>
        <v>114</v>
      </c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</row>
    <row r="118" ht="21.0" customHeight="1">
      <c r="A118" s="93">
        <v>1.69461237E8</v>
      </c>
      <c r="B118" s="93" t="s">
        <v>110</v>
      </c>
      <c r="C118" s="94">
        <v>7.5210474E7</v>
      </c>
      <c r="D118" s="94">
        <v>3.74816162E8</v>
      </c>
      <c r="E118" s="94">
        <v>0.0</v>
      </c>
      <c r="F118" s="94">
        <v>0.0</v>
      </c>
      <c r="G118" s="94">
        <v>0.0</v>
      </c>
      <c r="H118" s="94">
        <v>0.0</v>
      </c>
      <c r="I118" s="125">
        <v>2.1579867358412138E8</v>
      </c>
      <c r="J118" s="125">
        <v>1.1478671103163496E8</v>
      </c>
      <c r="K118" s="126">
        <v>3.378830869700227E8</v>
      </c>
      <c r="L118" s="127">
        <v>0.0</v>
      </c>
      <c r="M118" s="127">
        <v>0.0</v>
      </c>
      <c r="N118" s="127">
        <v>0.0</v>
      </c>
      <c r="O118" s="95">
        <v>0.0</v>
      </c>
      <c r="P118" s="95" t="s">
        <v>341</v>
      </c>
      <c r="Q118" s="95" t="s">
        <v>341</v>
      </c>
      <c r="R118" s="95">
        <v>0.0</v>
      </c>
      <c r="S118" s="95">
        <v>0.0</v>
      </c>
      <c r="T118" s="95">
        <v>0.0</v>
      </c>
      <c r="U118" s="96">
        <v>0.0</v>
      </c>
      <c r="V118" s="96">
        <v>0.0</v>
      </c>
      <c r="W118" s="96">
        <v>0.0</v>
      </c>
      <c r="X118" s="97">
        <f t="shared" si="1"/>
        <v>115</v>
      </c>
      <c r="Y118" s="97">
        <f t="shared" si="2"/>
        <v>115</v>
      </c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</row>
    <row r="119" ht="21.0" customHeight="1">
      <c r="A119" s="93">
        <v>1.6683283E8</v>
      </c>
      <c r="B119" s="93" t="s">
        <v>115</v>
      </c>
      <c r="C119" s="94">
        <v>0.0</v>
      </c>
      <c r="D119" s="94">
        <v>0.0</v>
      </c>
      <c r="E119" s="94">
        <v>0.0</v>
      </c>
      <c r="F119" s="94">
        <v>0.0</v>
      </c>
      <c r="G119" s="94">
        <v>0.0</v>
      </c>
      <c r="H119" s="94">
        <v>0.0</v>
      </c>
      <c r="I119" s="125">
        <v>2.073420409764314E8</v>
      </c>
      <c r="J119" s="125">
        <v>1.1068065414810102E8</v>
      </c>
      <c r="K119" s="126">
        <v>3.256268618579573E8</v>
      </c>
      <c r="L119" s="127">
        <v>0.0</v>
      </c>
      <c r="M119" s="127">
        <v>0.0</v>
      </c>
      <c r="N119" s="127">
        <v>0.0</v>
      </c>
      <c r="O119" s="95">
        <v>0.0</v>
      </c>
      <c r="P119" s="95" t="s">
        <v>341</v>
      </c>
      <c r="Q119" s="95" t="s">
        <v>341</v>
      </c>
      <c r="R119" s="95">
        <v>0.0</v>
      </c>
      <c r="S119" s="95">
        <v>0.0</v>
      </c>
      <c r="T119" s="95">
        <v>0.0</v>
      </c>
      <c r="U119" s="96">
        <v>0.0</v>
      </c>
      <c r="V119" s="96">
        <v>0.0</v>
      </c>
      <c r="W119" s="96">
        <v>0.0</v>
      </c>
      <c r="X119" s="97">
        <f t="shared" si="1"/>
        <v>116</v>
      </c>
      <c r="Y119" s="97">
        <f t="shared" si="2"/>
        <v>116</v>
      </c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</row>
    <row r="120" ht="21.0" customHeight="1">
      <c r="A120" s="93">
        <v>1.36378574E8</v>
      </c>
      <c r="B120" s="93" t="s">
        <v>118</v>
      </c>
      <c r="C120" s="94">
        <v>7.3880403E7</v>
      </c>
      <c r="D120" s="94">
        <v>5.98467976E8</v>
      </c>
      <c r="E120" s="94">
        <v>0.0</v>
      </c>
      <c r="F120" s="94">
        <v>0.0</v>
      </c>
      <c r="G120" s="94">
        <v>0.0</v>
      </c>
      <c r="H120" s="94">
        <v>0.0</v>
      </c>
      <c r="I120" s="125">
        <v>2.0234602957927427E8</v>
      </c>
      <c r="J120" s="125">
        <v>1.0822818647312963E8</v>
      </c>
      <c r="K120" s="126">
        <v>3.183590545391399E8</v>
      </c>
      <c r="L120" s="127">
        <v>0.0</v>
      </c>
      <c r="M120" s="127">
        <v>0.0</v>
      </c>
      <c r="N120" s="127">
        <v>0.0</v>
      </c>
      <c r="O120" s="95">
        <v>0.0</v>
      </c>
      <c r="P120" s="95" t="s">
        <v>341</v>
      </c>
      <c r="Q120" s="95" t="s">
        <v>341</v>
      </c>
      <c r="R120" s="95">
        <v>0.0</v>
      </c>
      <c r="S120" s="95">
        <v>701356.0</v>
      </c>
      <c r="T120" s="95">
        <v>0.0</v>
      </c>
      <c r="U120" s="96">
        <v>0.0</v>
      </c>
      <c r="V120" s="96">
        <v>0.0</v>
      </c>
      <c r="W120" s="96">
        <v>0.0</v>
      </c>
      <c r="X120" s="97">
        <f t="shared" si="1"/>
        <v>117</v>
      </c>
      <c r="Y120" s="97">
        <f t="shared" si="2"/>
        <v>117</v>
      </c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</row>
    <row r="121" ht="21.0" customHeight="1">
      <c r="A121" s="93">
        <v>1.71209025E8</v>
      </c>
      <c r="B121" s="93" t="s">
        <v>152</v>
      </c>
      <c r="C121" s="94">
        <v>6.354548E7</v>
      </c>
      <c r="D121" s="94">
        <v>3.65338727E8</v>
      </c>
      <c r="E121" s="94">
        <v>0.0</v>
      </c>
      <c r="F121" s="94">
        <v>0.0</v>
      </c>
      <c r="G121" s="94">
        <v>0.0</v>
      </c>
      <c r="H121" s="94">
        <v>0.0</v>
      </c>
      <c r="I121" s="125">
        <v>1.4643280998068058E8</v>
      </c>
      <c r="J121" s="125">
        <v>7.910535493492767E7</v>
      </c>
      <c r="K121" s="126">
        <v>2.3532106005367386E8</v>
      </c>
      <c r="L121" s="127">
        <v>0.0</v>
      </c>
      <c r="M121" s="127">
        <v>0.0</v>
      </c>
      <c r="N121" s="127">
        <v>0.0</v>
      </c>
      <c r="O121" s="95">
        <v>0.0</v>
      </c>
      <c r="P121" s="95" t="s">
        <v>341</v>
      </c>
      <c r="Q121" s="95" t="s">
        <v>341</v>
      </c>
      <c r="R121" s="95">
        <v>0.0</v>
      </c>
      <c r="S121" s="95">
        <v>112056.0</v>
      </c>
      <c r="T121" s="95">
        <v>0.0</v>
      </c>
      <c r="U121" s="96">
        <v>0.0</v>
      </c>
      <c r="V121" s="96">
        <v>0.0</v>
      </c>
      <c r="W121" s="96">
        <v>0.0</v>
      </c>
      <c r="X121" s="97">
        <f t="shared" si="1"/>
        <v>118</v>
      </c>
      <c r="Y121" s="97">
        <f t="shared" si="2"/>
        <v>118</v>
      </c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</row>
    <row r="122" ht="21.0" customHeight="1">
      <c r="A122" s="93">
        <v>1.38752108E8</v>
      </c>
      <c r="B122" s="93" t="s">
        <v>157</v>
      </c>
      <c r="C122" s="94">
        <v>6.1689789E7</v>
      </c>
      <c r="D122" s="94">
        <v>4.35412557E8</v>
      </c>
      <c r="E122" s="94">
        <v>0.0</v>
      </c>
      <c r="F122" s="94">
        <v>0.0</v>
      </c>
      <c r="G122" s="94">
        <v>0.0</v>
      </c>
      <c r="H122" s="94">
        <v>0.0</v>
      </c>
      <c r="I122" s="125">
        <v>1.3739508252859128E8</v>
      </c>
      <c r="J122" s="125">
        <v>7.403156618296285E7</v>
      </c>
      <c r="K122" s="126">
        <v>2.215272713987664E8</v>
      </c>
      <c r="L122" s="127">
        <v>0.0</v>
      </c>
      <c r="M122" s="127">
        <v>0.0</v>
      </c>
      <c r="N122" s="127">
        <v>0.0</v>
      </c>
      <c r="O122" s="95">
        <v>0.0</v>
      </c>
      <c r="P122" s="95" t="s">
        <v>341</v>
      </c>
      <c r="Q122" s="95" t="s">
        <v>341</v>
      </c>
      <c r="R122" s="95">
        <v>0.0</v>
      </c>
      <c r="S122" s="95">
        <v>-5130.0</v>
      </c>
      <c r="T122" s="95">
        <v>0.0</v>
      </c>
      <c r="U122" s="96">
        <v>0.0</v>
      </c>
      <c r="V122" s="96">
        <v>0.0</v>
      </c>
      <c r="W122" s="96">
        <v>0.0</v>
      </c>
      <c r="X122" s="97">
        <f t="shared" si="1"/>
        <v>119</v>
      </c>
      <c r="Y122" s="97">
        <f t="shared" si="2"/>
        <v>119</v>
      </c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</row>
    <row r="123" ht="21.0" customHeight="1">
      <c r="A123" s="93">
        <v>1.68025153E8</v>
      </c>
      <c r="B123" s="93" t="s">
        <v>179</v>
      </c>
      <c r="C123" s="94">
        <v>4.898919E7</v>
      </c>
      <c r="D123" s="94">
        <v>2.8188141E7</v>
      </c>
      <c r="E123" s="94">
        <v>0.0</v>
      </c>
      <c r="F123" s="94">
        <v>0.0</v>
      </c>
      <c r="G123" s="94">
        <v>0.0</v>
      </c>
      <c r="H123" s="94">
        <v>0.0</v>
      </c>
      <c r="I123" s="125">
        <v>8.18103706104614E7</v>
      </c>
      <c r="J123" s="125">
        <v>3.898038381954085E7</v>
      </c>
      <c r="K123" s="126">
        <v>1.3279054740906759E8</v>
      </c>
      <c r="L123" s="127">
        <v>0.0</v>
      </c>
      <c r="M123" s="127">
        <v>0.0</v>
      </c>
      <c r="N123" s="127">
        <v>0.0</v>
      </c>
      <c r="O123" s="95">
        <v>0.0</v>
      </c>
      <c r="P123" s="95" t="s">
        <v>341</v>
      </c>
      <c r="Q123" s="95" t="s">
        <v>341</v>
      </c>
      <c r="R123" s="95">
        <v>0.0</v>
      </c>
      <c r="S123" s="95">
        <v>176262.0</v>
      </c>
      <c r="T123" s="95">
        <v>0.0</v>
      </c>
      <c r="U123" s="96">
        <v>0.0</v>
      </c>
      <c r="V123" s="96">
        <v>0.0</v>
      </c>
      <c r="W123" s="96">
        <v>0.0</v>
      </c>
      <c r="X123" s="97">
        <f t="shared" si="1"/>
        <v>120</v>
      </c>
      <c r="Y123" s="97">
        <f t="shared" si="2"/>
        <v>120</v>
      </c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</row>
    <row r="124" ht="21.0" customHeight="1">
      <c r="A124" s="93">
        <v>1.44088316E8</v>
      </c>
      <c r="B124" s="93" t="s">
        <v>205</v>
      </c>
      <c r="C124" s="94">
        <v>4.9238856E7</v>
      </c>
      <c r="D124" s="94">
        <v>4.2555014E7</v>
      </c>
      <c r="E124" s="94">
        <v>0.0</v>
      </c>
      <c r="F124" s="94">
        <v>0.0</v>
      </c>
      <c r="G124" s="94">
        <v>0.0</v>
      </c>
      <c r="H124" s="94">
        <v>0.0</v>
      </c>
      <c r="I124" s="125">
        <v>8.061099852627526E7</v>
      </c>
      <c r="J124" s="125">
        <v>3.811683953548445E7</v>
      </c>
      <c r="K124" s="126">
        <v>1.3076707805204637E8</v>
      </c>
      <c r="L124" s="127">
        <v>0.0</v>
      </c>
      <c r="M124" s="127">
        <v>0.0</v>
      </c>
      <c r="N124" s="127">
        <v>0.0</v>
      </c>
      <c r="O124" s="95">
        <v>0.0</v>
      </c>
      <c r="P124" s="95" t="s">
        <v>341</v>
      </c>
      <c r="Q124" s="95" t="s">
        <v>341</v>
      </c>
      <c r="R124" s="95">
        <v>0.0</v>
      </c>
      <c r="S124" s="95">
        <v>760272.0</v>
      </c>
      <c r="T124" s="95">
        <v>0.0</v>
      </c>
      <c r="U124" s="96">
        <v>0.0</v>
      </c>
      <c r="V124" s="96">
        <v>0.0</v>
      </c>
      <c r="W124" s="96">
        <v>0.0</v>
      </c>
      <c r="X124" s="97">
        <f t="shared" si="1"/>
        <v>121</v>
      </c>
      <c r="Y124" s="97">
        <f t="shared" si="2"/>
        <v>121</v>
      </c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</row>
    <row r="125" ht="21.0" customHeight="1">
      <c r="A125" s="93">
        <v>6.2125268E7</v>
      </c>
      <c r="B125" s="93" t="s">
        <v>206</v>
      </c>
      <c r="C125" s="94">
        <v>0.0</v>
      </c>
      <c r="D125" s="94">
        <v>0.0</v>
      </c>
      <c r="E125" s="94">
        <v>0.0</v>
      </c>
      <c r="F125" s="94">
        <v>0.0</v>
      </c>
      <c r="G125" s="94">
        <v>0.0</v>
      </c>
      <c r="H125" s="94">
        <v>0.0</v>
      </c>
      <c r="I125" s="125">
        <v>3.8477E7</v>
      </c>
      <c r="J125" s="125">
        <v>-6.1518E7</v>
      </c>
      <c r="K125" s="126">
        <v>-1.06061E7</v>
      </c>
      <c r="L125" s="127">
        <v>0.0</v>
      </c>
      <c r="M125" s="127">
        <v>0.0</v>
      </c>
      <c r="N125" s="127">
        <v>0.0</v>
      </c>
      <c r="O125" s="95">
        <v>0.0</v>
      </c>
      <c r="P125" s="95" t="s">
        <v>341</v>
      </c>
      <c r="Q125" s="95" t="s">
        <v>341</v>
      </c>
      <c r="R125" s="95">
        <v>0.0</v>
      </c>
      <c r="S125" s="95">
        <v>0.0</v>
      </c>
      <c r="T125" s="95">
        <v>0.0</v>
      </c>
      <c r="U125" s="96">
        <v>0.0</v>
      </c>
      <c r="V125" s="96">
        <v>0.0</v>
      </c>
      <c r="W125" s="96">
        <v>0.0</v>
      </c>
      <c r="X125" s="97">
        <f t="shared" si="1"/>
        <v>122</v>
      </c>
      <c r="Y125" s="97">
        <f t="shared" si="2"/>
        <v>122</v>
      </c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</row>
    <row r="126" ht="21.0" customHeight="1">
      <c r="A126" s="93">
        <v>1.38821863E8</v>
      </c>
      <c r="B126" s="93" t="s">
        <v>210</v>
      </c>
      <c r="C126" s="94">
        <v>2.9199138E7</v>
      </c>
      <c r="D126" s="94">
        <v>2.5263796E7</v>
      </c>
      <c r="E126" s="94">
        <v>0.0</v>
      </c>
      <c r="F126" s="94">
        <v>0.0</v>
      </c>
      <c r="G126" s="94">
        <v>0.0</v>
      </c>
      <c r="H126" s="94">
        <v>0.0</v>
      </c>
      <c r="I126" s="125">
        <v>2.9925380087261382E7</v>
      </c>
      <c r="J126" s="125">
        <v>-1.1805758258253291E7</v>
      </c>
      <c r="K126" s="126">
        <v>3.163402667655049E7</v>
      </c>
      <c r="L126" s="127">
        <v>0.0</v>
      </c>
      <c r="M126" s="127">
        <v>0.0</v>
      </c>
      <c r="N126" s="127">
        <v>0.0</v>
      </c>
      <c r="O126" s="95">
        <v>0.0</v>
      </c>
      <c r="P126" s="95" t="s">
        <v>341</v>
      </c>
      <c r="Q126" s="95" t="s">
        <v>341</v>
      </c>
      <c r="R126" s="95">
        <v>0.0</v>
      </c>
      <c r="S126" s="95">
        <v>1493738.0</v>
      </c>
      <c r="T126" s="95">
        <v>0.0</v>
      </c>
      <c r="U126" s="96">
        <v>0.0</v>
      </c>
      <c r="V126" s="96">
        <v>0.0</v>
      </c>
      <c r="W126" s="96">
        <v>0.0</v>
      </c>
      <c r="X126" s="97">
        <f t="shared" si="1"/>
        <v>123</v>
      </c>
      <c r="Y126" s="97">
        <f t="shared" si="2"/>
        <v>123</v>
      </c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</row>
    <row r="127" ht="21.0" customHeight="1">
      <c r="A127" s="93">
        <v>1.58296838E8</v>
      </c>
      <c r="B127" s="93" t="s">
        <v>237</v>
      </c>
      <c r="C127" s="94">
        <v>2.8084627E7</v>
      </c>
      <c r="D127" s="94">
        <v>4715810.0</v>
      </c>
      <c r="E127" s="94">
        <v>0.0</v>
      </c>
      <c r="F127" s="94">
        <v>0.0</v>
      </c>
      <c r="G127" s="94">
        <v>0.0</v>
      </c>
      <c r="H127" s="94">
        <v>0.0</v>
      </c>
      <c r="I127" s="125">
        <v>3.087056867827269E7</v>
      </c>
      <c r="J127" s="125">
        <v>-1.0189574383784119E7</v>
      </c>
      <c r="K127" s="126">
        <v>3.417768044602987E7</v>
      </c>
      <c r="L127" s="127">
        <v>0.0</v>
      </c>
      <c r="M127" s="127">
        <v>0.0</v>
      </c>
      <c r="N127" s="127">
        <v>0.0</v>
      </c>
      <c r="O127" s="95">
        <v>0.0</v>
      </c>
      <c r="P127" s="95" t="s">
        <v>341</v>
      </c>
      <c r="Q127" s="95" t="s">
        <v>341</v>
      </c>
      <c r="R127" s="95">
        <v>0.0</v>
      </c>
      <c r="S127" s="95">
        <v>94385.0</v>
      </c>
      <c r="T127" s="95">
        <v>0.0</v>
      </c>
      <c r="U127" s="96">
        <v>0.0</v>
      </c>
      <c r="V127" s="96">
        <v>0.0</v>
      </c>
      <c r="W127" s="96">
        <v>0.0</v>
      </c>
      <c r="X127" s="97">
        <f t="shared" si="1"/>
        <v>124</v>
      </c>
      <c r="Y127" s="97">
        <f t="shared" si="2"/>
        <v>124</v>
      </c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</row>
    <row r="128" ht="21.0" customHeight="1">
      <c r="A128" s="93">
        <v>1.80504744E8</v>
      </c>
      <c r="B128" s="93" t="s">
        <v>240</v>
      </c>
      <c r="C128" s="94">
        <v>1.5614238E7</v>
      </c>
      <c r="D128" s="94">
        <v>63296.0</v>
      </c>
      <c r="E128" s="94">
        <v>0.0</v>
      </c>
      <c r="F128" s="94">
        <v>0.0</v>
      </c>
      <c r="G128" s="94">
        <v>0.0</v>
      </c>
      <c r="H128" s="94">
        <v>0.0</v>
      </c>
      <c r="I128" s="125">
        <v>2.348451102708239E7</v>
      </c>
      <c r="J128" s="125">
        <v>-3.5188214767093904E7</v>
      </c>
      <c r="K128" s="126">
        <v>1754715.998614568</v>
      </c>
      <c r="L128" s="127">
        <v>0.0</v>
      </c>
      <c r="M128" s="127">
        <v>0.0</v>
      </c>
      <c r="N128" s="127">
        <v>0.0</v>
      </c>
      <c r="O128" s="95">
        <v>0.0</v>
      </c>
      <c r="P128" s="95" t="s">
        <v>341</v>
      </c>
      <c r="Q128" s="95" t="s">
        <v>341</v>
      </c>
      <c r="R128" s="95">
        <v>0.0</v>
      </c>
      <c r="S128" s="95">
        <v>93891.0</v>
      </c>
      <c r="T128" s="95">
        <v>0.0</v>
      </c>
      <c r="U128" s="96">
        <v>0.0</v>
      </c>
      <c r="V128" s="96">
        <v>0.0</v>
      </c>
      <c r="W128" s="96">
        <v>0.0</v>
      </c>
      <c r="X128" s="97">
        <f t="shared" si="1"/>
        <v>125</v>
      </c>
      <c r="Y128" s="97">
        <f t="shared" si="2"/>
        <v>125</v>
      </c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</row>
    <row r="129" ht="21.0" customHeight="1">
      <c r="A129" s="93">
        <v>1.44032974E8</v>
      </c>
      <c r="B129" s="93" t="s">
        <v>243</v>
      </c>
      <c r="C129" s="94">
        <v>0.0</v>
      </c>
      <c r="D129" s="94">
        <v>0.0</v>
      </c>
      <c r="E129" s="94">
        <v>0.0</v>
      </c>
      <c r="F129" s="94">
        <v>0.0</v>
      </c>
      <c r="G129" s="94">
        <v>0.0</v>
      </c>
      <c r="H129" s="94">
        <v>0.0</v>
      </c>
      <c r="I129" s="125">
        <v>2.4896941585769873E7</v>
      </c>
      <c r="J129" s="125">
        <v>-2.348395713562516E7</v>
      </c>
      <c r="K129" s="126">
        <v>1.4977646753664589E7</v>
      </c>
      <c r="L129" s="127">
        <v>0.0</v>
      </c>
      <c r="M129" s="127">
        <v>0.0</v>
      </c>
      <c r="N129" s="127">
        <v>0.0</v>
      </c>
      <c r="O129" s="95">
        <v>0.0</v>
      </c>
      <c r="P129" s="95" t="s">
        <v>341</v>
      </c>
      <c r="Q129" s="95" t="s">
        <v>341</v>
      </c>
      <c r="R129" s="95">
        <v>0.0</v>
      </c>
      <c r="S129" s="95">
        <v>0.0</v>
      </c>
      <c r="T129" s="95">
        <v>0.0</v>
      </c>
      <c r="U129" s="96">
        <v>0.0</v>
      </c>
      <c r="V129" s="96">
        <v>0.0</v>
      </c>
      <c r="W129" s="96">
        <v>0.0</v>
      </c>
      <c r="X129" s="97">
        <f t="shared" si="1"/>
        <v>126</v>
      </c>
      <c r="Y129" s="97">
        <f t="shared" si="2"/>
        <v>126</v>
      </c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</row>
    <row r="130" ht="21.0" customHeight="1">
      <c r="A130" s="93">
        <v>2.1489428E7</v>
      </c>
      <c r="B130" s="93" t="s">
        <v>248</v>
      </c>
      <c r="C130" s="94">
        <v>0.0</v>
      </c>
      <c r="D130" s="94">
        <v>0.0</v>
      </c>
      <c r="E130" s="94">
        <v>0.0</v>
      </c>
      <c r="F130" s="94">
        <v>0.0</v>
      </c>
      <c r="G130" s="94">
        <v>0.0</v>
      </c>
      <c r="H130" s="94">
        <v>0.0</v>
      </c>
      <c r="I130" s="125">
        <v>1.0921966338500287E8</v>
      </c>
      <c r="J130" s="125">
        <v>5.726474389400673E7</v>
      </c>
      <c r="K130" s="126">
        <v>1.775619956153752E8</v>
      </c>
      <c r="L130" s="127">
        <v>0.0</v>
      </c>
      <c r="M130" s="127">
        <v>0.0</v>
      </c>
      <c r="N130" s="127">
        <v>0.0</v>
      </c>
      <c r="O130" s="95">
        <v>0.0</v>
      </c>
      <c r="P130" s="95" t="s">
        <v>341</v>
      </c>
      <c r="Q130" s="95" t="s">
        <v>341</v>
      </c>
      <c r="R130" s="95">
        <v>0.0</v>
      </c>
      <c r="S130" s="95">
        <v>0.0</v>
      </c>
      <c r="T130" s="95">
        <v>0.0</v>
      </c>
      <c r="U130" s="96">
        <v>0.0</v>
      </c>
      <c r="V130" s="96">
        <v>0.0</v>
      </c>
      <c r="W130" s="96">
        <v>0.0</v>
      </c>
      <c r="X130" s="97">
        <f t="shared" si="1"/>
        <v>127</v>
      </c>
      <c r="Y130" s="97">
        <f t="shared" si="2"/>
        <v>127</v>
      </c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</row>
    <row r="131" ht="21.0" customHeight="1">
      <c r="A131" s="93">
        <v>8.8110635E7</v>
      </c>
      <c r="B131" s="93" t="s">
        <v>249</v>
      </c>
      <c r="C131" s="94">
        <v>4.2676711E7</v>
      </c>
      <c r="D131" s="94">
        <v>3.6234973E7</v>
      </c>
      <c r="E131" s="94">
        <v>0.0</v>
      </c>
      <c r="F131" s="94">
        <v>0.0</v>
      </c>
      <c r="G131" s="94">
        <v>0.0</v>
      </c>
      <c r="H131" s="94">
        <v>0.0</v>
      </c>
      <c r="I131" s="125">
        <v>6.095849999083443E7</v>
      </c>
      <c r="J131" s="125">
        <v>2.2823286847105633E7</v>
      </c>
      <c r="K131" s="126">
        <v>9.645104954248762E7</v>
      </c>
      <c r="L131" s="127">
        <v>0.0</v>
      </c>
      <c r="M131" s="127">
        <v>0.0</v>
      </c>
      <c r="N131" s="127">
        <v>0.0</v>
      </c>
      <c r="O131" s="95">
        <v>0.0</v>
      </c>
      <c r="P131" s="95" t="s">
        <v>341</v>
      </c>
      <c r="Q131" s="95" t="s">
        <v>341</v>
      </c>
      <c r="R131" s="95">
        <v>0.0</v>
      </c>
      <c r="S131" s="95">
        <v>161719.0</v>
      </c>
      <c r="T131" s="95">
        <v>0.0</v>
      </c>
      <c r="U131" s="96">
        <v>0.0</v>
      </c>
      <c r="V131" s="96">
        <v>0.0</v>
      </c>
      <c r="W131" s="96">
        <v>0.0</v>
      </c>
      <c r="X131" s="97">
        <f t="shared" si="1"/>
        <v>128</v>
      </c>
      <c r="Y131" s="97">
        <f t="shared" si="2"/>
        <v>128</v>
      </c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</row>
    <row r="132" ht="21.0" customHeight="1">
      <c r="A132" s="93">
        <v>9.9317493E7</v>
      </c>
      <c r="B132" s="93" t="s">
        <v>250</v>
      </c>
      <c r="C132" s="94">
        <v>1.7255554E7</v>
      </c>
      <c r="D132" s="94">
        <v>1.1147718E7</v>
      </c>
      <c r="E132" s="94">
        <v>0.0</v>
      </c>
      <c r="F132" s="94">
        <v>0.0</v>
      </c>
      <c r="G132" s="94">
        <v>0.0</v>
      </c>
      <c r="H132" s="94">
        <v>0.0</v>
      </c>
      <c r="I132" s="125">
        <v>2.347318269723482E7</v>
      </c>
      <c r="J132" s="125">
        <v>-3.187680337188972E7</v>
      </c>
      <c r="K132" s="126">
        <v>5102600.607843124</v>
      </c>
      <c r="L132" s="127">
        <v>0.0</v>
      </c>
      <c r="M132" s="127">
        <v>0.0</v>
      </c>
      <c r="N132" s="127">
        <v>0.0</v>
      </c>
      <c r="O132" s="95">
        <v>0.0</v>
      </c>
      <c r="P132" s="95" t="s">
        <v>341</v>
      </c>
      <c r="Q132" s="95" t="s">
        <v>341</v>
      </c>
      <c r="R132" s="95">
        <v>0.0</v>
      </c>
      <c r="S132" s="95">
        <v>0.0</v>
      </c>
      <c r="T132" s="95">
        <v>0.0</v>
      </c>
      <c r="U132" s="96">
        <v>0.0</v>
      </c>
      <c r="V132" s="96">
        <v>0.0</v>
      </c>
      <c r="W132" s="96">
        <v>0.0</v>
      </c>
      <c r="X132" s="97">
        <f t="shared" si="1"/>
        <v>129</v>
      </c>
      <c r="Y132" s="97">
        <f t="shared" si="2"/>
        <v>129</v>
      </c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</row>
    <row r="133" ht="21.0" customHeight="1">
      <c r="A133" s="93">
        <v>1.44065871E8</v>
      </c>
      <c r="B133" s="93" t="s">
        <v>251</v>
      </c>
      <c r="C133" s="94">
        <v>0.0</v>
      </c>
      <c r="D133" s="94">
        <v>0.0</v>
      </c>
      <c r="E133" s="94">
        <v>0.0</v>
      </c>
      <c r="F133" s="94">
        <v>0.0</v>
      </c>
      <c r="G133" s="94">
        <v>0.0</v>
      </c>
      <c r="H133" s="94">
        <v>0.0</v>
      </c>
      <c r="I133" s="125">
        <v>3.8477E7</v>
      </c>
      <c r="J133" s="125">
        <v>-6.1518E7</v>
      </c>
      <c r="K133" s="126">
        <v>-1.06061E7</v>
      </c>
      <c r="L133" s="127">
        <v>0.0</v>
      </c>
      <c r="M133" s="127">
        <v>0.0</v>
      </c>
      <c r="N133" s="127">
        <v>0.0</v>
      </c>
      <c r="O133" s="95">
        <v>0.0</v>
      </c>
      <c r="P133" s="95" t="s">
        <v>341</v>
      </c>
      <c r="Q133" s="95" t="s">
        <v>341</v>
      </c>
      <c r="R133" s="95">
        <v>0.0</v>
      </c>
      <c r="S133" s="95">
        <v>0.0</v>
      </c>
      <c r="T133" s="95">
        <v>0.0</v>
      </c>
      <c r="U133" s="96">
        <v>0.0</v>
      </c>
      <c r="V133" s="96">
        <v>0.0</v>
      </c>
      <c r="W133" s="96">
        <v>0.0</v>
      </c>
      <c r="X133" s="97">
        <f t="shared" si="1"/>
        <v>130</v>
      </c>
      <c r="Y133" s="97">
        <f t="shared" si="2"/>
        <v>130</v>
      </c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</row>
    <row r="134" ht="21.0" customHeight="1">
      <c r="A134" s="93">
        <v>1.44043573E8</v>
      </c>
      <c r="B134" s="93" t="s">
        <v>252</v>
      </c>
      <c r="C134" s="94">
        <v>0.0</v>
      </c>
      <c r="D134" s="94">
        <v>0.0</v>
      </c>
      <c r="E134" s="94">
        <v>0.0</v>
      </c>
      <c r="F134" s="94">
        <v>0.0</v>
      </c>
      <c r="G134" s="94">
        <v>0.0</v>
      </c>
      <c r="H134" s="94">
        <v>0.0</v>
      </c>
      <c r="I134" s="125">
        <v>3.8477E7</v>
      </c>
      <c r="J134" s="125">
        <v>-6.1518E7</v>
      </c>
      <c r="K134" s="126">
        <v>-1.06061E7</v>
      </c>
      <c r="L134" s="127">
        <v>0.0</v>
      </c>
      <c r="M134" s="127">
        <v>0.0</v>
      </c>
      <c r="N134" s="127">
        <v>0.0</v>
      </c>
      <c r="O134" s="95">
        <v>0.0</v>
      </c>
      <c r="P134" s="95" t="s">
        <v>341</v>
      </c>
      <c r="Q134" s="95" t="s">
        <v>341</v>
      </c>
      <c r="R134" s="95">
        <v>0.0</v>
      </c>
      <c r="S134" s="95">
        <v>0.0</v>
      </c>
      <c r="T134" s="95">
        <v>0.0</v>
      </c>
      <c r="U134" s="96">
        <v>0.0</v>
      </c>
      <c r="V134" s="96">
        <v>0.0</v>
      </c>
      <c r="W134" s="96">
        <v>0.0</v>
      </c>
      <c r="X134" s="97">
        <f t="shared" si="1"/>
        <v>131</v>
      </c>
      <c r="Y134" s="97">
        <f t="shared" si="2"/>
        <v>131</v>
      </c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</row>
    <row r="135" ht="21.0" customHeight="1">
      <c r="A135" s="93">
        <v>1.44059309E8</v>
      </c>
      <c r="B135" s="93" t="s">
        <v>256</v>
      </c>
      <c r="C135" s="94">
        <v>3.4424759E7</v>
      </c>
      <c r="D135" s="94">
        <v>1.7598036E7</v>
      </c>
      <c r="E135" s="94">
        <v>0.0</v>
      </c>
      <c r="F135" s="94">
        <v>0.0</v>
      </c>
      <c r="G135" s="94">
        <v>0.0</v>
      </c>
      <c r="H135" s="94">
        <v>0.0</v>
      </c>
      <c r="I135" s="125">
        <v>3.8684299691929795E7</v>
      </c>
      <c r="J135" s="125">
        <v>746736.8549312709</v>
      </c>
      <c r="K135" s="126">
        <v>5.274660532508828E7</v>
      </c>
      <c r="L135" s="127">
        <v>0.0</v>
      </c>
      <c r="M135" s="127">
        <v>0.0</v>
      </c>
      <c r="N135" s="127">
        <v>0.0</v>
      </c>
      <c r="O135" s="95">
        <v>0.0</v>
      </c>
      <c r="P135" s="95" t="s">
        <v>341</v>
      </c>
      <c r="Q135" s="95" t="s">
        <v>341</v>
      </c>
      <c r="R135" s="95">
        <v>0.0</v>
      </c>
      <c r="S135" s="95">
        <v>752455.0</v>
      </c>
      <c r="T135" s="95">
        <v>0.0</v>
      </c>
      <c r="U135" s="96">
        <v>0.0</v>
      </c>
      <c r="V135" s="96">
        <v>0.0</v>
      </c>
      <c r="W135" s="96">
        <v>0.0</v>
      </c>
      <c r="X135" s="97">
        <f t="shared" si="1"/>
        <v>132</v>
      </c>
      <c r="Y135" s="97">
        <f t="shared" si="2"/>
        <v>132</v>
      </c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</row>
    <row r="136" ht="21.0" customHeight="1">
      <c r="A136" s="93">
        <v>1.44083306E8</v>
      </c>
      <c r="B136" s="93" t="s">
        <v>257</v>
      </c>
      <c r="C136" s="94">
        <v>0.0</v>
      </c>
      <c r="D136" s="94">
        <v>0.0</v>
      </c>
      <c r="E136" s="94">
        <v>0.0</v>
      </c>
      <c r="F136" s="94">
        <v>0.0</v>
      </c>
      <c r="G136" s="94">
        <v>0.0</v>
      </c>
      <c r="H136" s="94">
        <v>0.0</v>
      </c>
      <c r="I136" s="125">
        <v>3.8477E7</v>
      </c>
      <c r="J136" s="125">
        <v>-6.1518E7</v>
      </c>
      <c r="K136" s="126">
        <v>-1.06061E7</v>
      </c>
      <c r="L136" s="127">
        <v>0.0</v>
      </c>
      <c r="M136" s="127">
        <v>0.0</v>
      </c>
      <c r="N136" s="127">
        <v>0.0</v>
      </c>
      <c r="O136" s="95">
        <v>0.0</v>
      </c>
      <c r="P136" s="95" t="s">
        <v>341</v>
      </c>
      <c r="Q136" s="95" t="s">
        <v>341</v>
      </c>
      <c r="R136" s="95">
        <v>0.0</v>
      </c>
      <c r="S136" s="95">
        <v>0.0</v>
      </c>
      <c r="T136" s="95">
        <v>0.0</v>
      </c>
      <c r="U136" s="96">
        <v>0.0</v>
      </c>
      <c r="V136" s="96">
        <v>0.0</v>
      </c>
      <c r="W136" s="96">
        <v>0.0</v>
      </c>
      <c r="X136" s="97">
        <f t="shared" si="1"/>
        <v>133</v>
      </c>
      <c r="Y136" s="97">
        <f t="shared" si="2"/>
        <v>133</v>
      </c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</row>
    <row r="137" ht="21.0" customHeight="1">
      <c r="A137" s="93">
        <v>3.5412124E7</v>
      </c>
      <c r="B137" s="93" t="s">
        <v>258</v>
      </c>
      <c r="C137" s="94">
        <v>1.6290333E7</v>
      </c>
      <c r="D137" s="94">
        <v>1.0090278E7</v>
      </c>
      <c r="E137" s="94">
        <v>0.0</v>
      </c>
      <c r="F137" s="94">
        <v>0.0</v>
      </c>
      <c r="G137" s="94">
        <v>0.0</v>
      </c>
      <c r="H137" s="94">
        <v>0.0</v>
      </c>
      <c r="I137" s="125">
        <v>2.3439021489872288E7</v>
      </c>
      <c r="J137" s="125">
        <v>-3.3890892461492114E7</v>
      </c>
      <c r="K137" s="126">
        <v>3027048.6004706216</v>
      </c>
      <c r="L137" s="127">
        <v>0.0</v>
      </c>
      <c r="M137" s="127">
        <v>0.0</v>
      </c>
      <c r="N137" s="127">
        <v>0.0</v>
      </c>
      <c r="O137" s="95">
        <v>0.0</v>
      </c>
      <c r="P137" s="95" t="s">
        <v>341</v>
      </c>
      <c r="Q137" s="95" t="s">
        <v>341</v>
      </c>
      <c r="R137" s="95">
        <v>0.0</v>
      </c>
      <c r="S137" s="95">
        <v>397041.0</v>
      </c>
      <c r="T137" s="95">
        <v>0.0</v>
      </c>
      <c r="U137" s="96">
        <v>0.0</v>
      </c>
      <c r="V137" s="96">
        <v>0.0</v>
      </c>
      <c r="W137" s="96">
        <v>0.0</v>
      </c>
      <c r="X137" s="97">
        <f t="shared" si="1"/>
        <v>134</v>
      </c>
      <c r="Y137" s="97">
        <f t="shared" si="2"/>
        <v>134</v>
      </c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</row>
    <row r="138" ht="21.0" customHeight="1">
      <c r="A138" s="93">
        <v>1.44034439E8</v>
      </c>
      <c r="B138" s="93" t="s">
        <v>261</v>
      </c>
      <c r="C138" s="94">
        <v>1.8931281E7</v>
      </c>
      <c r="D138" s="94">
        <v>3185436.0</v>
      </c>
      <c r="E138" s="94">
        <v>0.0</v>
      </c>
      <c r="F138" s="94">
        <v>0.0</v>
      </c>
      <c r="G138" s="94">
        <v>0.0</v>
      </c>
      <c r="H138" s="94">
        <v>0.0</v>
      </c>
      <c r="I138" s="125">
        <v>2.3617828806480244E7</v>
      </c>
      <c r="J138" s="125">
        <v>-2.998454715062596E7</v>
      </c>
      <c r="K138" s="126">
        <v>7160293.552357066</v>
      </c>
      <c r="L138" s="127">
        <v>0.0</v>
      </c>
      <c r="M138" s="127">
        <v>0.0</v>
      </c>
      <c r="N138" s="127">
        <v>0.0</v>
      </c>
      <c r="O138" s="95">
        <v>0.0</v>
      </c>
      <c r="P138" s="95" t="s">
        <v>341</v>
      </c>
      <c r="Q138" s="95" t="s">
        <v>341</v>
      </c>
      <c r="R138" s="95">
        <v>0.0</v>
      </c>
      <c r="S138" s="95">
        <v>578780.0</v>
      </c>
      <c r="T138" s="95">
        <v>0.0</v>
      </c>
      <c r="U138" s="96">
        <v>0.0</v>
      </c>
      <c r="V138" s="96">
        <v>0.0</v>
      </c>
      <c r="W138" s="96">
        <v>0.0</v>
      </c>
      <c r="X138" s="97">
        <f t="shared" si="1"/>
        <v>135</v>
      </c>
      <c r="Y138" s="97">
        <f t="shared" si="2"/>
        <v>135</v>
      </c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</row>
    <row r="139" ht="21.0" customHeight="1">
      <c r="A139" s="93">
        <v>1.81527216E8</v>
      </c>
      <c r="B139" s="93" t="s">
        <v>262</v>
      </c>
      <c r="C139" s="94">
        <v>3.2991688E7</v>
      </c>
      <c r="D139" s="94">
        <v>8713098.0</v>
      </c>
      <c r="E139" s="94">
        <v>0.0</v>
      </c>
      <c r="F139" s="94">
        <v>0.0</v>
      </c>
      <c r="G139" s="94">
        <v>0.0</v>
      </c>
      <c r="H139" s="94">
        <v>0.0</v>
      </c>
      <c r="I139" s="125">
        <v>3.715054403893161E7</v>
      </c>
      <c r="J139" s="125">
        <v>-1162597.985243522</v>
      </c>
      <c r="K139" s="126">
        <v>4.9342457527922936E7</v>
      </c>
      <c r="L139" s="127">
        <v>0.0</v>
      </c>
      <c r="M139" s="127">
        <v>0.0</v>
      </c>
      <c r="N139" s="127">
        <v>0.0</v>
      </c>
      <c r="O139" s="95">
        <v>0.0</v>
      </c>
      <c r="P139" s="95" t="s">
        <v>341</v>
      </c>
      <c r="Q139" s="95" t="s">
        <v>341</v>
      </c>
      <c r="R139" s="95">
        <v>0.0</v>
      </c>
      <c r="S139" s="95">
        <v>775059.0</v>
      </c>
      <c r="T139" s="95">
        <v>0.0</v>
      </c>
      <c r="U139" s="96">
        <v>0.0</v>
      </c>
      <c r="V139" s="96">
        <v>0.0</v>
      </c>
      <c r="W139" s="96">
        <v>0.0</v>
      </c>
      <c r="X139" s="97">
        <f t="shared" si="1"/>
        <v>136</v>
      </c>
      <c r="Y139" s="97">
        <f t="shared" si="2"/>
        <v>136</v>
      </c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</row>
    <row r="140" ht="21.0" customHeight="1">
      <c r="A140" s="93">
        <v>1.44060116E8</v>
      </c>
      <c r="B140" s="93" t="s">
        <v>264</v>
      </c>
      <c r="C140" s="94">
        <v>0.0</v>
      </c>
      <c r="D140" s="94">
        <v>0.0</v>
      </c>
      <c r="E140" s="94">
        <v>0.0</v>
      </c>
      <c r="F140" s="94">
        <v>0.0</v>
      </c>
      <c r="G140" s="94">
        <v>0.0</v>
      </c>
      <c r="H140" s="94">
        <v>0.0</v>
      </c>
      <c r="I140" s="125">
        <v>3.8477E7</v>
      </c>
      <c r="J140" s="125">
        <v>-6.1518E7</v>
      </c>
      <c r="K140" s="126">
        <v>-1.06061E7</v>
      </c>
      <c r="L140" s="127">
        <v>0.0</v>
      </c>
      <c r="M140" s="127">
        <v>0.0</v>
      </c>
      <c r="N140" s="127">
        <v>0.0</v>
      </c>
      <c r="O140" s="95">
        <v>0.0</v>
      </c>
      <c r="P140" s="95" t="s">
        <v>341</v>
      </c>
      <c r="Q140" s="95" t="s">
        <v>341</v>
      </c>
      <c r="R140" s="95">
        <v>0.0</v>
      </c>
      <c r="S140" s="95">
        <v>0.0</v>
      </c>
      <c r="T140" s="95">
        <v>0.0</v>
      </c>
      <c r="U140" s="96">
        <v>0.0</v>
      </c>
      <c r="V140" s="96">
        <v>0.0</v>
      </c>
      <c r="W140" s="96">
        <v>0.0</v>
      </c>
      <c r="X140" s="97">
        <f t="shared" si="1"/>
        <v>137</v>
      </c>
      <c r="Y140" s="97">
        <f t="shared" si="2"/>
        <v>137</v>
      </c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</row>
    <row r="141" ht="21.0" customHeight="1">
      <c r="A141" s="93">
        <v>1.39174133E8</v>
      </c>
      <c r="B141" s="93" t="s">
        <v>265</v>
      </c>
      <c r="C141" s="94">
        <v>0.0</v>
      </c>
      <c r="D141" s="94">
        <v>0.0</v>
      </c>
      <c r="E141" s="94">
        <v>0.0</v>
      </c>
      <c r="F141" s="94">
        <v>0.0</v>
      </c>
      <c r="G141" s="94">
        <v>0.0</v>
      </c>
      <c r="H141" s="94">
        <v>0.0</v>
      </c>
      <c r="I141" s="125">
        <v>2.4563694153310217E7</v>
      </c>
      <c r="J141" s="125">
        <v>-2.472184132471026E7</v>
      </c>
      <c r="K141" s="126">
        <v>1.340321718769365E7</v>
      </c>
      <c r="L141" s="127">
        <v>0.0</v>
      </c>
      <c r="M141" s="127">
        <v>0.0</v>
      </c>
      <c r="N141" s="127">
        <v>0.0</v>
      </c>
      <c r="O141" s="95">
        <v>0.0</v>
      </c>
      <c r="P141" s="95" t="s">
        <v>341</v>
      </c>
      <c r="Q141" s="95" t="s">
        <v>341</v>
      </c>
      <c r="R141" s="95">
        <v>0.0</v>
      </c>
      <c r="S141" s="95">
        <v>0.0</v>
      </c>
      <c r="T141" s="95">
        <v>0.0</v>
      </c>
      <c r="U141" s="96">
        <v>0.0</v>
      </c>
      <c r="V141" s="96">
        <v>0.0</v>
      </c>
      <c r="W141" s="96">
        <v>0.0</v>
      </c>
      <c r="X141" s="97">
        <f t="shared" si="1"/>
        <v>138</v>
      </c>
      <c r="Y141" s="97">
        <f t="shared" si="2"/>
        <v>138</v>
      </c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</row>
    <row r="142" ht="21.0" customHeight="1">
      <c r="A142" s="93">
        <v>1.44046322E8</v>
      </c>
      <c r="B142" s="93" t="s">
        <v>266</v>
      </c>
      <c r="C142" s="94">
        <v>3.0816983E7</v>
      </c>
      <c r="D142" s="94">
        <v>8494096.0</v>
      </c>
      <c r="E142" s="94">
        <v>0.0</v>
      </c>
      <c r="F142" s="94">
        <v>0.0</v>
      </c>
      <c r="G142" s="94">
        <v>0.0</v>
      </c>
      <c r="H142" s="94">
        <v>0.0</v>
      </c>
      <c r="I142" s="125">
        <v>3.294381466503092E7</v>
      </c>
      <c r="J142" s="125">
        <v>-6934452.845538864</v>
      </c>
      <c r="K142" s="126">
        <v>3.946303998581942E7</v>
      </c>
      <c r="L142" s="127">
        <v>0.0</v>
      </c>
      <c r="M142" s="127">
        <v>0.0</v>
      </c>
      <c r="N142" s="127">
        <v>0.0</v>
      </c>
      <c r="O142" s="95">
        <v>0.0</v>
      </c>
      <c r="P142" s="95" t="s">
        <v>341</v>
      </c>
      <c r="Q142" s="95" t="s">
        <v>341</v>
      </c>
      <c r="R142" s="95">
        <v>0.0</v>
      </c>
      <c r="S142" s="95">
        <v>1282600.0</v>
      </c>
      <c r="T142" s="95">
        <v>0.0</v>
      </c>
      <c r="U142" s="96">
        <v>0.0</v>
      </c>
      <c r="V142" s="96">
        <v>0.0</v>
      </c>
      <c r="W142" s="96">
        <v>0.0</v>
      </c>
      <c r="X142" s="97">
        <f t="shared" si="1"/>
        <v>139</v>
      </c>
      <c r="Y142" s="97">
        <f t="shared" si="2"/>
        <v>139</v>
      </c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</row>
    <row r="143" ht="21.0" customHeight="1">
      <c r="A143" s="93">
        <v>1.4402991E8</v>
      </c>
      <c r="B143" s="93" t="s">
        <v>267</v>
      </c>
      <c r="C143" s="94">
        <v>1.221402E7</v>
      </c>
      <c r="D143" s="94">
        <v>6837594.0</v>
      </c>
      <c r="E143" s="94">
        <v>0.0</v>
      </c>
      <c r="F143" s="94">
        <v>0.0</v>
      </c>
      <c r="G143" s="94">
        <v>0.0</v>
      </c>
      <c r="H143" s="94">
        <v>0.0</v>
      </c>
      <c r="I143" s="125">
        <v>2.4722000241866767E7</v>
      </c>
      <c r="J143" s="125">
        <v>-4.224908762224935E7</v>
      </c>
      <c r="K143" s="126">
        <v>-4222982.052416245</v>
      </c>
      <c r="L143" s="127">
        <v>0.0</v>
      </c>
      <c r="M143" s="127">
        <v>0.0</v>
      </c>
      <c r="N143" s="127">
        <v>0.0</v>
      </c>
      <c r="O143" s="95">
        <v>0.0</v>
      </c>
      <c r="P143" s="95" t="s">
        <v>341</v>
      </c>
      <c r="Q143" s="95" t="s">
        <v>341</v>
      </c>
      <c r="R143" s="95">
        <v>0.0</v>
      </c>
      <c r="S143" s="95">
        <v>584987.0</v>
      </c>
      <c r="T143" s="95">
        <v>0.0</v>
      </c>
      <c r="U143" s="96">
        <v>0.0</v>
      </c>
      <c r="V143" s="96">
        <v>0.0</v>
      </c>
      <c r="W143" s="96">
        <v>0.0</v>
      </c>
      <c r="X143" s="97">
        <f t="shared" si="1"/>
        <v>140</v>
      </c>
      <c r="Y143" s="97">
        <f t="shared" si="2"/>
        <v>140</v>
      </c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</row>
    <row r="144" ht="21.0" customHeight="1">
      <c r="A144" s="93">
        <v>1.44100838E8</v>
      </c>
      <c r="B144" s="93" t="s">
        <v>268</v>
      </c>
      <c r="C144" s="94">
        <v>0.0</v>
      </c>
      <c r="D144" s="94">
        <v>0.0</v>
      </c>
      <c r="E144" s="94">
        <v>0.0</v>
      </c>
      <c r="F144" s="94">
        <v>0.0</v>
      </c>
      <c r="G144" s="94">
        <v>0.0</v>
      </c>
      <c r="H144" s="94">
        <v>0.0</v>
      </c>
      <c r="I144" s="125">
        <v>3.8477E7</v>
      </c>
      <c r="J144" s="125">
        <v>-6.1518E7</v>
      </c>
      <c r="K144" s="126">
        <v>-1.06061E7</v>
      </c>
      <c r="L144" s="127">
        <v>0.0</v>
      </c>
      <c r="M144" s="127">
        <v>0.0</v>
      </c>
      <c r="N144" s="127">
        <v>0.0</v>
      </c>
      <c r="O144" s="95">
        <v>0.0</v>
      </c>
      <c r="P144" s="95" t="s">
        <v>341</v>
      </c>
      <c r="Q144" s="95" t="s">
        <v>341</v>
      </c>
      <c r="R144" s="95">
        <v>0.0</v>
      </c>
      <c r="S144" s="95">
        <v>0.0</v>
      </c>
      <c r="T144" s="95">
        <v>0.0</v>
      </c>
      <c r="U144" s="96">
        <v>0.0</v>
      </c>
      <c r="V144" s="96">
        <v>0.0</v>
      </c>
      <c r="W144" s="96">
        <v>0.0</v>
      </c>
      <c r="X144" s="97">
        <f t="shared" si="1"/>
        <v>141</v>
      </c>
      <c r="Y144" s="97">
        <f t="shared" si="2"/>
        <v>141</v>
      </c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</row>
    <row r="145" ht="21.0" customHeight="1">
      <c r="A145" s="93">
        <v>1.44030384E8</v>
      </c>
      <c r="B145" s="93" t="s">
        <v>270</v>
      </c>
      <c r="C145" s="94">
        <v>0.0</v>
      </c>
      <c r="D145" s="94">
        <v>0.0</v>
      </c>
      <c r="E145" s="94">
        <v>0.0</v>
      </c>
      <c r="F145" s="94">
        <v>0.0</v>
      </c>
      <c r="G145" s="94">
        <v>0.0</v>
      </c>
      <c r="H145" s="94">
        <v>0.0</v>
      </c>
      <c r="I145" s="125">
        <v>2.8693732854769416E7</v>
      </c>
      <c r="J145" s="125">
        <v>-1.4079016885950793E7</v>
      </c>
      <c r="K145" s="126">
        <v>2.8149819802753568E7</v>
      </c>
      <c r="L145" s="127">
        <v>0.0</v>
      </c>
      <c r="M145" s="127">
        <v>0.0</v>
      </c>
      <c r="N145" s="127">
        <v>0.0</v>
      </c>
      <c r="O145" s="95">
        <v>0.0</v>
      </c>
      <c r="P145" s="95" t="s">
        <v>341</v>
      </c>
      <c r="Q145" s="95" t="s">
        <v>341</v>
      </c>
      <c r="R145" s="95">
        <v>0.0</v>
      </c>
      <c r="S145" s="95">
        <v>0.0</v>
      </c>
      <c r="T145" s="95">
        <v>0.0</v>
      </c>
      <c r="U145" s="96">
        <v>0.0</v>
      </c>
      <c r="V145" s="96">
        <v>0.0</v>
      </c>
      <c r="W145" s="96">
        <v>0.0</v>
      </c>
      <c r="X145" s="97">
        <f t="shared" si="1"/>
        <v>142</v>
      </c>
      <c r="Y145" s="97">
        <f t="shared" si="2"/>
        <v>142</v>
      </c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</row>
    <row r="146" ht="21.0" customHeight="1">
      <c r="A146" s="93">
        <v>1.17526833E8</v>
      </c>
      <c r="B146" s="93" t="s">
        <v>271</v>
      </c>
      <c r="C146" s="94">
        <v>1.4975074E7</v>
      </c>
      <c r="D146" s="94">
        <v>1338678.0</v>
      </c>
      <c r="E146" s="94">
        <v>0.0</v>
      </c>
      <c r="F146" s="94">
        <v>0.0</v>
      </c>
      <c r="G146" s="94">
        <v>0.0</v>
      </c>
      <c r="H146" s="94">
        <v>0.0</v>
      </c>
      <c r="I146" s="125">
        <v>2.3630334634750746E7</v>
      </c>
      <c r="J146" s="125">
        <v>-3.692078191594475E7</v>
      </c>
      <c r="K146" s="126">
        <v>136921.87467934325</v>
      </c>
      <c r="L146" s="127">
        <v>0.0</v>
      </c>
      <c r="M146" s="127">
        <v>0.0</v>
      </c>
      <c r="N146" s="127">
        <v>0.0</v>
      </c>
      <c r="O146" s="95">
        <v>0.0</v>
      </c>
      <c r="P146" s="95" t="s">
        <v>341</v>
      </c>
      <c r="Q146" s="95" t="s">
        <v>341</v>
      </c>
      <c r="R146" s="95">
        <v>0.0</v>
      </c>
      <c r="S146" s="95">
        <v>315393.0</v>
      </c>
      <c r="T146" s="95">
        <v>0.0</v>
      </c>
      <c r="U146" s="96">
        <v>0.0</v>
      </c>
      <c r="V146" s="96">
        <v>0.0</v>
      </c>
      <c r="W146" s="96">
        <v>0.0</v>
      </c>
      <c r="X146" s="97">
        <f t="shared" si="1"/>
        <v>143</v>
      </c>
      <c r="Y146" s="97">
        <f t="shared" si="2"/>
        <v>143</v>
      </c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</row>
    <row r="147" ht="21.0" customHeight="1">
      <c r="A147" s="93">
        <v>1.43551941E8</v>
      </c>
      <c r="B147" s="93" t="s">
        <v>272</v>
      </c>
      <c r="C147" s="94">
        <v>0.0</v>
      </c>
      <c r="D147" s="94">
        <v>0.0</v>
      </c>
      <c r="E147" s="94">
        <v>0.0</v>
      </c>
      <c r="F147" s="94">
        <v>0.0</v>
      </c>
      <c r="G147" s="94">
        <v>0.0</v>
      </c>
      <c r="H147" s="94">
        <v>0.0</v>
      </c>
      <c r="I147" s="125">
        <v>6.0920178378796116E7</v>
      </c>
      <c r="J147" s="125">
        <v>2.2790835210735437E7</v>
      </c>
      <c r="K147" s="126">
        <v>9.638146724023265E7</v>
      </c>
      <c r="L147" s="127">
        <v>0.0</v>
      </c>
      <c r="M147" s="127">
        <v>0.0</v>
      </c>
      <c r="N147" s="127">
        <v>0.0</v>
      </c>
      <c r="O147" s="95">
        <v>0.0</v>
      </c>
      <c r="P147" s="95" t="s">
        <v>341</v>
      </c>
      <c r="Q147" s="95" t="s">
        <v>341</v>
      </c>
      <c r="R147" s="95">
        <v>0.0</v>
      </c>
      <c r="S147" s="95">
        <v>0.0</v>
      </c>
      <c r="T147" s="95">
        <v>0.0</v>
      </c>
      <c r="U147" s="96">
        <v>0.0</v>
      </c>
      <c r="V147" s="96">
        <v>0.0</v>
      </c>
      <c r="W147" s="96">
        <v>0.0</v>
      </c>
      <c r="X147" s="97">
        <f t="shared" si="1"/>
        <v>144</v>
      </c>
      <c r="Y147" s="97">
        <f t="shared" si="2"/>
        <v>144</v>
      </c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</row>
    <row r="148" ht="21.0" customHeight="1">
      <c r="A148" s="93">
        <v>1.44052871E8</v>
      </c>
      <c r="B148" s="93" t="s">
        <v>273</v>
      </c>
      <c r="C148" s="94">
        <v>3.6496796E7</v>
      </c>
      <c r="D148" s="94">
        <v>1.0830023E7</v>
      </c>
      <c r="E148" s="94">
        <v>0.0</v>
      </c>
      <c r="F148" s="94">
        <v>0.0</v>
      </c>
      <c r="G148" s="94">
        <v>0.0</v>
      </c>
      <c r="H148" s="94">
        <v>0.0</v>
      </c>
      <c r="I148" s="125">
        <v>4.468247698792974E7</v>
      </c>
      <c r="J148" s="125">
        <v>7543002.588147417</v>
      </c>
      <c r="K148" s="126">
        <v>6.5379169114923105E7</v>
      </c>
      <c r="L148" s="127">
        <v>0.0</v>
      </c>
      <c r="M148" s="127">
        <v>0.0</v>
      </c>
      <c r="N148" s="127">
        <v>0.0</v>
      </c>
      <c r="O148" s="95">
        <v>0.0</v>
      </c>
      <c r="P148" s="95" t="s">
        <v>341</v>
      </c>
      <c r="Q148" s="95" t="s">
        <v>341</v>
      </c>
      <c r="R148" s="95">
        <v>0.0</v>
      </c>
      <c r="S148" s="95">
        <v>318400.0</v>
      </c>
      <c r="T148" s="95">
        <v>0.0</v>
      </c>
      <c r="U148" s="96">
        <v>0.0</v>
      </c>
      <c r="V148" s="96">
        <v>0.0</v>
      </c>
      <c r="W148" s="96">
        <v>0.0</v>
      </c>
      <c r="X148" s="97">
        <f t="shared" si="1"/>
        <v>145</v>
      </c>
      <c r="Y148" s="97">
        <f t="shared" si="2"/>
        <v>145</v>
      </c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</row>
    <row r="149" ht="21.0" customHeight="1">
      <c r="A149" s="93">
        <v>1.44068963E8</v>
      </c>
      <c r="B149" s="93" t="s">
        <v>274</v>
      </c>
      <c r="C149" s="94">
        <v>1.8613794E7</v>
      </c>
      <c r="D149" s="94">
        <v>1242154.0</v>
      </c>
      <c r="E149" s="94">
        <v>0.0</v>
      </c>
      <c r="F149" s="94">
        <v>0.0</v>
      </c>
      <c r="G149" s="94">
        <v>0.0</v>
      </c>
      <c r="H149" s="94">
        <v>0.0</v>
      </c>
      <c r="I149" s="125">
        <v>2.3572911930732433E7</v>
      </c>
      <c r="J149" s="125">
        <v>-3.044373573667444E7</v>
      </c>
      <c r="K149" s="126">
        <v>6651566.713525233</v>
      </c>
      <c r="L149" s="127">
        <v>0.0</v>
      </c>
      <c r="M149" s="127">
        <v>0.0</v>
      </c>
      <c r="N149" s="127">
        <v>0.0</v>
      </c>
      <c r="O149" s="95">
        <v>0.0</v>
      </c>
      <c r="P149" s="95" t="s">
        <v>341</v>
      </c>
      <c r="Q149" s="95" t="s">
        <v>341</v>
      </c>
      <c r="R149" s="95">
        <v>0.0</v>
      </c>
      <c r="S149" s="95">
        <v>499286.0</v>
      </c>
      <c r="T149" s="95">
        <v>0.0</v>
      </c>
      <c r="U149" s="96">
        <v>0.0</v>
      </c>
      <c r="V149" s="96">
        <v>0.0</v>
      </c>
      <c r="W149" s="96">
        <v>0.0</v>
      </c>
      <c r="X149" s="97">
        <f t="shared" si="1"/>
        <v>146</v>
      </c>
      <c r="Y149" s="97">
        <f t="shared" si="2"/>
        <v>146</v>
      </c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</row>
    <row r="150" ht="21.0" customHeight="1">
      <c r="A150" s="93">
        <v>1.71799293E8</v>
      </c>
      <c r="B150" s="93" t="s">
        <v>275</v>
      </c>
      <c r="C150" s="94">
        <v>0.0</v>
      </c>
      <c r="D150" s="94">
        <v>0.0</v>
      </c>
      <c r="E150" s="94">
        <v>0.0</v>
      </c>
      <c r="F150" s="94">
        <v>0.0</v>
      </c>
      <c r="G150" s="94">
        <v>0.0</v>
      </c>
      <c r="H150" s="94">
        <v>0.0</v>
      </c>
      <c r="I150" s="125">
        <v>3.8477E7</v>
      </c>
      <c r="J150" s="125">
        <v>-6.1518E7</v>
      </c>
      <c r="K150" s="126">
        <v>-1.06061E7</v>
      </c>
      <c r="L150" s="127">
        <v>0.0</v>
      </c>
      <c r="M150" s="127">
        <v>0.0</v>
      </c>
      <c r="N150" s="127">
        <v>0.0</v>
      </c>
      <c r="O150" s="95">
        <v>0.0</v>
      </c>
      <c r="P150" s="95" t="s">
        <v>341</v>
      </c>
      <c r="Q150" s="95" t="s">
        <v>341</v>
      </c>
      <c r="R150" s="95">
        <v>0.0</v>
      </c>
      <c r="S150" s="95">
        <v>0.0</v>
      </c>
      <c r="T150" s="95">
        <v>0.0</v>
      </c>
      <c r="U150" s="96">
        <v>0.0</v>
      </c>
      <c r="V150" s="96">
        <v>0.0</v>
      </c>
      <c r="W150" s="96">
        <v>0.0</v>
      </c>
      <c r="X150" s="97">
        <f t="shared" si="1"/>
        <v>147</v>
      </c>
      <c r="Y150" s="97">
        <f t="shared" si="2"/>
        <v>147</v>
      </c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</row>
    <row r="151" ht="21.0" customHeight="1">
      <c r="A151" s="93">
        <v>1.43088559E8</v>
      </c>
      <c r="B151" s="93" t="s">
        <v>276</v>
      </c>
      <c r="C151" s="94">
        <v>7.0338733E7</v>
      </c>
      <c r="D151" s="94">
        <v>4.63290559E8</v>
      </c>
      <c r="E151" s="94">
        <v>0.0</v>
      </c>
      <c r="F151" s="94">
        <v>0.0</v>
      </c>
      <c r="G151" s="94">
        <v>0.0</v>
      </c>
      <c r="H151" s="94">
        <v>0.0</v>
      </c>
      <c r="I151" s="125">
        <v>1.8260564116912806E8</v>
      </c>
      <c r="J151" s="125">
        <v>9.832492474865854E7</v>
      </c>
      <c r="K151" s="126">
        <v>2.894262367350562E8</v>
      </c>
      <c r="L151" s="127">
        <v>0.0</v>
      </c>
      <c r="M151" s="127">
        <v>0.0</v>
      </c>
      <c r="N151" s="127">
        <v>0.0</v>
      </c>
      <c r="O151" s="95">
        <v>0.0</v>
      </c>
      <c r="P151" s="95" t="s">
        <v>341</v>
      </c>
      <c r="Q151" s="95" t="s">
        <v>341</v>
      </c>
      <c r="R151" s="95">
        <v>0.0</v>
      </c>
      <c r="S151" s="95">
        <v>359660.0</v>
      </c>
      <c r="T151" s="95">
        <v>0.0</v>
      </c>
      <c r="U151" s="96">
        <v>0.0</v>
      </c>
      <c r="V151" s="96">
        <v>0.0</v>
      </c>
      <c r="W151" s="96">
        <v>0.0</v>
      </c>
      <c r="X151" s="97">
        <f t="shared" si="1"/>
        <v>148</v>
      </c>
      <c r="Y151" s="97">
        <f t="shared" si="2"/>
        <v>148</v>
      </c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</row>
    <row r="152" ht="21.0" customHeight="1">
      <c r="A152" s="93">
        <v>1.55415774E8</v>
      </c>
      <c r="B152" s="93" t="s">
        <v>277</v>
      </c>
      <c r="C152" s="94">
        <v>0.0</v>
      </c>
      <c r="D152" s="94">
        <v>0.0</v>
      </c>
      <c r="E152" s="94">
        <v>0.0</v>
      </c>
      <c r="F152" s="94">
        <v>0.0</v>
      </c>
      <c r="G152" s="94">
        <v>0.0</v>
      </c>
      <c r="H152" s="94">
        <v>0.0</v>
      </c>
      <c r="I152" s="125">
        <v>9.58895687828763E7</v>
      </c>
      <c r="J152" s="125">
        <v>4.868162761832485E7</v>
      </c>
      <c r="K152" s="126">
        <v>1.561017028365084E8</v>
      </c>
      <c r="L152" s="127">
        <v>0.0</v>
      </c>
      <c r="M152" s="127">
        <v>0.0</v>
      </c>
      <c r="N152" s="127">
        <v>0.0</v>
      </c>
      <c r="O152" s="95">
        <v>0.0</v>
      </c>
      <c r="P152" s="95" t="s">
        <v>341</v>
      </c>
      <c r="Q152" s="95" t="s">
        <v>341</v>
      </c>
      <c r="R152" s="95">
        <v>0.0</v>
      </c>
      <c r="S152" s="95">
        <v>0.0</v>
      </c>
      <c r="T152" s="95">
        <v>0.0</v>
      </c>
      <c r="U152" s="96">
        <v>0.0</v>
      </c>
      <c r="V152" s="96">
        <v>0.0</v>
      </c>
      <c r="W152" s="96">
        <v>0.0</v>
      </c>
      <c r="X152" s="97">
        <f t="shared" si="1"/>
        <v>149</v>
      </c>
      <c r="Y152" s="97">
        <f t="shared" si="2"/>
        <v>149</v>
      </c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</row>
    <row r="153" ht="21.0" customHeight="1">
      <c r="A153" s="93">
        <v>1.27560055E8</v>
      </c>
      <c r="B153" s="93" t="s">
        <v>278</v>
      </c>
      <c r="C153" s="94">
        <v>5.5443774E7</v>
      </c>
      <c r="D153" s="94">
        <v>5.37189192E8</v>
      </c>
      <c r="E153" s="94">
        <v>0.0</v>
      </c>
      <c r="F153" s="94">
        <v>0.0</v>
      </c>
      <c r="G153" s="94">
        <v>0.0</v>
      </c>
      <c r="H153" s="94">
        <v>0.0</v>
      </c>
      <c r="I153" s="125">
        <v>1.0250604026774906E8</v>
      </c>
      <c r="J153" s="125">
        <v>5.300514542944282E7</v>
      </c>
      <c r="K153" s="126">
        <v>1.668177870619317E8</v>
      </c>
      <c r="L153" s="127">
        <v>0.0</v>
      </c>
      <c r="M153" s="127">
        <v>0.0</v>
      </c>
      <c r="N153" s="127">
        <v>0.0</v>
      </c>
      <c r="O153" s="95">
        <v>0.0</v>
      </c>
      <c r="P153" s="95" t="s">
        <v>341</v>
      </c>
      <c r="Q153" s="95" t="s">
        <v>341</v>
      </c>
      <c r="R153" s="95">
        <v>0.0</v>
      </c>
      <c r="S153" s="95">
        <v>0.0</v>
      </c>
      <c r="T153" s="95">
        <v>0.0</v>
      </c>
      <c r="U153" s="96">
        <v>0.0</v>
      </c>
      <c r="V153" s="96">
        <v>0.0</v>
      </c>
      <c r="W153" s="96">
        <v>0.0</v>
      </c>
      <c r="X153" s="97">
        <f t="shared" si="1"/>
        <v>150</v>
      </c>
      <c r="Y153" s="97">
        <f t="shared" si="2"/>
        <v>150</v>
      </c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</row>
    <row r="154" ht="21.0" customHeight="1">
      <c r="A154" s="93">
        <v>1.44049503E8</v>
      </c>
      <c r="B154" s="93" t="s">
        <v>279</v>
      </c>
      <c r="C154" s="94">
        <v>0.0</v>
      </c>
      <c r="D154" s="94">
        <v>0.0</v>
      </c>
      <c r="E154" s="94">
        <v>0.0</v>
      </c>
      <c r="F154" s="94">
        <v>0.0</v>
      </c>
      <c r="G154" s="94">
        <v>0.0</v>
      </c>
      <c r="H154" s="94">
        <v>0.0</v>
      </c>
      <c r="I154" s="125">
        <v>7.784576497206123E7</v>
      </c>
      <c r="J154" s="125">
        <v>3.610017695260454E7</v>
      </c>
      <c r="K154" s="126">
        <v>1.2607576243731143E8</v>
      </c>
      <c r="L154" s="127">
        <v>0.0</v>
      </c>
      <c r="M154" s="127">
        <v>0.0</v>
      </c>
      <c r="N154" s="127">
        <v>0.0</v>
      </c>
      <c r="O154" s="95">
        <v>0.0</v>
      </c>
      <c r="P154" s="95" t="s">
        <v>341</v>
      </c>
      <c r="Q154" s="95" t="s">
        <v>341</v>
      </c>
      <c r="R154" s="95">
        <v>0.0</v>
      </c>
      <c r="S154" s="95">
        <v>0.0</v>
      </c>
      <c r="T154" s="95">
        <v>0.0</v>
      </c>
      <c r="U154" s="96">
        <v>0.0</v>
      </c>
      <c r="V154" s="96">
        <v>0.0</v>
      </c>
      <c r="W154" s="96">
        <v>0.0</v>
      </c>
      <c r="X154" s="97">
        <f t="shared" si="1"/>
        <v>151</v>
      </c>
      <c r="Y154" s="97">
        <f t="shared" si="2"/>
        <v>151</v>
      </c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</row>
    <row r="155" ht="21.0" customHeight="1">
      <c r="A155" s="93">
        <v>1.15990558E8</v>
      </c>
      <c r="B155" s="93" t="s">
        <v>281</v>
      </c>
      <c r="C155" s="94">
        <v>4.4960369E7</v>
      </c>
      <c r="D155" s="94">
        <v>2.11639595E8</v>
      </c>
      <c r="E155" s="94">
        <v>0.0</v>
      </c>
      <c r="F155" s="94">
        <v>0.0</v>
      </c>
      <c r="G155" s="94">
        <v>0.0</v>
      </c>
      <c r="H155" s="94">
        <v>0.0</v>
      </c>
      <c r="I155" s="125">
        <v>3.8477E7</v>
      </c>
      <c r="J155" s="125">
        <v>-6.1518E7</v>
      </c>
      <c r="K155" s="126">
        <v>-1.06061E7</v>
      </c>
      <c r="L155" s="127">
        <v>0.0</v>
      </c>
      <c r="M155" s="127">
        <v>0.0</v>
      </c>
      <c r="N155" s="127">
        <v>0.0</v>
      </c>
      <c r="O155" s="95">
        <v>0.0</v>
      </c>
      <c r="P155" s="95" t="s">
        <v>341</v>
      </c>
      <c r="Q155" s="95" t="s">
        <v>341</v>
      </c>
      <c r="R155" s="95">
        <v>0.0</v>
      </c>
      <c r="S155" s="95">
        <v>0.0</v>
      </c>
      <c r="T155" s="95">
        <v>0.0</v>
      </c>
      <c r="U155" s="96">
        <v>0.0</v>
      </c>
      <c r="V155" s="96">
        <v>0.0</v>
      </c>
      <c r="W155" s="96">
        <v>0.0</v>
      </c>
      <c r="X155" s="97">
        <f t="shared" si="1"/>
        <v>152</v>
      </c>
      <c r="Y155" s="97">
        <f t="shared" si="2"/>
        <v>152</v>
      </c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</row>
    <row r="156" ht="21.0" customHeight="1">
      <c r="A156" s="93">
        <v>1.44064126E8</v>
      </c>
      <c r="B156" s="93" t="s">
        <v>282</v>
      </c>
      <c r="C156" s="94">
        <v>4.8374432E7</v>
      </c>
      <c r="D156" s="94">
        <v>3.28313084E8</v>
      </c>
      <c r="E156" s="94">
        <v>0.0</v>
      </c>
      <c r="F156" s="94">
        <v>0.0</v>
      </c>
      <c r="G156" s="94">
        <v>0.0</v>
      </c>
      <c r="H156" s="94">
        <v>0.0</v>
      </c>
      <c r="I156" s="125">
        <v>7.739794588898647E7</v>
      </c>
      <c r="J156" s="125">
        <v>3.577007726860637E7</v>
      </c>
      <c r="K156" s="126">
        <v>1.2531246270910597E8</v>
      </c>
      <c r="L156" s="127">
        <v>0.0</v>
      </c>
      <c r="M156" s="127">
        <v>0.0</v>
      </c>
      <c r="N156" s="127">
        <v>0.0</v>
      </c>
      <c r="O156" s="95">
        <v>0.0</v>
      </c>
      <c r="P156" s="95" t="s">
        <v>341</v>
      </c>
      <c r="Q156" s="95" t="s">
        <v>341</v>
      </c>
      <c r="R156" s="95">
        <v>0.0</v>
      </c>
      <c r="S156" s="95">
        <v>582418.0</v>
      </c>
      <c r="T156" s="95">
        <v>0.0</v>
      </c>
      <c r="U156" s="96">
        <v>0.0</v>
      </c>
      <c r="V156" s="96">
        <v>0.0</v>
      </c>
      <c r="W156" s="96">
        <v>0.0</v>
      </c>
      <c r="X156" s="97">
        <f t="shared" si="1"/>
        <v>153</v>
      </c>
      <c r="Y156" s="97">
        <f t="shared" si="2"/>
        <v>153</v>
      </c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</row>
    <row r="157" ht="21.0" customHeight="1">
      <c r="A157" s="93">
        <v>1.4405151E8</v>
      </c>
      <c r="B157" s="93" t="s">
        <v>283</v>
      </c>
      <c r="C157" s="94">
        <v>0.0</v>
      </c>
      <c r="D157" s="94">
        <v>0.0</v>
      </c>
      <c r="E157" s="94">
        <v>0.0</v>
      </c>
      <c r="F157" s="94">
        <v>0.0</v>
      </c>
      <c r="G157" s="94">
        <v>0.0</v>
      </c>
      <c r="H157" s="94">
        <v>0.0</v>
      </c>
      <c r="I157" s="125">
        <v>3.8477E7</v>
      </c>
      <c r="J157" s="125">
        <v>-6.1518E7</v>
      </c>
      <c r="K157" s="126">
        <v>-1.06061E7</v>
      </c>
      <c r="L157" s="127">
        <v>0.0</v>
      </c>
      <c r="M157" s="127">
        <v>0.0</v>
      </c>
      <c r="N157" s="127">
        <v>0.0</v>
      </c>
      <c r="O157" s="95">
        <v>0.0</v>
      </c>
      <c r="P157" s="95" t="s">
        <v>341</v>
      </c>
      <c r="Q157" s="95" t="s">
        <v>341</v>
      </c>
      <c r="R157" s="95">
        <v>0.0</v>
      </c>
      <c r="S157" s="95">
        <v>0.0</v>
      </c>
      <c r="T157" s="95">
        <v>0.0</v>
      </c>
      <c r="U157" s="96">
        <v>0.0</v>
      </c>
      <c r="V157" s="96">
        <v>0.0</v>
      </c>
      <c r="W157" s="96">
        <v>0.0</v>
      </c>
      <c r="X157" s="97">
        <f t="shared" si="1"/>
        <v>154</v>
      </c>
      <c r="Y157" s="97">
        <f t="shared" si="2"/>
        <v>154</v>
      </c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</row>
    <row r="158" ht="21.0" customHeight="1">
      <c r="A158" s="93">
        <v>1.75551858E8</v>
      </c>
      <c r="B158" s="93" t="s">
        <v>284</v>
      </c>
      <c r="C158" s="94">
        <v>0.0</v>
      </c>
      <c r="D158" s="94">
        <v>0.0</v>
      </c>
      <c r="E158" s="94">
        <v>0.0</v>
      </c>
      <c r="F158" s="94">
        <v>0.0</v>
      </c>
      <c r="G158" s="94">
        <v>0.0</v>
      </c>
      <c r="H158" s="94">
        <v>0.0</v>
      </c>
      <c r="I158" s="125">
        <v>5.4347782541914605E7</v>
      </c>
      <c r="J158" s="125">
        <v>1.7017431405282564E7</v>
      </c>
      <c r="K158" s="126">
        <v>8.423695409939516E7</v>
      </c>
      <c r="L158" s="127">
        <v>0.0</v>
      </c>
      <c r="M158" s="127">
        <v>0.0</v>
      </c>
      <c r="N158" s="127">
        <v>0.0</v>
      </c>
      <c r="O158" s="95">
        <v>0.0</v>
      </c>
      <c r="P158" s="95" t="s">
        <v>341</v>
      </c>
      <c r="Q158" s="95" t="s">
        <v>341</v>
      </c>
      <c r="R158" s="95">
        <v>0.0</v>
      </c>
      <c r="S158" s="95">
        <v>0.0</v>
      </c>
      <c r="T158" s="95">
        <v>0.0</v>
      </c>
      <c r="U158" s="96">
        <v>0.0</v>
      </c>
      <c r="V158" s="96">
        <v>0.0</v>
      </c>
      <c r="W158" s="96">
        <v>0.0</v>
      </c>
      <c r="X158" s="97">
        <f t="shared" si="1"/>
        <v>155</v>
      </c>
      <c r="Y158" s="97">
        <f t="shared" si="2"/>
        <v>155</v>
      </c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</row>
    <row r="159" ht="21.0" customHeight="1">
      <c r="A159" s="93">
        <v>1.44079875E8</v>
      </c>
      <c r="B159" s="93" t="s">
        <v>285</v>
      </c>
      <c r="C159" s="94">
        <v>0.0</v>
      </c>
      <c r="D159" s="94">
        <v>0.0</v>
      </c>
      <c r="E159" s="94">
        <v>0.0</v>
      </c>
      <c r="F159" s="94">
        <v>0.0</v>
      </c>
      <c r="G159" s="94">
        <v>0.0</v>
      </c>
      <c r="H159" s="94">
        <v>0.0</v>
      </c>
      <c r="I159" s="125">
        <v>4.7949497931636766E7</v>
      </c>
      <c r="J159" s="125">
        <v>1.090903442287795E7</v>
      </c>
      <c r="K159" s="126">
        <v>7.191925516121888E7</v>
      </c>
      <c r="L159" s="127">
        <v>0.0</v>
      </c>
      <c r="M159" s="127">
        <v>0.0</v>
      </c>
      <c r="N159" s="127">
        <v>0.0</v>
      </c>
      <c r="O159" s="95">
        <v>0.0</v>
      </c>
      <c r="P159" s="95" t="s">
        <v>341</v>
      </c>
      <c r="Q159" s="95" t="s">
        <v>341</v>
      </c>
      <c r="R159" s="95">
        <v>0.0</v>
      </c>
      <c r="S159" s="95">
        <v>0.0</v>
      </c>
      <c r="T159" s="95">
        <v>0.0</v>
      </c>
      <c r="U159" s="96">
        <v>0.0</v>
      </c>
      <c r="V159" s="96">
        <v>0.0</v>
      </c>
      <c r="W159" s="96">
        <v>0.0</v>
      </c>
      <c r="X159" s="97">
        <f t="shared" si="1"/>
        <v>156</v>
      </c>
      <c r="Y159" s="97">
        <f t="shared" si="2"/>
        <v>156</v>
      </c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</row>
    <row r="160" ht="21.0" customHeight="1">
      <c r="A160" s="93">
        <v>1.71985458E8</v>
      </c>
      <c r="B160" s="93" t="s">
        <v>286</v>
      </c>
      <c r="C160" s="94">
        <v>0.0</v>
      </c>
      <c r="D160" s="94">
        <v>0.0</v>
      </c>
      <c r="E160" s="94">
        <v>0.0</v>
      </c>
      <c r="F160" s="94">
        <v>0.0</v>
      </c>
      <c r="G160" s="94">
        <v>0.0</v>
      </c>
      <c r="H160" s="94">
        <v>0.0</v>
      </c>
      <c r="I160" s="125">
        <v>3.8477E7</v>
      </c>
      <c r="J160" s="125">
        <v>-6.1518E7</v>
      </c>
      <c r="K160" s="126">
        <v>-1.06061E7</v>
      </c>
      <c r="L160" s="127">
        <v>0.0</v>
      </c>
      <c r="M160" s="127">
        <v>0.0</v>
      </c>
      <c r="N160" s="127">
        <v>0.0</v>
      </c>
      <c r="O160" s="95">
        <v>0.0</v>
      </c>
      <c r="P160" s="95" t="s">
        <v>341</v>
      </c>
      <c r="Q160" s="95" t="s">
        <v>341</v>
      </c>
      <c r="R160" s="95">
        <v>0.0</v>
      </c>
      <c r="S160" s="95">
        <v>0.0</v>
      </c>
      <c r="T160" s="95">
        <v>0.0</v>
      </c>
      <c r="U160" s="96">
        <v>0.0</v>
      </c>
      <c r="V160" s="96">
        <v>0.0</v>
      </c>
      <c r="W160" s="96">
        <v>0.0</v>
      </c>
      <c r="X160" s="97">
        <f t="shared" si="1"/>
        <v>157</v>
      </c>
      <c r="Y160" s="97">
        <f t="shared" si="2"/>
        <v>157</v>
      </c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</row>
    <row r="161" ht="21.0" customHeight="1">
      <c r="A161" s="93">
        <v>6.4767252E7</v>
      </c>
      <c r="B161" s="93" t="s">
        <v>287</v>
      </c>
      <c r="C161" s="94">
        <v>0.0</v>
      </c>
      <c r="D161" s="94">
        <v>0.0</v>
      </c>
      <c r="E161" s="94">
        <v>0.0</v>
      </c>
      <c r="F161" s="94">
        <v>0.0</v>
      </c>
      <c r="G161" s="94">
        <v>0.0</v>
      </c>
      <c r="H161" s="94">
        <v>0.0</v>
      </c>
      <c r="I161" s="125">
        <v>3.994662426627533E7</v>
      </c>
      <c r="J161" s="125">
        <v>2258245.776209115</v>
      </c>
      <c r="K161" s="126">
        <v>5.54875316400431E7</v>
      </c>
      <c r="L161" s="127">
        <v>0.0</v>
      </c>
      <c r="M161" s="127">
        <v>0.0</v>
      </c>
      <c r="N161" s="127">
        <v>0.0</v>
      </c>
      <c r="O161" s="95">
        <v>0.0</v>
      </c>
      <c r="P161" s="95" t="s">
        <v>341</v>
      </c>
      <c r="Q161" s="95" t="s">
        <v>341</v>
      </c>
      <c r="R161" s="95">
        <v>0.0</v>
      </c>
      <c r="S161" s="95">
        <v>0.0</v>
      </c>
      <c r="T161" s="95">
        <v>0.0</v>
      </c>
      <c r="U161" s="96">
        <v>0.0</v>
      </c>
      <c r="V161" s="96">
        <v>0.0</v>
      </c>
      <c r="W161" s="96">
        <v>0.0</v>
      </c>
      <c r="X161" s="97">
        <f t="shared" si="1"/>
        <v>158</v>
      </c>
      <c r="Y161" s="97">
        <f t="shared" si="2"/>
        <v>158</v>
      </c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</row>
    <row r="162" ht="21.0" customHeight="1">
      <c r="A162" s="93">
        <v>1.39139149E8</v>
      </c>
      <c r="B162" s="93" t="s">
        <v>288</v>
      </c>
      <c r="C162" s="94">
        <v>3.2343163E7</v>
      </c>
      <c r="D162" s="94">
        <v>3.2066717E8</v>
      </c>
      <c r="E162" s="94">
        <v>0.0</v>
      </c>
      <c r="F162" s="94">
        <v>0.0</v>
      </c>
      <c r="G162" s="94">
        <v>0.0</v>
      </c>
      <c r="H162" s="94">
        <v>0.0</v>
      </c>
      <c r="I162" s="125">
        <v>3.651544781113772E7</v>
      </c>
      <c r="J162" s="125">
        <v>-1979502.3385059095</v>
      </c>
      <c r="K162" s="126">
        <v>4.790620670145386E7</v>
      </c>
      <c r="L162" s="127">
        <v>0.0</v>
      </c>
      <c r="M162" s="127">
        <v>0.0</v>
      </c>
      <c r="N162" s="127">
        <v>0.0</v>
      </c>
      <c r="O162" s="95">
        <v>0.0</v>
      </c>
      <c r="P162" s="95" t="s">
        <v>341</v>
      </c>
      <c r="Q162" s="95" t="s">
        <v>341</v>
      </c>
      <c r="R162" s="95">
        <v>0.0</v>
      </c>
      <c r="S162" s="95">
        <v>581769.0</v>
      </c>
      <c r="T162" s="95">
        <v>0.0</v>
      </c>
      <c r="U162" s="96">
        <v>0.0</v>
      </c>
      <c r="V162" s="96">
        <v>0.0</v>
      </c>
      <c r="W162" s="96">
        <v>0.0</v>
      </c>
      <c r="X162" s="97">
        <f t="shared" si="1"/>
        <v>159</v>
      </c>
      <c r="Y162" s="97">
        <f t="shared" si="2"/>
        <v>159</v>
      </c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</row>
    <row r="163" ht="21.0" customHeight="1">
      <c r="A163" s="93">
        <v>1.48890128E8</v>
      </c>
      <c r="B163" s="93" t="s">
        <v>289</v>
      </c>
      <c r="C163" s="94">
        <v>3.181716E7</v>
      </c>
      <c r="D163" s="94">
        <v>2.6185762E7</v>
      </c>
      <c r="E163" s="94">
        <v>0.0</v>
      </c>
      <c r="F163" s="94">
        <v>0.0</v>
      </c>
      <c r="G163" s="94">
        <v>0.0</v>
      </c>
      <c r="H163" s="94">
        <v>0.0</v>
      </c>
      <c r="I163" s="125">
        <v>3.487313039090019E7</v>
      </c>
      <c r="J163" s="125">
        <v>-4174344.963047261</v>
      </c>
      <c r="K163" s="126">
        <v>4.410859745689439E7</v>
      </c>
      <c r="L163" s="127">
        <v>0.0</v>
      </c>
      <c r="M163" s="127">
        <v>0.0</v>
      </c>
      <c r="N163" s="127">
        <v>0.0</v>
      </c>
      <c r="O163" s="95">
        <v>0.0</v>
      </c>
      <c r="P163" s="95" t="s">
        <v>341</v>
      </c>
      <c r="Q163" s="95" t="s">
        <v>341</v>
      </c>
      <c r="R163" s="95">
        <v>0.0</v>
      </c>
      <c r="S163" s="95">
        <v>858040.0</v>
      </c>
      <c r="T163" s="95">
        <v>0.0</v>
      </c>
      <c r="U163" s="96">
        <v>0.0</v>
      </c>
      <c r="V163" s="96">
        <v>0.0</v>
      </c>
      <c r="W163" s="96">
        <v>0.0</v>
      </c>
      <c r="X163" s="97">
        <f t="shared" si="1"/>
        <v>160</v>
      </c>
      <c r="Y163" s="97">
        <f t="shared" si="2"/>
        <v>160</v>
      </c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</row>
    <row r="164" ht="21.0" customHeight="1">
      <c r="A164" s="93">
        <v>1.61551529E8</v>
      </c>
      <c r="B164" s="93" t="s">
        <v>290</v>
      </c>
      <c r="C164" s="94">
        <v>0.0</v>
      </c>
      <c r="D164" s="94">
        <v>0.0</v>
      </c>
      <c r="E164" s="94">
        <v>0.0</v>
      </c>
      <c r="F164" s="94">
        <v>0.0</v>
      </c>
      <c r="G164" s="94">
        <v>0.0</v>
      </c>
      <c r="H164" s="94">
        <v>0.0</v>
      </c>
      <c r="I164" s="125">
        <v>3.8477E7</v>
      </c>
      <c r="J164" s="125">
        <v>-6.1518E7</v>
      </c>
      <c r="K164" s="126">
        <v>-1.06061E7</v>
      </c>
      <c r="L164" s="127">
        <v>0.0</v>
      </c>
      <c r="M164" s="127">
        <v>0.0</v>
      </c>
      <c r="N164" s="127">
        <v>0.0</v>
      </c>
      <c r="O164" s="95">
        <v>0.0</v>
      </c>
      <c r="P164" s="95" t="s">
        <v>341</v>
      </c>
      <c r="Q164" s="95" t="s">
        <v>341</v>
      </c>
      <c r="R164" s="95">
        <v>0.0</v>
      </c>
      <c r="S164" s="95">
        <v>0.0</v>
      </c>
      <c r="T164" s="95">
        <v>0.0</v>
      </c>
      <c r="U164" s="96">
        <v>0.0</v>
      </c>
      <c r="V164" s="96">
        <v>0.0</v>
      </c>
      <c r="W164" s="96">
        <v>0.0</v>
      </c>
      <c r="X164" s="97">
        <f t="shared" si="1"/>
        <v>161</v>
      </c>
      <c r="Y164" s="97">
        <f t="shared" si="2"/>
        <v>161</v>
      </c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</row>
    <row r="165" ht="21.0" customHeight="1">
      <c r="A165" s="93">
        <v>1.72219261E8</v>
      </c>
      <c r="B165" s="93" t="s">
        <v>291</v>
      </c>
      <c r="C165" s="94">
        <v>3.2248722E7</v>
      </c>
      <c r="D165" s="94">
        <v>9107647.0</v>
      </c>
      <c r="E165" s="94">
        <v>0.0</v>
      </c>
      <c r="F165" s="94">
        <v>0.0</v>
      </c>
      <c r="G165" s="94">
        <v>0.0</v>
      </c>
      <c r="H165" s="94">
        <v>0.0</v>
      </c>
      <c r="I165" s="125">
        <v>3.3726601768582545E7</v>
      </c>
      <c r="J165" s="125">
        <v>-5787818.785825052</v>
      </c>
      <c r="K165" s="126">
        <v>4.137504564921216E7</v>
      </c>
      <c r="L165" s="127">
        <v>0.0</v>
      </c>
      <c r="M165" s="127">
        <v>0.0</v>
      </c>
      <c r="N165" s="127">
        <v>0.0</v>
      </c>
      <c r="O165" s="95">
        <v>0.0</v>
      </c>
      <c r="P165" s="95" t="s">
        <v>341</v>
      </c>
      <c r="Q165" s="95" t="s">
        <v>341</v>
      </c>
      <c r="R165" s="95">
        <v>0.0</v>
      </c>
      <c r="S165" s="95">
        <v>1986578.0</v>
      </c>
      <c r="T165" s="95">
        <v>0.0</v>
      </c>
      <c r="U165" s="96">
        <v>0.0</v>
      </c>
      <c r="V165" s="96">
        <v>0.0</v>
      </c>
      <c r="W165" s="96">
        <v>0.0</v>
      </c>
      <c r="X165" s="97">
        <f t="shared" si="1"/>
        <v>162</v>
      </c>
      <c r="Y165" s="97">
        <f t="shared" si="2"/>
        <v>162</v>
      </c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</row>
    <row r="166" ht="21.0" customHeight="1">
      <c r="A166" s="93">
        <v>1.42593039E8</v>
      </c>
      <c r="B166" s="93" t="s">
        <v>294</v>
      </c>
      <c r="C166" s="94">
        <v>0.0</v>
      </c>
      <c r="D166" s="94">
        <v>0.0</v>
      </c>
      <c r="E166" s="94">
        <v>0.0</v>
      </c>
      <c r="F166" s="94">
        <v>0.0</v>
      </c>
      <c r="G166" s="94">
        <v>0.0</v>
      </c>
      <c r="H166" s="94">
        <v>0.0</v>
      </c>
      <c r="I166" s="125">
        <v>3.8477E7</v>
      </c>
      <c r="J166" s="125">
        <v>-6.1518E7</v>
      </c>
      <c r="K166" s="126">
        <v>-1.06061E7</v>
      </c>
      <c r="L166" s="127">
        <v>0.0</v>
      </c>
      <c r="M166" s="127">
        <v>0.0</v>
      </c>
      <c r="N166" s="127">
        <v>0.0</v>
      </c>
      <c r="O166" s="95">
        <v>0.0</v>
      </c>
      <c r="P166" s="95" t="s">
        <v>341</v>
      </c>
      <c r="Q166" s="95" t="s">
        <v>341</v>
      </c>
      <c r="R166" s="95">
        <v>0.0</v>
      </c>
      <c r="S166" s="95">
        <v>0.0</v>
      </c>
      <c r="T166" s="95">
        <v>0.0</v>
      </c>
      <c r="U166" s="96">
        <v>0.0</v>
      </c>
      <c r="V166" s="96">
        <v>0.0</v>
      </c>
      <c r="W166" s="96">
        <v>0.0</v>
      </c>
      <c r="X166" s="97">
        <f t="shared" si="1"/>
        <v>163</v>
      </c>
      <c r="Y166" s="97">
        <f t="shared" si="2"/>
        <v>163</v>
      </c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</row>
    <row r="167" ht="21.0" customHeight="1">
      <c r="A167" s="93">
        <v>1.45295709E8</v>
      </c>
      <c r="B167" s="93" t="s">
        <v>295</v>
      </c>
      <c r="C167" s="94">
        <v>2.6289146E7</v>
      </c>
      <c r="D167" s="94">
        <v>3.3008222E7</v>
      </c>
      <c r="E167" s="94">
        <v>0.0</v>
      </c>
      <c r="F167" s="94">
        <v>0.0</v>
      </c>
      <c r="G167" s="94">
        <v>0.0</v>
      </c>
      <c r="H167" s="94">
        <v>0.0</v>
      </c>
      <c r="I167" s="125">
        <v>2.89313273469745E7</v>
      </c>
      <c r="J167" s="125">
        <v>-1.3623291489404779E7</v>
      </c>
      <c r="K167" s="126">
        <v>2.8839392382000312E7</v>
      </c>
      <c r="L167" s="127">
        <v>0.0</v>
      </c>
      <c r="M167" s="127">
        <v>0.0</v>
      </c>
      <c r="N167" s="127">
        <v>0.0</v>
      </c>
      <c r="O167" s="95">
        <v>0.0</v>
      </c>
      <c r="P167" s="95" t="s">
        <v>341</v>
      </c>
      <c r="Q167" s="95" t="s">
        <v>341</v>
      </c>
      <c r="R167" s="95">
        <v>0.0</v>
      </c>
      <c r="S167" s="95">
        <v>-80500.0</v>
      </c>
      <c r="T167" s="95">
        <v>0.0</v>
      </c>
      <c r="U167" s="96">
        <v>0.0</v>
      </c>
      <c r="V167" s="96">
        <v>0.0</v>
      </c>
      <c r="W167" s="96">
        <v>0.0</v>
      </c>
      <c r="X167" s="97">
        <f t="shared" si="1"/>
        <v>164</v>
      </c>
      <c r="Y167" s="97">
        <f t="shared" si="2"/>
        <v>164</v>
      </c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</row>
    <row r="168" ht="21.0" customHeight="1">
      <c r="A168" s="93">
        <v>1.83952984E8</v>
      </c>
      <c r="B168" s="93" t="s">
        <v>296</v>
      </c>
      <c r="C168" s="94">
        <v>0.0</v>
      </c>
      <c r="D168" s="94">
        <v>0.0</v>
      </c>
      <c r="E168" s="94">
        <v>0.0</v>
      </c>
      <c r="F168" s="94">
        <v>0.0</v>
      </c>
      <c r="G168" s="94">
        <v>0.0</v>
      </c>
      <c r="H168" s="94">
        <v>0.0</v>
      </c>
      <c r="I168" s="125">
        <v>3.088691052699747E7</v>
      </c>
      <c r="J168" s="125">
        <v>-1.0162458542024523E7</v>
      </c>
      <c r="K168" s="126">
        <v>3.4220819970323056E7</v>
      </c>
      <c r="L168" s="127">
        <v>0.0</v>
      </c>
      <c r="M168" s="127">
        <v>0.0</v>
      </c>
      <c r="N168" s="127">
        <v>0.0</v>
      </c>
      <c r="O168" s="95">
        <v>0.0</v>
      </c>
      <c r="P168" s="95" t="s">
        <v>341</v>
      </c>
      <c r="Q168" s="95" t="s">
        <v>341</v>
      </c>
      <c r="R168" s="95">
        <v>0.0</v>
      </c>
      <c r="S168" s="95">
        <v>0.0</v>
      </c>
      <c r="T168" s="95">
        <v>0.0</v>
      </c>
      <c r="U168" s="96">
        <v>0.0</v>
      </c>
      <c r="V168" s="96">
        <v>0.0</v>
      </c>
      <c r="W168" s="96">
        <v>0.0</v>
      </c>
      <c r="X168" s="97">
        <f t="shared" si="1"/>
        <v>165</v>
      </c>
      <c r="Y168" s="97">
        <f t="shared" si="2"/>
        <v>165</v>
      </c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</row>
    <row r="169" ht="21.0" customHeight="1">
      <c r="A169" s="93">
        <v>7.643357E7</v>
      </c>
      <c r="B169" s="93" t="s">
        <v>297</v>
      </c>
      <c r="C169" s="94">
        <v>0.0</v>
      </c>
      <c r="D169" s="94">
        <v>0.0</v>
      </c>
      <c r="E169" s="94">
        <v>0.0</v>
      </c>
      <c r="F169" s="94">
        <v>0.0</v>
      </c>
      <c r="G169" s="94">
        <v>0.0</v>
      </c>
      <c r="H169" s="94">
        <v>0.0</v>
      </c>
      <c r="I169" s="125">
        <v>3.8477E7</v>
      </c>
      <c r="J169" s="125">
        <v>-6.1518E7</v>
      </c>
      <c r="K169" s="126">
        <v>-1.06061E7</v>
      </c>
      <c r="L169" s="127">
        <v>0.0</v>
      </c>
      <c r="M169" s="127">
        <v>0.0</v>
      </c>
      <c r="N169" s="127">
        <v>0.0</v>
      </c>
      <c r="O169" s="95">
        <v>0.0</v>
      </c>
      <c r="P169" s="95" t="s">
        <v>341</v>
      </c>
      <c r="Q169" s="95" t="s">
        <v>341</v>
      </c>
      <c r="R169" s="95">
        <v>0.0</v>
      </c>
      <c r="S169" s="95">
        <v>0.0</v>
      </c>
      <c r="T169" s="95">
        <v>0.0</v>
      </c>
      <c r="U169" s="96">
        <v>0.0</v>
      </c>
      <c r="V169" s="96">
        <v>0.0</v>
      </c>
      <c r="W169" s="96">
        <v>0.0</v>
      </c>
      <c r="X169" s="97">
        <f t="shared" si="1"/>
        <v>166</v>
      </c>
      <c r="Y169" s="97">
        <f t="shared" si="2"/>
        <v>166</v>
      </c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</row>
    <row r="170" ht="21.0" customHeight="1">
      <c r="A170" s="93">
        <v>1.40545176E8</v>
      </c>
      <c r="B170" s="93" t="s">
        <v>298</v>
      </c>
      <c r="C170" s="94">
        <v>0.0</v>
      </c>
      <c r="D170" s="94">
        <v>0.0</v>
      </c>
      <c r="E170" s="94">
        <v>0.0</v>
      </c>
      <c r="F170" s="94">
        <v>0.0</v>
      </c>
      <c r="G170" s="94">
        <v>0.0</v>
      </c>
      <c r="H170" s="94">
        <v>0.0</v>
      </c>
      <c r="I170" s="125">
        <v>2.5914173927535713E7</v>
      </c>
      <c r="J170" s="125">
        <v>-2.0364470339815356E7</v>
      </c>
      <c r="K170" s="126">
        <v>1.9115015303203434E7</v>
      </c>
      <c r="L170" s="127">
        <v>0.0</v>
      </c>
      <c r="M170" s="127">
        <v>0.0</v>
      </c>
      <c r="N170" s="127">
        <v>0.0</v>
      </c>
      <c r="O170" s="95">
        <v>0.0</v>
      </c>
      <c r="P170" s="95" t="s">
        <v>341</v>
      </c>
      <c r="Q170" s="95" t="s">
        <v>341</v>
      </c>
      <c r="R170" s="95">
        <v>0.0</v>
      </c>
      <c r="S170" s="95">
        <v>0.0</v>
      </c>
      <c r="T170" s="95">
        <v>0.0</v>
      </c>
      <c r="U170" s="96">
        <v>0.0</v>
      </c>
      <c r="V170" s="96">
        <v>0.0</v>
      </c>
      <c r="W170" s="96">
        <v>0.0</v>
      </c>
      <c r="X170" s="97">
        <f t="shared" si="1"/>
        <v>167</v>
      </c>
      <c r="Y170" s="97">
        <f t="shared" si="2"/>
        <v>167</v>
      </c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</row>
    <row r="171" ht="21.0" customHeight="1">
      <c r="A171" s="93">
        <v>1.16425532E8</v>
      </c>
      <c r="B171" s="93" t="s">
        <v>299</v>
      </c>
      <c r="C171" s="94">
        <v>0.0</v>
      </c>
      <c r="D171" s="94">
        <v>0.0</v>
      </c>
      <c r="E171" s="94">
        <v>0.0</v>
      </c>
      <c r="F171" s="94">
        <v>0.0</v>
      </c>
      <c r="G171" s="94">
        <v>0.0</v>
      </c>
      <c r="H171" s="94">
        <v>0.0</v>
      </c>
      <c r="I171" s="125">
        <v>2.6658579133039717E7</v>
      </c>
      <c r="J171" s="125">
        <v>-1.8453793799004067E7</v>
      </c>
      <c r="K171" s="126">
        <v>2.17652551605659E7</v>
      </c>
      <c r="L171" s="127">
        <v>0.0</v>
      </c>
      <c r="M171" s="127">
        <v>0.0</v>
      </c>
      <c r="N171" s="127">
        <v>0.0</v>
      </c>
      <c r="O171" s="95">
        <v>0.0</v>
      </c>
      <c r="P171" s="95" t="s">
        <v>341</v>
      </c>
      <c r="Q171" s="95" t="s">
        <v>341</v>
      </c>
      <c r="R171" s="95">
        <v>0.0</v>
      </c>
      <c r="S171" s="95">
        <v>0.0</v>
      </c>
      <c r="T171" s="95">
        <v>0.0</v>
      </c>
      <c r="U171" s="96">
        <v>0.0</v>
      </c>
      <c r="V171" s="96">
        <v>0.0</v>
      </c>
      <c r="W171" s="96">
        <v>0.0</v>
      </c>
      <c r="X171" s="97">
        <f t="shared" si="1"/>
        <v>168</v>
      </c>
      <c r="Y171" s="97">
        <f t="shared" si="2"/>
        <v>168</v>
      </c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</row>
    <row r="172" ht="21.0" customHeight="1">
      <c r="A172" s="93">
        <v>1.29862445E8</v>
      </c>
      <c r="B172" s="93" t="s">
        <v>300</v>
      </c>
      <c r="C172" s="94">
        <v>0.0</v>
      </c>
      <c r="D172" s="94">
        <v>0.0</v>
      </c>
      <c r="E172" s="94">
        <v>0.0</v>
      </c>
      <c r="F172" s="94">
        <v>0.0</v>
      </c>
      <c r="G172" s="94">
        <v>0.0</v>
      </c>
      <c r="H172" s="94">
        <v>0.0</v>
      </c>
      <c r="I172" s="125">
        <v>3.8477E7</v>
      </c>
      <c r="J172" s="125">
        <v>-6.1518E7</v>
      </c>
      <c r="K172" s="126">
        <v>-1.06061E7</v>
      </c>
      <c r="L172" s="127">
        <v>0.0</v>
      </c>
      <c r="M172" s="127">
        <v>0.0</v>
      </c>
      <c r="N172" s="127">
        <v>0.0</v>
      </c>
      <c r="O172" s="95">
        <v>0.0</v>
      </c>
      <c r="P172" s="95" t="s">
        <v>341</v>
      </c>
      <c r="Q172" s="95" t="s">
        <v>341</v>
      </c>
      <c r="R172" s="95">
        <v>0.0</v>
      </c>
      <c r="S172" s="95">
        <v>0.0</v>
      </c>
      <c r="T172" s="95">
        <v>0.0</v>
      </c>
      <c r="U172" s="96">
        <v>0.0</v>
      </c>
      <c r="V172" s="96">
        <v>0.0</v>
      </c>
      <c r="W172" s="96">
        <v>0.0</v>
      </c>
      <c r="X172" s="97">
        <f t="shared" si="1"/>
        <v>169</v>
      </c>
      <c r="Y172" s="97">
        <f t="shared" si="2"/>
        <v>169</v>
      </c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</row>
    <row r="173" ht="21.0" customHeight="1">
      <c r="A173" s="93">
        <v>1.44096624E8</v>
      </c>
      <c r="B173" s="93" t="s">
        <v>303</v>
      </c>
      <c r="C173" s="94">
        <v>0.0</v>
      </c>
      <c r="D173" s="94">
        <v>0.0</v>
      </c>
      <c r="E173" s="94">
        <v>0.0</v>
      </c>
      <c r="F173" s="94">
        <v>0.0</v>
      </c>
      <c r="G173" s="94">
        <v>0.0</v>
      </c>
      <c r="H173" s="94">
        <v>0.0</v>
      </c>
      <c r="I173" s="125">
        <v>3.8477E7</v>
      </c>
      <c r="J173" s="125">
        <v>-6.1518E7</v>
      </c>
      <c r="K173" s="126">
        <v>-1.06061E7</v>
      </c>
      <c r="L173" s="127">
        <v>0.0</v>
      </c>
      <c r="M173" s="127">
        <v>0.0</v>
      </c>
      <c r="N173" s="127">
        <v>0.0</v>
      </c>
      <c r="O173" s="95">
        <v>0.0</v>
      </c>
      <c r="P173" s="95" t="s">
        <v>341</v>
      </c>
      <c r="Q173" s="95" t="s">
        <v>341</v>
      </c>
      <c r="R173" s="95">
        <v>0.0</v>
      </c>
      <c r="S173" s="95">
        <v>0.0</v>
      </c>
      <c r="T173" s="95">
        <v>0.0</v>
      </c>
      <c r="U173" s="96">
        <v>0.0</v>
      </c>
      <c r="V173" s="96">
        <v>0.0</v>
      </c>
      <c r="W173" s="96">
        <v>0.0</v>
      </c>
      <c r="X173" s="97">
        <f t="shared" si="1"/>
        <v>170</v>
      </c>
      <c r="Y173" s="97">
        <f t="shared" si="2"/>
        <v>170</v>
      </c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</row>
    <row r="174" ht="21.0" customHeight="1">
      <c r="A174" s="93">
        <v>1.20777788E8</v>
      </c>
      <c r="B174" s="93" t="s">
        <v>304</v>
      </c>
      <c r="C174" s="94">
        <v>1.8575884E7</v>
      </c>
      <c r="D174" s="94">
        <v>4909327.0</v>
      </c>
      <c r="E174" s="94">
        <v>4909327.0</v>
      </c>
      <c r="F174" s="94">
        <v>337930.0</v>
      </c>
      <c r="G174" s="94">
        <v>75001.0</v>
      </c>
      <c r="H174" s="94">
        <v>2915331.0</v>
      </c>
      <c r="I174" s="125">
        <v>3.8477E7</v>
      </c>
      <c r="J174" s="125">
        <v>-6.1518E7</v>
      </c>
      <c r="K174" s="126">
        <v>-1.06061E7</v>
      </c>
      <c r="L174" s="127">
        <v>0.0</v>
      </c>
      <c r="M174" s="127">
        <v>0.0</v>
      </c>
      <c r="N174" s="127">
        <v>0.0</v>
      </c>
      <c r="O174" s="95">
        <v>0.0</v>
      </c>
      <c r="P174" s="95" t="s">
        <v>341</v>
      </c>
      <c r="Q174" s="95" t="s">
        <v>341</v>
      </c>
      <c r="R174" s="95">
        <v>0.0</v>
      </c>
      <c r="S174" s="95">
        <v>0.0</v>
      </c>
      <c r="T174" s="95">
        <v>0.0</v>
      </c>
      <c r="U174" s="96">
        <v>0.0</v>
      </c>
      <c r="V174" s="96">
        <v>0.0</v>
      </c>
      <c r="W174" s="96">
        <v>0.0</v>
      </c>
      <c r="X174" s="97">
        <f t="shared" si="1"/>
        <v>171</v>
      </c>
      <c r="Y174" s="97">
        <f t="shared" si="2"/>
        <v>171</v>
      </c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</row>
    <row r="175" ht="21.0" customHeight="1">
      <c r="A175" s="93">
        <v>6.2280166E7</v>
      </c>
      <c r="B175" s="93" t="s">
        <v>305</v>
      </c>
      <c r="C175" s="94">
        <v>0.0</v>
      </c>
      <c r="D175" s="94">
        <v>0.0</v>
      </c>
      <c r="E175" s="94">
        <v>0.0</v>
      </c>
      <c r="F175" s="94">
        <v>0.0</v>
      </c>
      <c r="G175" s="94">
        <v>0.0</v>
      </c>
      <c r="H175" s="94">
        <v>0.0</v>
      </c>
      <c r="I175" s="125">
        <v>2.3561069844490755E7</v>
      </c>
      <c r="J175" s="125">
        <v>-3.0576715010086667E7</v>
      </c>
      <c r="K175" s="126">
        <v>6505356.690659615</v>
      </c>
      <c r="L175" s="127">
        <v>0.0</v>
      </c>
      <c r="M175" s="127">
        <v>0.0</v>
      </c>
      <c r="N175" s="127">
        <v>0.0</v>
      </c>
      <c r="O175" s="95">
        <v>0.0</v>
      </c>
      <c r="P175" s="95" t="s">
        <v>341</v>
      </c>
      <c r="Q175" s="95" t="s">
        <v>341</v>
      </c>
      <c r="R175" s="95">
        <v>0.0</v>
      </c>
      <c r="S175" s="95">
        <v>0.0</v>
      </c>
      <c r="T175" s="95">
        <v>0.0</v>
      </c>
      <c r="U175" s="96">
        <v>0.0</v>
      </c>
      <c r="V175" s="96">
        <v>0.0</v>
      </c>
      <c r="W175" s="96">
        <v>0.0</v>
      </c>
      <c r="X175" s="97">
        <f t="shared" si="1"/>
        <v>172</v>
      </c>
      <c r="Y175" s="97">
        <f t="shared" si="2"/>
        <v>172</v>
      </c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</row>
    <row r="176" ht="21.0" customHeight="1">
      <c r="A176" s="93">
        <v>1.37840286E8</v>
      </c>
      <c r="B176" s="93" t="s">
        <v>306</v>
      </c>
      <c r="C176" s="94">
        <v>0.0</v>
      </c>
      <c r="D176" s="94">
        <v>0.0</v>
      </c>
      <c r="E176" s="94">
        <v>0.0</v>
      </c>
      <c r="F176" s="94">
        <v>0.0</v>
      </c>
      <c r="G176" s="94">
        <v>0.0</v>
      </c>
      <c r="H176" s="94">
        <v>0.0</v>
      </c>
      <c r="I176" s="125">
        <v>3.8477E7</v>
      </c>
      <c r="J176" s="125">
        <v>-6.1518E7</v>
      </c>
      <c r="K176" s="126">
        <v>-1.06061E7</v>
      </c>
      <c r="L176" s="127">
        <v>0.0</v>
      </c>
      <c r="M176" s="127">
        <v>0.0</v>
      </c>
      <c r="N176" s="127">
        <v>0.0</v>
      </c>
      <c r="O176" s="95">
        <v>0.0</v>
      </c>
      <c r="P176" s="95" t="s">
        <v>341</v>
      </c>
      <c r="Q176" s="95" t="s">
        <v>341</v>
      </c>
      <c r="R176" s="95">
        <v>0.0</v>
      </c>
      <c r="S176" s="95">
        <v>0.0</v>
      </c>
      <c r="T176" s="95">
        <v>0.0</v>
      </c>
      <c r="U176" s="96">
        <v>0.0</v>
      </c>
      <c r="V176" s="96">
        <v>0.0</v>
      </c>
      <c r="W176" s="96">
        <v>0.0</v>
      </c>
      <c r="X176" s="97">
        <f t="shared" si="1"/>
        <v>173</v>
      </c>
      <c r="Y176" s="97">
        <f t="shared" si="2"/>
        <v>173</v>
      </c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</row>
    <row r="177" ht="21.0" customHeight="1">
      <c r="A177" s="93">
        <v>6.8699875E7</v>
      </c>
      <c r="B177" s="93" t="s">
        <v>307</v>
      </c>
      <c r="C177" s="94">
        <v>0.0</v>
      </c>
      <c r="D177" s="94">
        <v>0.0</v>
      </c>
      <c r="E177" s="94">
        <v>0.0</v>
      </c>
      <c r="F177" s="94">
        <v>0.0</v>
      </c>
      <c r="G177" s="94">
        <v>0.0</v>
      </c>
      <c r="H177" s="94">
        <v>0.0</v>
      </c>
      <c r="I177" s="125">
        <v>3.8477E7</v>
      </c>
      <c r="J177" s="125">
        <v>-6.1518E7</v>
      </c>
      <c r="K177" s="126">
        <v>-1.06061E7</v>
      </c>
      <c r="L177" s="127">
        <v>0.0</v>
      </c>
      <c r="M177" s="127">
        <v>0.0</v>
      </c>
      <c r="N177" s="127">
        <v>0.0</v>
      </c>
      <c r="O177" s="95">
        <v>0.0</v>
      </c>
      <c r="P177" s="95" t="s">
        <v>341</v>
      </c>
      <c r="Q177" s="95" t="s">
        <v>341</v>
      </c>
      <c r="R177" s="95">
        <v>0.0</v>
      </c>
      <c r="S177" s="95">
        <v>0.0</v>
      </c>
      <c r="T177" s="95">
        <v>0.0</v>
      </c>
      <c r="U177" s="96">
        <v>0.0</v>
      </c>
      <c r="V177" s="96">
        <v>0.0</v>
      </c>
      <c r="W177" s="96">
        <v>0.0</v>
      </c>
      <c r="X177" s="97">
        <f t="shared" si="1"/>
        <v>174</v>
      </c>
      <c r="Y177" s="97">
        <f t="shared" si="2"/>
        <v>174</v>
      </c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</row>
    <row r="178" ht="21.0" customHeight="1">
      <c r="A178" s="93">
        <v>8.7579313E7</v>
      </c>
      <c r="B178" s="93" t="s">
        <v>308</v>
      </c>
      <c r="C178" s="94">
        <v>0.0</v>
      </c>
      <c r="D178" s="94">
        <v>0.0</v>
      </c>
      <c r="E178" s="94">
        <v>0.0</v>
      </c>
      <c r="F178" s="94">
        <v>0.0</v>
      </c>
      <c r="G178" s="94">
        <v>0.0</v>
      </c>
      <c r="H178" s="94">
        <v>0.0</v>
      </c>
      <c r="I178" s="125">
        <v>2.4023169452659704E7</v>
      </c>
      <c r="J178" s="125">
        <v>-3.944517762768947E7</v>
      </c>
      <c r="K178" s="126">
        <v>-2047668.160733183</v>
      </c>
      <c r="L178" s="127">
        <v>0.0</v>
      </c>
      <c r="M178" s="127">
        <v>0.0</v>
      </c>
      <c r="N178" s="127">
        <v>0.0</v>
      </c>
      <c r="O178" s="95">
        <v>0.0</v>
      </c>
      <c r="P178" s="95" t="s">
        <v>341</v>
      </c>
      <c r="Q178" s="95" t="s">
        <v>341</v>
      </c>
      <c r="R178" s="95">
        <v>0.0</v>
      </c>
      <c r="S178" s="95">
        <v>0.0</v>
      </c>
      <c r="T178" s="95">
        <v>0.0</v>
      </c>
      <c r="U178" s="96">
        <v>0.0</v>
      </c>
      <c r="V178" s="96">
        <v>0.0</v>
      </c>
      <c r="W178" s="96">
        <v>0.0</v>
      </c>
      <c r="X178" s="97">
        <f t="shared" si="1"/>
        <v>175</v>
      </c>
      <c r="Y178" s="97">
        <f t="shared" si="2"/>
        <v>175</v>
      </c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</row>
    <row r="179" ht="21.0" customHeight="1">
      <c r="A179" s="93">
        <v>1.4358749E8</v>
      </c>
      <c r="B179" s="93" t="s">
        <v>309</v>
      </c>
      <c r="C179" s="94">
        <v>0.0</v>
      </c>
      <c r="D179" s="94">
        <v>0.0</v>
      </c>
      <c r="E179" s="94">
        <v>0.0</v>
      </c>
      <c r="F179" s="94">
        <v>0.0</v>
      </c>
      <c r="G179" s="94">
        <v>0.0</v>
      </c>
      <c r="H179" s="94">
        <v>0.0</v>
      </c>
      <c r="I179" s="125">
        <v>3.8477E7</v>
      </c>
      <c r="J179" s="125">
        <v>-6.1518E7</v>
      </c>
      <c r="K179" s="126">
        <v>-1.06061E7</v>
      </c>
      <c r="L179" s="127">
        <v>0.0</v>
      </c>
      <c r="M179" s="127">
        <v>0.0</v>
      </c>
      <c r="N179" s="127">
        <v>0.0</v>
      </c>
      <c r="O179" s="95">
        <v>0.0</v>
      </c>
      <c r="P179" s="95" t="s">
        <v>341</v>
      </c>
      <c r="Q179" s="95" t="s">
        <v>341</v>
      </c>
      <c r="R179" s="95">
        <v>0.0</v>
      </c>
      <c r="S179" s="95">
        <v>0.0</v>
      </c>
      <c r="T179" s="95">
        <v>0.0</v>
      </c>
      <c r="U179" s="96">
        <v>0.0</v>
      </c>
      <c r="V179" s="96">
        <v>0.0</v>
      </c>
      <c r="W179" s="96">
        <v>0.0</v>
      </c>
      <c r="X179" s="97">
        <f t="shared" si="1"/>
        <v>176</v>
      </c>
      <c r="Y179" s="97">
        <f t="shared" si="2"/>
        <v>176</v>
      </c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</row>
    <row r="180" ht="21.0" customHeight="1">
      <c r="A180" s="93">
        <v>1.71293992E8</v>
      </c>
      <c r="B180" s="93" t="s">
        <v>313</v>
      </c>
      <c r="C180" s="94">
        <v>0.0</v>
      </c>
      <c r="D180" s="94">
        <v>0.0</v>
      </c>
      <c r="E180" s="94">
        <v>0.0</v>
      </c>
      <c r="F180" s="94">
        <v>0.0</v>
      </c>
      <c r="G180" s="94">
        <v>0.0</v>
      </c>
      <c r="H180" s="94">
        <v>0.0</v>
      </c>
      <c r="I180" s="125">
        <v>3.8477E7</v>
      </c>
      <c r="J180" s="125">
        <v>-6.1518E7</v>
      </c>
      <c r="K180" s="126">
        <v>-1.06061E7</v>
      </c>
      <c r="L180" s="127">
        <v>0.0</v>
      </c>
      <c r="M180" s="127">
        <v>0.0</v>
      </c>
      <c r="N180" s="127">
        <v>0.0</v>
      </c>
      <c r="O180" s="95">
        <v>0.0</v>
      </c>
      <c r="P180" s="95" t="s">
        <v>341</v>
      </c>
      <c r="Q180" s="95" t="s">
        <v>341</v>
      </c>
      <c r="R180" s="95">
        <v>0.0</v>
      </c>
      <c r="S180" s="95">
        <v>0.0</v>
      </c>
      <c r="T180" s="95">
        <v>0.0</v>
      </c>
      <c r="U180" s="96">
        <v>0.0</v>
      </c>
      <c r="V180" s="96">
        <v>0.0</v>
      </c>
      <c r="W180" s="96">
        <v>0.0</v>
      </c>
      <c r="X180" s="97">
        <f t="shared" si="1"/>
        <v>177</v>
      </c>
      <c r="Y180" s="97">
        <f t="shared" si="2"/>
        <v>177</v>
      </c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</row>
    <row r="181" ht="21.0" customHeight="1">
      <c r="A181" s="93">
        <v>1.4420936E8</v>
      </c>
      <c r="B181" s="93" t="s">
        <v>312</v>
      </c>
      <c r="C181" s="94">
        <v>0.0</v>
      </c>
      <c r="D181" s="94">
        <v>0.0</v>
      </c>
      <c r="E181" s="94">
        <v>0.0</v>
      </c>
      <c r="F181" s="94">
        <v>0.0</v>
      </c>
      <c r="G181" s="94">
        <v>0.0</v>
      </c>
      <c r="H181" s="94">
        <v>0.0</v>
      </c>
      <c r="I181" s="125">
        <v>2.4118237791881975E7</v>
      </c>
      <c r="J181" s="125">
        <v>-3.990395474006104E7</v>
      </c>
      <c r="K181" s="126">
        <v>-2422036.54746306</v>
      </c>
      <c r="L181" s="127">
        <v>0.0</v>
      </c>
      <c r="M181" s="127">
        <v>0.0</v>
      </c>
      <c r="N181" s="127">
        <v>0.0</v>
      </c>
      <c r="O181" s="95">
        <v>0.0</v>
      </c>
      <c r="P181" s="95" t="s">
        <v>341</v>
      </c>
      <c r="Q181" s="95" t="s">
        <v>341</v>
      </c>
      <c r="R181" s="95">
        <v>0.0</v>
      </c>
      <c r="S181" s="95">
        <v>0.0</v>
      </c>
      <c r="T181" s="95">
        <v>0.0</v>
      </c>
      <c r="U181" s="96">
        <v>0.0</v>
      </c>
      <c r="V181" s="96">
        <v>0.0</v>
      </c>
      <c r="W181" s="96">
        <v>0.0</v>
      </c>
      <c r="X181" s="97">
        <f t="shared" si="1"/>
        <v>178</v>
      </c>
      <c r="Y181" s="97">
        <f t="shared" si="2"/>
        <v>178</v>
      </c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</row>
    <row r="182" ht="21.0" customHeight="1">
      <c r="A182" s="93"/>
      <c r="B182" s="93"/>
      <c r="C182" s="94"/>
      <c r="D182" s="94"/>
      <c r="E182" s="94"/>
      <c r="F182" s="94"/>
      <c r="G182" s="94"/>
      <c r="H182" s="94"/>
      <c r="I182" s="94"/>
      <c r="J182" s="94"/>
      <c r="K182" s="94"/>
      <c r="L182" s="108">
        <f t="shared" ref="L182:T182" si="3">SUM(L4:L181)</f>
        <v>12056492</v>
      </c>
      <c r="M182" s="108">
        <f t="shared" si="3"/>
        <v>149062828</v>
      </c>
      <c r="N182" s="108">
        <f t="shared" si="3"/>
        <v>729153264</v>
      </c>
      <c r="O182" s="108">
        <f t="shared" si="3"/>
        <v>878216092</v>
      </c>
      <c r="P182" s="108">
        <f t="shared" si="3"/>
        <v>2850658200</v>
      </c>
      <c r="Q182" s="108">
        <f t="shared" si="3"/>
        <v>9787800800</v>
      </c>
      <c r="R182" s="108">
        <f t="shared" si="3"/>
        <v>92671034</v>
      </c>
      <c r="S182" s="108">
        <f t="shared" si="3"/>
        <v>-615551661</v>
      </c>
      <c r="T182" s="108">
        <f t="shared" si="3"/>
        <v>16093987928</v>
      </c>
      <c r="U182" s="109"/>
      <c r="V182" s="109"/>
      <c r="W182" s="110"/>
      <c r="X182" s="77"/>
      <c r="Y182" s="77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</row>
    <row r="183" ht="21.0" customHeight="1">
      <c r="A183" s="93"/>
      <c r="B183" s="93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109"/>
      <c r="V183" s="109"/>
      <c r="W183" s="110"/>
      <c r="X183" s="77"/>
      <c r="Y183" s="77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</row>
    <row r="184" ht="21.0" customHeight="1">
      <c r="A184" s="93"/>
      <c r="B184" s="93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109"/>
      <c r="V184" s="109"/>
      <c r="W184" s="110"/>
      <c r="X184" s="77"/>
      <c r="Y184" s="77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</row>
    <row r="185" ht="21.0" customHeight="1">
      <c r="A185" s="93"/>
      <c r="B185" s="93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109"/>
      <c r="V185" s="109"/>
      <c r="W185" s="110"/>
      <c r="X185" s="77"/>
      <c r="Y185" s="77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</row>
    <row r="186" ht="21.0" customHeight="1">
      <c r="A186" s="93"/>
      <c r="B186" s="93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109"/>
      <c r="V186" s="109"/>
      <c r="W186" s="110"/>
      <c r="X186" s="77"/>
      <c r="Y186" s="77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</row>
    <row r="187" ht="21.0" customHeight="1">
      <c r="A187" s="93"/>
      <c r="B187" s="93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109"/>
      <c r="V187" s="109"/>
      <c r="W187" s="110"/>
      <c r="X187" s="77"/>
      <c r="Y187" s="77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</row>
    <row r="188" ht="21.0" customHeight="1">
      <c r="A188" s="93"/>
      <c r="B188" s="93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109"/>
      <c r="V188" s="109"/>
      <c r="W188" s="110"/>
      <c r="X188" s="77"/>
      <c r="Y188" s="77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</row>
    <row r="189" ht="21.0" customHeight="1">
      <c r="A189" s="93"/>
      <c r="B189" s="93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109"/>
      <c r="V189" s="109"/>
      <c r="W189" s="110"/>
      <c r="X189" s="77"/>
      <c r="Y189" s="77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</row>
    <row r="190" ht="21.0" customHeight="1">
      <c r="A190" s="93"/>
      <c r="B190" s="93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109"/>
      <c r="V190" s="109"/>
      <c r="W190" s="110"/>
      <c r="X190" s="77"/>
      <c r="Y190" s="77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</row>
    <row r="191" ht="21.0" customHeight="1">
      <c r="A191" s="93"/>
      <c r="B191" s="93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109"/>
      <c r="V191" s="109"/>
      <c r="W191" s="110"/>
      <c r="X191" s="77"/>
      <c r="Y191" s="77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</row>
    <row r="192" ht="21.0" customHeight="1">
      <c r="A192" s="93"/>
      <c r="B192" s="93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109"/>
      <c r="V192" s="109"/>
      <c r="W192" s="110"/>
      <c r="X192" s="77"/>
      <c r="Y192" s="77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</row>
    <row r="193" ht="21.0" customHeight="1">
      <c r="A193" s="93"/>
      <c r="B193" s="93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109"/>
      <c r="V193" s="109"/>
      <c r="W193" s="110"/>
      <c r="X193" s="77"/>
      <c r="Y193" s="77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</row>
    <row r="194" ht="21.0" customHeight="1">
      <c r="A194" s="93"/>
      <c r="B194" s="93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109"/>
      <c r="V194" s="109"/>
      <c r="W194" s="110"/>
      <c r="X194" s="77"/>
      <c r="Y194" s="77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</row>
    <row r="195" ht="21.0" customHeight="1">
      <c r="A195" s="93"/>
      <c r="B195" s="93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109"/>
      <c r="V195" s="109"/>
      <c r="W195" s="110"/>
      <c r="X195" s="77"/>
      <c r="Y195" s="77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</row>
    <row r="196" ht="21.0" customHeight="1">
      <c r="A196" s="93"/>
      <c r="B196" s="93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109"/>
      <c r="V196" s="109"/>
      <c r="W196" s="110"/>
      <c r="X196" s="77"/>
      <c r="Y196" s="77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</row>
    <row r="197" ht="21.0" customHeight="1">
      <c r="A197" s="93"/>
      <c r="B197" s="93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109"/>
      <c r="V197" s="109"/>
      <c r="W197" s="110"/>
      <c r="X197" s="77"/>
      <c r="Y197" s="77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</row>
    <row r="198" ht="21.0" customHeight="1">
      <c r="A198" s="93"/>
      <c r="B198" s="93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109"/>
      <c r="V198" s="109"/>
      <c r="W198" s="110"/>
      <c r="X198" s="77"/>
      <c r="Y198" s="77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</row>
    <row r="199" ht="21.0" customHeight="1">
      <c r="A199" s="93"/>
      <c r="B199" s="93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109"/>
      <c r="V199" s="109"/>
      <c r="W199" s="110"/>
      <c r="X199" s="77"/>
      <c r="Y199" s="77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</row>
    <row r="200" ht="21.0" customHeight="1">
      <c r="A200" s="93"/>
      <c r="B200" s="93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109"/>
      <c r="V200" s="109"/>
      <c r="W200" s="110"/>
      <c r="X200" s="77"/>
      <c r="Y200" s="77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</row>
    <row r="201" ht="21.0" customHeight="1">
      <c r="A201" s="93"/>
      <c r="B201" s="93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109"/>
      <c r="V201" s="109"/>
      <c r="W201" s="110"/>
      <c r="X201" s="77"/>
      <c r="Y201" s="77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</row>
    <row r="202" ht="21.0" customHeight="1">
      <c r="A202" s="93"/>
      <c r="B202" s="93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109"/>
      <c r="V202" s="109"/>
      <c r="W202" s="110"/>
      <c r="X202" s="77"/>
      <c r="Y202" s="77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</row>
    <row r="203" ht="21.0" customHeight="1">
      <c r="A203" s="93"/>
      <c r="B203" s="93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109"/>
      <c r="V203" s="109"/>
      <c r="W203" s="110"/>
      <c r="X203" s="77"/>
      <c r="Y203" s="77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</row>
    <row r="204" ht="21.0" customHeight="1">
      <c r="A204" s="93"/>
      <c r="B204" s="93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109"/>
      <c r="V204" s="109"/>
      <c r="W204" s="110"/>
      <c r="X204" s="77"/>
      <c r="Y204" s="77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</row>
    <row r="205" ht="21.0" customHeight="1">
      <c r="A205" s="93"/>
      <c r="B205" s="93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109"/>
      <c r="V205" s="109"/>
      <c r="W205" s="110"/>
      <c r="X205" s="77"/>
      <c r="Y205" s="77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</row>
    <row r="206" ht="21.0" customHeight="1">
      <c r="A206" s="93"/>
      <c r="B206" s="93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109"/>
      <c r="V206" s="109"/>
      <c r="W206" s="110"/>
      <c r="X206" s="77"/>
      <c r="Y206" s="77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</row>
    <row r="207" ht="21.0" customHeight="1">
      <c r="A207" s="93"/>
      <c r="B207" s="93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109"/>
      <c r="V207" s="109"/>
      <c r="W207" s="110"/>
      <c r="X207" s="77"/>
      <c r="Y207" s="77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</row>
    <row r="208" ht="21.0" customHeight="1">
      <c r="A208" s="93"/>
      <c r="B208" s="93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109"/>
      <c r="V208" s="109"/>
      <c r="W208" s="110"/>
      <c r="X208" s="77"/>
      <c r="Y208" s="77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</row>
    <row r="209" ht="21.0" customHeight="1">
      <c r="A209" s="93"/>
      <c r="B209" s="93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109"/>
      <c r="V209" s="109"/>
      <c r="W209" s="110"/>
      <c r="X209" s="77"/>
      <c r="Y209" s="77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</row>
    <row r="210" ht="21.0" customHeight="1">
      <c r="A210" s="93"/>
      <c r="B210" s="93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109"/>
      <c r="V210" s="109"/>
      <c r="W210" s="110"/>
      <c r="X210" s="77"/>
      <c r="Y210" s="77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</row>
    <row r="211" ht="21.0" customHeight="1">
      <c r="A211" s="93"/>
      <c r="B211" s="93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109"/>
      <c r="V211" s="109"/>
      <c r="W211" s="110"/>
      <c r="X211" s="77"/>
      <c r="Y211" s="77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</row>
    <row r="212" ht="21.0" customHeight="1">
      <c r="A212" s="93"/>
      <c r="B212" s="93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109"/>
      <c r="V212" s="109"/>
      <c r="W212" s="110"/>
      <c r="X212" s="77"/>
      <c r="Y212" s="77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</row>
    <row r="213" ht="21.0" customHeight="1">
      <c r="A213" s="93"/>
      <c r="B213" s="93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109"/>
      <c r="V213" s="109"/>
      <c r="W213" s="110"/>
      <c r="X213" s="77"/>
      <c r="Y213" s="77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</row>
    <row r="214" ht="21.0" customHeight="1">
      <c r="A214" s="93"/>
      <c r="B214" s="93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109"/>
      <c r="V214" s="109"/>
      <c r="W214" s="110"/>
      <c r="X214" s="77"/>
      <c r="Y214" s="77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</row>
    <row r="215" ht="21.0" customHeight="1">
      <c r="A215" s="93"/>
      <c r="B215" s="93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109"/>
      <c r="V215" s="109"/>
      <c r="W215" s="110"/>
      <c r="X215" s="77"/>
      <c r="Y215" s="77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</row>
    <row r="216" ht="21.0" customHeight="1">
      <c r="A216" s="93"/>
      <c r="B216" s="93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109"/>
      <c r="V216" s="109"/>
      <c r="W216" s="110"/>
      <c r="X216" s="77"/>
      <c r="Y216" s="77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</row>
    <row r="217" ht="21.0" customHeight="1">
      <c r="A217" s="93"/>
      <c r="B217" s="93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109"/>
      <c r="V217" s="109"/>
      <c r="W217" s="110"/>
      <c r="X217" s="77"/>
      <c r="Y217" s="77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</row>
    <row r="218" ht="21.0" customHeight="1">
      <c r="A218" s="93"/>
      <c r="B218" s="93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109"/>
      <c r="V218" s="109"/>
      <c r="W218" s="110"/>
      <c r="X218" s="77"/>
      <c r="Y218" s="77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</row>
    <row r="219" ht="21.0" customHeight="1">
      <c r="A219" s="93"/>
      <c r="B219" s="93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109"/>
      <c r="V219" s="109"/>
      <c r="W219" s="110"/>
      <c r="X219" s="77"/>
      <c r="Y219" s="77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</row>
    <row r="220" ht="21.0" customHeight="1">
      <c r="A220" s="93"/>
      <c r="B220" s="93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109"/>
      <c r="V220" s="109"/>
      <c r="W220" s="110"/>
      <c r="X220" s="77"/>
      <c r="Y220" s="77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</row>
    <row r="221" ht="21.0" customHeight="1">
      <c r="A221" s="93"/>
      <c r="B221" s="93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109"/>
      <c r="V221" s="109"/>
      <c r="W221" s="110"/>
      <c r="X221" s="77"/>
      <c r="Y221" s="77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</row>
    <row r="222" ht="21.0" customHeight="1">
      <c r="A222" s="93"/>
      <c r="B222" s="93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109"/>
      <c r="V222" s="109"/>
      <c r="W222" s="110"/>
      <c r="X222" s="77"/>
      <c r="Y222" s="77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</row>
    <row r="223" ht="21.0" customHeight="1">
      <c r="A223" s="93"/>
      <c r="B223" s="93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109"/>
      <c r="V223" s="109"/>
      <c r="W223" s="110"/>
      <c r="X223" s="77"/>
      <c r="Y223" s="77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</row>
    <row r="224" ht="21.0" customHeight="1">
      <c r="A224" s="93"/>
      <c r="B224" s="93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109"/>
      <c r="V224" s="109"/>
      <c r="W224" s="110"/>
      <c r="X224" s="77"/>
      <c r="Y224" s="77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</row>
    <row r="225" ht="21.0" customHeight="1">
      <c r="A225" s="93"/>
      <c r="B225" s="93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109"/>
      <c r="V225" s="109"/>
      <c r="W225" s="110"/>
      <c r="X225" s="77"/>
      <c r="Y225" s="77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</row>
    <row r="226" ht="21.0" customHeight="1">
      <c r="A226" s="93"/>
      <c r="B226" s="93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109"/>
      <c r="V226" s="109"/>
      <c r="W226" s="110"/>
      <c r="X226" s="77"/>
      <c r="Y226" s="77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</row>
    <row r="227" ht="21.0" customHeight="1">
      <c r="A227" s="93"/>
      <c r="B227" s="93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109"/>
      <c r="V227" s="109"/>
      <c r="W227" s="110"/>
      <c r="X227" s="77"/>
      <c r="Y227" s="77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</row>
    <row r="228" ht="21.0" customHeight="1">
      <c r="A228" s="93"/>
      <c r="B228" s="93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109"/>
      <c r="V228" s="109"/>
      <c r="W228" s="110"/>
      <c r="X228" s="77"/>
      <c r="Y228" s="77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</row>
    <row r="229" ht="21.0" customHeight="1">
      <c r="A229" s="93"/>
      <c r="B229" s="93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109"/>
      <c r="V229" s="109"/>
      <c r="W229" s="110"/>
      <c r="X229" s="77"/>
      <c r="Y229" s="77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</row>
    <row r="230" ht="21.0" customHeight="1">
      <c r="A230" s="93"/>
      <c r="B230" s="93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109"/>
      <c r="V230" s="109"/>
      <c r="W230" s="110"/>
      <c r="X230" s="77"/>
      <c r="Y230" s="77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</row>
    <row r="231" ht="21.0" customHeight="1">
      <c r="A231" s="93"/>
      <c r="B231" s="93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109"/>
      <c r="V231" s="109"/>
      <c r="W231" s="110"/>
      <c r="X231" s="77"/>
      <c r="Y231" s="77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</row>
    <row r="232" ht="21.0" customHeight="1">
      <c r="A232" s="93"/>
      <c r="B232" s="93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109"/>
      <c r="V232" s="109"/>
      <c r="W232" s="110"/>
      <c r="X232" s="77"/>
      <c r="Y232" s="77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</row>
    <row r="233" ht="21.0" customHeight="1">
      <c r="A233" s="93"/>
      <c r="B233" s="93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109"/>
      <c r="V233" s="109"/>
      <c r="W233" s="110"/>
      <c r="X233" s="77"/>
      <c r="Y233" s="77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</row>
    <row r="234" ht="21.0" customHeight="1">
      <c r="A234" s="93"/>
      <c r="B234" s="93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109"/>
      <c r="V234" s="109"/>
      <c r="W234" s="110"/>
      <c r="X234" s="77"/>
      <c r="Y234" s="77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</row>
    <row r="235" ht="21.0" customHeight="1">
      <c r="A235" s="93"/>
      <c r="B235" s="93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109"/>
      <c r="V235" s="109"/>
      <c r="W235" s="110"/>
      <c r="X235" s="77"/>
      <c r="Y235" s="77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</row>
    <row r="236" ht="21.0" customHeight="1">
      <c r="A236" s="93"/>
      <c r="B236" s="93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109"/>
      <c r="V236" s="109"/>
      <c r="W236" s="110"/>
      <c r="X236" s="77"/>
      <c r="Y236" s="77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</row>
    <row r="237" ht="21.0" customHeight="1">
      <c r="A237" s="93"/>
      <c r="B237" s="93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109"/>
      <c r="V237" s="109"/>
      <c r="W237" s="110"/>
      <c r="X237" s="77"/>
      <c r="Y237" s="77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</row>
    <row r="238" ht="21.0" customHeight="1">
      <c r="A238" s="93"/>
      <c r="B238" s="93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109"/>
      <c r="V238" s="109"/>
      <c r="W238" s="110"/>
      <c r="X238" s="77"/>
      <c r="Y238" s="77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</row>
    <row r="239" ht="21.0" customHeight="1">
      <c r="A239" s="93"/>
      <c r="B239" s="93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109"/>
      <c r="V239" s="109"/>
      <c r="W239" s="110"/>
      <c r="X239" s="77"/>
      <c r="Y239" s="77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</row>
    <row r="240" ht="21.0" customHeight="1">
      <c r="A240" s="93"/>
      <c r="B240" s="93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109"/>
      <c r="V240" s="109"/>
      <c r="W240" s="110"/>
      <c r="X240" s="77"/>
      <c r="Y240" s="77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</row>
    <row r="241" ht="21.0" customHeight="1">
      <c r="A241" s="93"/>
      <c r="B241" s="93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109"/>
      <c r="V241" s="109"/>
      <c r="W241" s="110"/>
      <c r="X241" s="77"/>
      <c r="Y241" s="77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</row>
    <row r="242" ht="21.0" customHeight="1">
      <c r="A242" s="93"/>
      <c r="B242" s="93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109"/>
      <c r="V242" s="109"/>
      <c r="W242" s="110"/>
      <c r="X242" s="77"/>
      <c r="Y242" s="77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</row>
    <row r="243" ht="21.0" customHeight="1">
      <c r="A243" s="93"/>
      <c r="B243" s="93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109"/>
      <c r="V243" s="109"/>
      <c r="W243" s="110"/>
      <c r="X243" s="77"/>
      <c r="Y243" s="77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</row>
    <row r="244" ht="21.0" customHeight="1">
      <c r="A244" s="93"/>
      <c r="B244" s="93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109"/>
      <c r="V244" s="109"/>
      <c r="W244" s="110"/>
      <c r="X244" s="77"/>
      <c r="Y244" s="77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</row>
    <row r="245" ht="21.0" customHeight="1">
      <c r="A245" s="93"/>
      <c r="B245" s="93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109"/>
      <c r="V245" s="109"/>
      <c r="W245" s="110"/>
      <c r="X245" s="77"/>
      <c r="Y245" s="77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</row>
    <row r="246" ht="21.0" customHeight="1">
      <c r="A246" s="93"/>
      <c r="B246" s="93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109"/>
      <c r="V246" s="109"/>
      <c r="W246" s="110"/>
      <c r="X246" s="77"/>
      <c r="Y246" s="77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</row>
    <row r="247" ht="21.0" customHeight="1">
      <c r="A247" s="93"/>
      <c r="B247" s="93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109"/>
      <c r="V247" s="109"/>
      <c r="W247" s="110"/>
      <c r="X247" s="77"/>
      <c r="Y247" s="77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</row>
    <row r="248" ht="21.0" customHeight="1">
      <c r="A248" s="93"/>
      <c r="B248" s="93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109"/>
      <c r="V248" s="109"/>
      <c r="W248" s="110"/>
      <c r="X248" s="77"/>
      <c r="Y248" s="77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</row>
    <row r="249" ht="21.0" customHeight="1">
      <c r="A249" s="78"/>
      <c r="B249" s="78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0"/>
      <c r="V249" s="110"/>
      <c r="W249" s="110"/>
      <c r="X249" s="77"/>
      <c r="Y249" s="77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</row>
    <row r="250" ht="21.0" customHeight="1">
      <c r="A250" s="78"/>
      <c r="B250" s="78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0"/>
      <c r="V250" s="110"/>
      <c r="W250" s="110"/>
      <c r="X250" s="77"/>
      <c r="Y250" s="77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</row>
    <row r="251" ht="21.0" customHeight="1">
      <c r="A251" s="78"/>
      <c r="B251" s="78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0"/>
      <c r="V251" s="110"/>
      <c r="W251" s="110"/>
      <c r="X251" s="77"/>
      <c r="Y251" s="77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</row>
    <row r="252" ht="21.0" customHeight="1">
      <c r="A252" s="78"/>
      <c r="B252" s="78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0"/>
      <c r="V252" s="110"/>
      <c r="W252" s="110"/>
      <c r="X252" s="77"/>
      <c r="Y252" s="77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</row>
    <row r="253" ht="21.0" customHeight="1">
      <c r="A253" s="78"/>
      <c r="B253" s="78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0"/>
      <c r="V253" s="110"/>
      <c r="W253" s="110"/>
      <c r="X253" s="77"/>
      <c r="Y253" s="77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</row>
    <row r="254" ht="21.0" customHeight="1">
      <c r="A254" s="78"/>
      <c r="B254" s="78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0"/>
      <c r="V254" s="110"/>
      <c r="W254" s="110"/>
      <c r="X254" s="77"/>
      <c r="Y254" s="77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</row>
    <row r="255" ht="21.0" customHeight="1">
      <c r="A255" s="78"/>
      <c r="B255" s="78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0"/>
      <c r="V255" s="110"/>
      <c r="W255" s="110"/>
      <c r="X255" s="77"/>
      <c r="Y255" s="77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</row>
    <row r="256" ht="21.0" customHeight="1">
      <c r="A256" s="78"/>
      <c r="B256" s="78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0"/>
      <c r="V256" s="110"/>
      <c r="W256" s="110"/>
      <c r="X256" s="77"/>
      <c r="Y256" s="77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</row>
    <row r="257" ht="21.0" customHeight="1">
      <c r="A257" s="78"/>
      <c r="B257" s="78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0"/>
      <c r="V257" s="110"/>
      <c r="W257" s="110"/>
      <c r="X257" s="77"/>
      <c r="Y257" s="77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</row>
    <row r="258" ht="21.0" customHeight="1">
      <c r="A258" s="78"/>
      <c r="B258" s="78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0"/>
      <c r="V258" s="110"/>
      <c r="W258" s="110"/>
      <c r="X258" s="77"/>
      <c r="Y258" s="77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</row>
    <row r="259" ht="21.0" customHeight="1">
      <c r="A259" s="78"/>
      <c r="B259" s="78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0"/>
      <c r="V259" s="110"/>
      <c r="W259" s="110"/>
      <c r="X259" s="77"/>
      <c r="Y259" s="77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</row>
    <row r="260" ht="21.0" customHeight="1">
      <c r="A260" s="78"/>
      <c r="B260" s="78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0"/>
      <c r="V260" s="110"/>
      <c r="W260" s="110"/>
      <c r="X260" s="77"/>
      <c r="Y260" s="77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</row>
    <row r="261" ht="21.0" customHeight="1">
      <c r="A261" s="78"/>
      <c r="B261" s="78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0"/>
      <c r="V261" s="110"/>
      <c r="W261" s="110"/>
      <c r="X261" s="77"/>
      <c r="Y261" s="77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</row>
    <row r="262" ht="21.0" customHeight="1">
      <c r="A262" s="78"/>
      <c r="B262" s="78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0"/>
      <c r="V262" s="110"/>
      <c r="W262" s="110"/>
      <c r="X262" s="77"/>
      <c r="Y262" s="77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</row>
    <row r="263" ht="21.0" customHeight="1">
      <c r="A263" s="78"/>
      <c r="B263" s="78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0"/>
      <c r="V263" s="110"/>
      <c r="W263" s="110"/>
      <c r="X263" s="77"/>
      <c r="Y263" s="77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</row>
    <row r="264" ht="21.0" customHeight="1">
      <c r="A264" s="78"/>
      <c r="B264" s="78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0"/>
      <c r="V264" s="110"/>
      <c r="W264" s="110"/>
      <c r="X264" s="77"/>
      <c r="Y264" s="77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</row>
    <row r="265" ht="21.0" customHeight="1">
      <c r="A265" s="78"/>
      <c r="B265" s="78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0"/>
      <c r="V265" s="110"/>
      <c r="W265" s="110"/>
      <c r="X265" s="77"/>
      <c r="Y265" s="77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</row>
    <row r="266" ht="21.0" customHeight="1">
      <c r="A266" s="78"/>
      <c r="B266" s="78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0"/>
      <c r="V266" s="110"/>
      <c r="W266" s="110"/>
      <c r="X266" s="77"/>
      <c r="Y266" s="77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</row>
    <row r="267" ht="21.0" customHeight="1">
      <c r="A267" s="78"/>
      <c r="B267" s="78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0"/>
      <c r="V267" s="110"/>
      <c r="W267" s="110"/>
      <c r="X267" s="77"/>
      <c r="Y267" s="77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</row>
    <row r="268" ht="21.0" customHeight="1">
      <c r="A268" s="78"/>
      <c r="B268" s="78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0"/>
      <c r="V268" s="110"/>
      <c r="W268" s="110"/>
      <c r="X268" s="77"/>
      <c r="Y268" s="77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</row>
    <row r="269" ht="21.0" customHeight="1">
      <c r="A269" s="78"/>
      <c r="B269" s="78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0"/>
      <c r="V269" s="110"/>
      <c r="W269" s="110"/>
      <c r="X269" s="77"/>
      <c r="Y269" s="77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</row>
    <row r="270" ht="21.0" customHeight="1">
      <c r="A270" s="78"/>
      <c r="B270" s="78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0"/>
      <c r="V270" s="110"/>
      <c r="W270" s="110"/>
      <c r="X270" s="77"/>
      <c r="Y270" s="77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</row>
    <row r="271" ht="21.0" customHeight="1">
      <c r="A271" s="78"/>
      <c r="B271" s="78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0"/>
      <c r="V271" s="110"/>
      <c r="W271" s="110"/>
      <c r="X271" s="77"/>
      <c r="Y271" s="77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</row>
    <row r="272" ht="21.0" customHeight="1">
      <c r="A272" s="78"/>
      <c r="B272" s="78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0"/>
      <c r="V272" s="110"/>
      <c r="W272" s="110"/>
      <c r="X272" s="77"/>
      <c r="Y272" s="77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</row>
    <row r="273" ht="21.0" customHeight="1">
      <c r="A273" s="78"/>
      <c r="B273" s="78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0"/>
      <c r="V273" s="110"/>
      <c r="W273" s="110"/>
      <c r="X273" s="77"/>
      <c r="Y273" s="77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</row>
    <row r="274" ht="21.0" customHeight="1">
      <c r="A274" s="78"/>
      <c r="B274" s="78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0"/>
      <c r="V274" s="110"/>
      <c r="W274" s="110"/>
      <c r="X274" s="77"/>
      <c r="Y274" s="77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</row>
    <row r="275" ht="21.0" customHeight="1">
      <c r="A275" s="78"/>
      <c r="B275" s="78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0"/>
      <c r="V275" s="110"/>
      <c r="W275" s="110"/>
      <c r="X275" s="77"/>
      <c r="Y275" s="77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</row>
    <row r="276" ht="21.0" customHeight="1">
      <c r="A276" s="78"/>
      <c r="B276" s="78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0"/>
      <c r="V276" s="110"/>
      <c r="W276" s="110"/>
      <c r="X276" s="77"/>
      <c r="Y276" s="77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</row>
    <row r="277" ht="21.0" customHeight="1">
      <c r="A277" s="78"/>
      <c r="B277" s="78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0"/>
      <c r="V277" s="110"/>
      <c r="W277" s="110"/>
      <c r="X277" s="77"/>
      <c r="Y277" s="77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</row>
    <row r="278" ht="21.0" customHeight="1">
      <c r="A278" s="78"/>
      <c r="B278" s="78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0"/>
      <c r="V278" s="110"/>
      <c r="W278" s="110"/>
      <c r="X278" s="77"/>
      <c r="Y278" s="77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</row>
    <row r="279" ht="21.0" customHeight="1">
      <c r="A279" s="78"/>
      <c r="B279" s="78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0"/>
      <c r="V279" s="110"/>
      <c r="W279" s="110"/>
      <c r="X279" s="77"/>
      <c r="Y279" s="77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</row>
    <row r="280" ht="21.0" customHeight="1">
      <c r="A280" s="78"/>
      <c r="B280" s="78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0"/>
      <c r="V280" s="110"/>
      <c r="W280" s="110"/>
      <c r="X280" s="77"/>
      <c r="Y280" s="77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</row>
    <row r="281" ht="21.0" customHeight="1">
      <c r="A281" s="78"/>
      <c r="B281" s="78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0"/>
      <c r="V281" s="110"/>
      <c r="W281" s="110"/>
      <c r="X281" s="77"/>
      <c r="Y281" s="77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</row>
    <row r="282" ht="21.0" customHeight="1">
      <c r="A282" s="78"/>
      <c r="B282" s="78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0"/>
      <c r="V282" s="110"/>
      <c r="W282" s="110"/>
      <c r="X282" s="77"/>
      <c r="Y282" s="77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</row>
    <row r="283" ht="21.0" customHeight="1">
      <c r="A283" s="78"/>
      <c r="B283" s="78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0"/>
      <c r="V283" s="110"/>
      <c r="W283" s="110"/>
      <c r="X283" s="77"/>
      <c r="Y283" s="77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</row>
    <row r="284" ht="21.0" customHeight="1">
      <c r="A284" s="78"/>
      <c r="B284" s="78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0"/>
      <c r="V284" s="110"/>
      <c r="W284" s="110"/>
      <c r="X284" s="77"/>
      <c r="Y284" s="77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</row>
    <row r="285" ht="21.0" customHeight="1">
      <c r="A285" s="78"/>
      <c r="B285" s="78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0"/>
      <c r="V285" s="110"/>
      <c r="W285" s="110"/>
      <c r="X285" s="77"/>
      <c r="Y285" s="77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</row>
    <row r="286" ht="21.0" customHeight="1">
      <c r="A286" s="78"/>
      <c r="B286" s="78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0"/>
      <c r="V286" s="110"/>
      <c r="W286" s="110"/>
      <c r="X286" s="77"/>
      <c r="Y286" s="77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</row>
    <row r="287" ht="21.0" customHeight="1">
      <c r="A287" s="78"/>
      <c r="B287" s="78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0"/>
      <c r="V287" s="110"/>
      <c r="W287" s="110"/>
      <c r="X287" s="77"/>
      <c r="Y287" s="77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</row>
    <row r="288" ht="21.0" customHeight="1">
      <c r="A288" s="78"/>
      <c r="B288" s="78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0"/>
      <c r="V288" s="110"/>
      <c r="W288" s="110"/>
      <c r="X288" s="77"/>
      <c r="Y288" s="77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</row>
    <row r="289" ht="21.0" customHeight="1">
      <c r="A289" s="78"/>
      <c r="B289" s="78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0"/>
      <c r="V289" s="110"/>
      <c r="W289" s="110"/>
      <c r="X289" s="77"/>
      <c r="Y289" s="77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</row>
    <row r="290" ht="21.0" customHeight="1">
      <c r="A290" s="78"/>
      <c r="B290" s="78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0"/>
      <c r="V290" s="110"/>
      <c r="W290" s="110"/>
      <c r="X290" s="77"/>
      <c r="Y290" s="77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</row>
    <row r="291" ht="21.0" customHeight="1">
      <c r="A291" s="78"/>
      <c r="B291" s="78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0"/>
      <c r="V291" s="110"/>
      <c r="W291" s="110"/>
      <c r="X291" s="77"/>
      <c r="Y291" s="77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</row>
    <row r="292" ht="21.0" customHeight="1">
      <c r="A292" s="78"/>
      <c r="B292" s="78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0"/>
      <c r="V292" s="110"/>
      <c r="W292" s="110"/>
      <c r="X292" s="77"/>
      <c r="Y292" s="77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</row>
    <row r="293" ht="21.0" customHeight="1">
      <c r="A293" s="78"/>
      <c r="B293" s="78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0"/>
      <c r="V293" s="110"/>
      <c r="W293" s="110"/>
      <c r="X293" s="77"/>
      <c r="Y293" s="77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</row>
    <row r="294" ht="21.0" customHeight="1">
      <c r="A294" s="78"/>
      <c r="B294" s="78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0"/>
      <c r="V294" s="110"/>
      <c r="W294" s="110"/>
      <c r="X294" s="77"/>
      <c r="Y294" s="77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</row>
    <row r="295" ht="21.0" customHeight="1">
      <c r="A295" s="78"/>
      <c r="B295" s="78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0"/>
      <c r="V295" s="110"/>
      <c r="W295" s="110"/>
      <c r="X295" s="77"/>
      <c r="Y295" s="77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</row>
    <row r="296" ht="21.0" customHeight="1">
      <c r="A296" s="78"/>
      <c r="B296" s="78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0"/>
      <c r="V296" s="110"/>
      <c r="W296" s="110"/>
      <c r="X296" s="77"/>
      <c r="Y296" s="77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</row>
    <row r="297" ht="21.0" customHeight="1">
      <c r="A297" s="78"/>
      <c r="B297" s="78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0"/>
      <c r="V297" s="110"/>
      <c r="W297" s="110"/>
      <c r="X297" s="77"/>
      <c r="Y297" s="77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</row>
    <row r="298" ht="21.0" customHeight="1">
      <c r="A298" s="78"/>
      <c r="B298" s="78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0"/>
      <c r="V298" s="110"/>
      <c r="W298" s="110"/>
      <c r="X298" s="77"/>
      <c r="Y298" s="77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</row>
    <row r="299" ht="21.0" customHeight="1">
      <c r="A299" s="78"/>
      <c r="B299" s="78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0"/>
      <c r="V299" s="110"/>
      <c r="W299" s="110"/>
      <c r="X299" s="77"/>
      <c r="Y299" s="77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</row>
    <row r="300" ht="21.0" customHeight="1">
      <c r="A300" s="78"/>
      <c r="B300" s="78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0"/>
      <c r="V300" s="110"/>
      <c r="W300" s="110"/>
      <c r="X300" s="77"/>
      <c r="Y300" s="77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</row>
    <row r="301" ht="21.0" customHeight="1">
      <c r="A301" s="78"/>
      <c r="B301" s="78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0"/>
      <c r="V301" s="110"/>
      <c r="W301" s="110"/>
      <c r="X301" s="77"/>
      <c r="Y301" s="77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</row>
    <row r="302" ht="21.0" customHeight="1">
      <c r="A302" s="78"/>
      <c r="B302" s="78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0"/>
      <c r="V302" s="110"/>
      <c r="W302" s="110"/>
      <c r="X302" s="77"/>
      <c r="Y302" s="77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</row>
    <row r="303" ht="21.0" customHeight="1">
      <c r="A303" s="78"/>
      <c r="B303" s="78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0"/>
      <c r="V303" s="110"/>
      <c r="W303" s="110"/>
      <c r="X303" s="77"/>
      <c r="Y303" s="77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</row>
    <row r="304" ht="21.0" customHeight="1">
      <c r="A304" s="78"/>
      <c r="B304" s="78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0"/>
      <c r="V304" s="110"/>
      <c r="W304" s="110"/>
      <c r="X304" s="77"/>
      <c r="Y304" s="77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</row>
    <row r="305" ht="21.0" customHeight="1">
      <c r="A305" s="78"/>
      <c r="B305" s="78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0"/>
      <c r="V305" s="110"/>
      <c r="W305" s="110"/>
      <c r="X305" s="77"/>
      <c r="Y305" s="77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</row>
    <row r="306" ht="21.0" customHeight="1">
      <c r="A306" s="78"/>
      <c r="B306" s="78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0"/>
      <c r="V306" s="110"/>
      <c r="W306" s="110"/>
      <c r="X306" s="77"/>
      <c r="Y306" s="77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</row>
    <row r="307" ht="21.0" customHeight="1">
      <c r="A307" s="78"/>
      <c r="B307" s="78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0"/>
      <c r="V307" s="110"/>
      <c r="W307" s="110"/>
      <c r="X307" s="77"/>
      <c r="Y307" s="77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</row>
    <row r="308" ht="21.0" customHeight="1">
      <c r="A308" s="78"/>
      <c r="B308" s="78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0"/>
      <c r="V308" s="110"/>
      <c r="W308" s="110"/>
      <c r="X308" s="77"/>
      <c r="Y308" s="77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</row>
    <row r="309" ht="21.0" customHeight="1">
      <c r="A309" s="78"/>
      <c r="B309" s="78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0"/>
      <c r="V309" s="110"/>
      <c r="W309" s="110"/>
      <c r="X309" s="77"/>
      <c r="Y309" s="77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</row>
    <row r="310" ht="21.0" customHeight="1">
      <c r="A310" s="78"/>
      <c r="B310" s="78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0"/>
      <c r="V310" s="110"/>
      <c r="W310" s="110"/>
      <c r="X310" s="77"/>
      <c r="Y310" s="77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</row>
    <row r="311" ht="21.0" customHeight="1">
      <c r="A311" s="78"/>
      <c r="B311" s="78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0"/>
      <c r="V311" s="110"/>
      <c r="W311" s="110"/>
      <c r="X311" s="77"/>
      <c r="Y311" s="77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</row>
    <row r="312" ht="21.0" customHeight="1">
      <c r="A312" s="78"/>
      <c r="B312" s="78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0"/>
      <c r="V312" s="110"/>
      <c r="W312" s="110"/>
      <c r="X312" s="77"/>
      <c r="Y312" s="77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</row>
    <row r="313" ht="21.0" customHeight="1">
      <c r="A313" s="78"/>
      <c r="B313" s="78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0"/>
      <c r="V313" s="110"/>
      <c r="W313" s="110"/>
      <c r="X313" s="77"/>
      <c r="Y313" s="77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</row>
    <row r="314" ht="21.0" customHeight="1">
      <c r="A314" s="78"/>
      <c r="B314" s="78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0"/>
      <c r="V314" s="110"/>
      <c r="W314" s="110"/>
      <c r="X314" s="77"/>
      <c r="Y314" s="77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</row>
    <row r="315" ht="21.0" customHeight="1">
      <c r="A315" s="78"/>
      <c r="B315" s="78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0"/>
      <c r="V315" s="110"/>
      <c r="W315" s="110"/>
      <c r="X315" s="77"/>
      <c r="Y315" s="77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</row>
    <row r="316" ht="21.0" customHeight="1">
      <c r="A316" s="78"/>
      <c r="B316" s="78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0"/>
      <c r="V316" s="110"/>
      <c r="W316" s="110"/>
      <c r="X316" s="77"/>
      <c r="Y316" s="77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</row>
    <row r="317" ht="21.0" customHeight="1">
      <c r="A317" s="78"/>
      <c r="B317" s="78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0"/>
      <c r="V317" s="110"/>
      <c r="W317" s="110"/>
      <c r="X317" s="77"/>
      <c r="Y317" s="77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</row>
    <row r="318" ht="21.0" customHeight="1">
      <c r="A318" s="78"/>
      <c r="B318" s="78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0"/>
      <c r="V318" s="110"/>
      <c r="W318" s="110"/>
      <c r="X318" s="77"/>
      <c r="Y318" s="77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</row>
    <row r="319" ht="21.0" customHeight="1">
      <c r="A319" s="78"/>
      <c r="B319" s="78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0"/>
      <c r="V319" s="110"/>
      <c r="W319" s="110"/>
      <c r="X319" s="77"/>
      <c r="Y319" s="77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</row>
    <row r="320" ht="21.0" customHeight="1">
      <c r="A320" s="78"/>
      <c r="B320" s="78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0"/>
      <c r="V320" s="110"/>
      <c r="W320" s="110"/>
      <c r="X320" s="77"/>
      <c r="Y320" s="77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</row>
    <row r="321" ht="21.0" customHeight="1">
      <c r="A321" s="78"/>
      <c r="B321" s="78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0"/>
      <c r="V321" s="110"/>
      <c r="W321" s="110"/>
      <c r="X321" s="77"/>
      <c r="Y321" s="77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</row>
    <row r="322" ht="21.0" customHeight="1">
      <c r="A322" s="78"/>
      <c r="B322" s="78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0"/>
      <c r="V322" s="110"/>
      <c r="W322" s="110"/>
      <c r="X322" s="77"/>
      <c r="Y322" s="77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</row>
    <row r="323" ht="21.0" customHeight="1">
      <c r="A323" s="78"/>
      <c r="B323" s="78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0"/>
      <c r="V323" s="110"/>
      <c r="W323" s="110"/>
      <c r="X323" s="77"/>
      <c r="Y323" s="77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</row>
    <row r="324" ht="21.0" customHeight="1">
      <c r="A324" s="78"/>
      <c r="B324" s="78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0"/>
      <c r="V324" s="110"/>
      <c r="W324" s="110"/>
      <c r="X324" s="77"/>
      <c r="Y324" s="77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</row>
    <row r="325" ht="21.0" customHeight="1">
      <c r="A325" s="78"/>
      <c r="B325" s="78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0"/>
      <c r="V325" s="110"/>
      <c r="W325" s="110"/>
      <c r="X325" s="77"/>
      <c r="Y325" s="77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</row>
    <row r="326" ht="21.0" customHeight="1">
      <c r="A326" s="78"/>
      <c r="B326" s="78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0"/>
      <c r="V326" s="110"/>
      <c r="W326" s="110"/>
      <c r="X326" s="77"/>
      <c r="Y326" s="77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</row>
    <row r="327" ht="21.0" customHeight="1">
      <c r="A327" s="78"/>
      <c r="B327" s="78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0"/>
      <c r="V327" s="110"/>
      <c r="W327" s="110"/>
      <c r="X327" s="77"/>
      <c r="Y327" s="77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</row>
    <row r="328" ht="21.0" customHeight="1">
      <c r="A328" s="78"/>
      <c r="B328" s="78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0"/>
      <c r="V328" s="110"/>
      <c r="W328" s="110"/>
      <c r="X328" s="77"/>
      <c r="Y328" s="77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</row>
    <row r="329" ht="21.0" customHeight="1">
      <c r="A329" s="78"/>
      <c r="B329" s="78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0"/>
      <c r="V329" s="110"/>
      <c r="W329" s="110"/>
      <c r="X329" s="77"/>
      <c r="Y329" s="77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</row>
    <row r="330" ht="21.0" customHeight="1">
      <c r="A330" s="78"/>
      <c r="B330" s="78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0"/>
      <c r="V330" s="110"/>
      <c r="W330" s="110"/>
      <c r="X330" s="77"/>
      <c r="Y330" s="77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</row>
    <row r="331" ht="21.0" customHeight="1">
      <c r="A331" s="78"/>
      <c r="B331" s="78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0"/>
      <c r="V331" s="110"/>
      <c r="W331" s="110"/>
      <c r="X331" s="77"/>
      <c r="Y331" s="77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</row>
    <row r="332" ht="21.0" customHeight="1">
      <c r="A332" s="78"/>
      <c r="B332" s="78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0"/>
      <c r="V332" s="110"/>
      <c r="W332" s="110"/>
      <c r="X332" s="77"/>
      <c r="Y332" s="77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</row>
    <row r="333" ht="21.0" customHeight="1">
      <c r="A333" s="78"/>
      <c r="B333" s="78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0"/>
      <c r="V333" s="110"/>
      <c r="W333" s="110"/>
      <c r="X333" s="77"/>
      <c r="Y333" s="77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</row>
    <row r="334" ht="21.0" customHeight="1">
      <c r="A334" s="78"/>
      <c r="B334" s="78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0"/>
      <c r="V334" s="110"/>
      <c r="W334" s="110"/>
      <c r="X334" s="77"/>
      <c r="Y334" s="77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</row>
    <row r="335" ht="21.0" customHeight="1">
      <c r="A335" s="78"/>
      <c r="B335" s="78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0"/>
      <c r="V335" s="110"/>
      <c r="W335" s="110"/>
      <c r="X335" s="77"/>
      <c r="Y335" s="77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</row>
    <row r="336" ht="21.0" customHeight="1">
      <c r="A336" s="78"/>
      <c r="B336" s="78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0"/>
      <c r="V336" s="110"/>
      <c r="W336" s="110"/>
      <c r="X336" s="77"/>
      <c r="Y336" s="77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</row>
    <row r="337" ht="21.0" customHeight="1">
      <c r="A337" s="78"/>
      <c r="B337" s="78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0"/>
      <c r="V337" s="110"/>
      <c r="W337" s="110"/>
      <c r="X337" s="77"/>
      <c r="Y337" s="77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</row>
    <row r="338" ht="21.0" customHeight="1">
      <c r="A338" s="78"/>
      <c r="B338" s="78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0"/>
      <c r="V338" s="110"/>
      <c r="W338" s="110"/>
      <c r="X338" s="77"/>
      <c r="Y338" s="77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</row>
    <row r="339" ht="21.0" customHeight="1">
      <c r="A339" s="78"/>
      <c r="B339" s="78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0"/>
      <c r="V339" s="110"/>
      <c r="W339" s="110"/>
      <c r="X339" s="77"/>
      <c r="Y339" s="77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</row>
    <row r="340" ht="21.0" customHeight="1">
      <c r="A340" s="78"/>
      <c r="B340" s="78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0"/>
      <c r="V340" s="110"/>
      <c r="W340" s="110"/>
      <c r="X340" s="77"/>
      <c r="Y340" s="77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</row>
    <row r="341" ht="21.0" customHeight="1">
      <c r="A341" s="78"/>
      <c r="B341" s="78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0"/>
      <c r="V341" s="110"/>
      <c r="W341" s="110"/>
      <c r="X341" s="77"/>
      <c r="Y341" s="77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</row>
    <row r="342" ht="21.0" customHeight="1">
      <c r="A342" s="78"/>
      <c r="B342" s="78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0"/>
      <c r="V342" s="110"/>
      <c r="W342" s="110"/>
      <c r="X342" s="77"/>
      <c r="Y342" s="77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</row>
    <row r="343" ht="21.0" customHeight="1">
      <c r="A343" s="78"/>
      <c r="B343" s="78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0"/>
      <c r="V343" s="110"/>
      <c r="W343" s="110"/>
      <c r="X343" s="77"/>
      <c r="Y343" s="77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</row>
    <row r="344" ht="21.0" customHeight="1">
      <c r="A344" s="78"/>
      <c r="B344" s="78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0"/>
      <c r="V344" s="110"/>
      <c r="W344" s="110"/>
      <c r="X344" s="77"/>
      <c r="Y344" s="77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</row>
    <row r="345" ht="21.0" customHeight="1">
      <c r="A345" s="78"/>
      <c r="B345" s="78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0"/>
      <c r="V345" s="110"/>
      <c r="W345" s="110"/>
      <c r="X345" s="77"/>
      <c r="Y345" s="77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</row>
    <row r="346" ht="21.0" customHeight="1">
      <c r="A346" s="78"/>
      <c r="B346" s="78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0"/>
      <c r="V346" s="110"/>
      <c r="W346" s="110"/>
      <c r="X346" s="77"/>
      <c r="Y346" s="77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</row>
    <row r="347" ht="21.0" customHeight="1">
      <c r="A347" s="78"/>
      <c r="B347" s="78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0"/>
      <c r="V347" s="110"/>
      <c r="W347" s="110"/>
      <c r="X347" s="77"/>
      <c r="Y347" s="77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</row>
    <row r="348" ht="21.0" customHeight="1">
      <c r="A348" s="78"/>
      <c r="B348" s="78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0"/>
      <c r="V348" s="110"/>
      <c r="W348" s="110"/>
      <c r="X348" s="77"/>
      <c r="Y348" s="77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</row>
    <row r="349" ht="21.0" customHeight="1">
      <c r="A349" s="78"/>
      <c r="B349" s="78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0"/>
      <c r="V349" s="110"/>
      <c r="W349" s="110"/>
      <c r="X349" s="77"/>
      <c r="Y349" s="77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</row>
    <row r="350" ht="21.0" customHeight="1">
      <c r="A350" s="78"/>
      <c r="B350" s="78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0"/>
      <c r="V350" s="110"/>
      <c r="W350" s="110"/>
      <c r="X350" s="77"/>
      <c r="Y350" s="77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</row>
    <row r="351" ht="21.0" customHeight="1">
      <c r="A351" s="78"/>
      <c r="B351" s="78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0"/>
      <c r="V351" s="110"/>
      <c r="W351" s="110"/>
      <c r="X351" s="77"/>
      <c r="Y351" s="77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</row>
    <row r="352" ht="21.0" customHeight="1">
      <c r="A352" s="78"/>
      <c r="B352" s="78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0"/>
      <c r="V352" s="110"/>
      <c r="W352" s="110"/>
      <c r="X352" s="77"/>
      <c r="Y352" s="77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</row>
    <row r="353" ht="21.0" customHeight="1">
      <c r="A353" s="78"/>
      <c r="B353" s="78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0"/>
      <c r="V353" s="110"/>
      <c r="W353" s="110"/>
      <c r="X353" s="77"/>
      <c r="Y353" s="77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</row>
    <row r="354" ht="21.0" customHeight="1">
      <c r="A354" s="78"/>
      <c r="B354" s="78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0"/>
      <c r="V354" s="110"/>
      <c r="W354" s="110"/>
      <c r="X354" s="77"/>
      <c r="Y354" s="77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</row>
    <row r="355" ht="21.0" customHeight="1">
      <c r="A355" s="78"/>
      <c r="B355" s="78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0"/>
      <c r="V355" s="110"/>
      <c r="W355" s="110"/>
      <c r="X355" s="77"/>
      <c r="Y355" s="77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</row>
    <row r="356" ht="21.0" customHeight="1">
      <c r="A356" s="78"/>
      <c r="B356" s="78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0"/>
      <c r="V356" s="110"/>
      <c r="W356" s="110"/>
      <c r="X356" s="77"/>
      <c r="Y356" s="77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</row>
    <row r="357" ht="21.0" customHeight="1">
      <c r="A357" s="78"/>
      <c r="B357" s="78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0"/>
      <c r="V357" s="110"/>
      <c r="W357" s="110"/>
      <c r="X357" s="77"/>
      <c r="Y357" s="77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</row>
    <row r="358" ht="21.0" customHeight="1">
      <c r="A358" s="78"/>
      <c r="B358" s="78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0"/>
      <c r="V358" s="110"/>
      <c r="W358" s="110"/>
      <c r="X358" s="77"/>
      <c r="Y358" s="77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</row>
    <row r="359" ht="21.0" customHeight="1">
      <c r="A359" s="78"/>
      <c r="B359" s="78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0"/>
      <c r="V359" s="110"/>
      <c r="W359" s="110"/>
      <c r="X359" s="77"/>
      <c r="Y359" s="77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</row>
    <row r="360" ht="21.0" customHeight="1">
      <c r="A360" s="78"/>
      <c r="B360" s="78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0"/>
      <c r="V360" s="110"/>
      <c r="W360" s="110"/>
      <c r="X360" s="77"/>
      <c r="Y360" s="77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</row>
    <row r="361" ht="21.0" customHeight="1">
      <c r="A361" s="78"/>
      <c r="B361" s="78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0"/>
      <c r="V361" s="110"/>
      <c r="W361" s="110"/>
      <c r="X361" s="77"/>
      <c r="Y361" s="77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</row>
    <row r="362" ht="21.0" customHeight="1">
      <c r="A362" s="78"/>
      <c r="B362" s="78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0"/>
      <c r="V362" s="110"/>
      <c r="W362" s="110"/>
      <c r="X362" s="77"/>
      <c r="Y362" s="77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</row>
    <row r="363" ht="21.0" customHeight="1">
      <c r="A363" s="78"/>
      <c r="B363" s="78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0"/>
      <c r="V363" s="110"/>
      <c r="W363" s="110"/>
      <c r="X363" s="77"/>
      <c r="Y363" s="77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</row>
    <row r="364" ht="21.0" customHeight="1">
      <c r="A364" s="78"/>
      <c r="B364" s="78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0"/>
      <c r="V364" s="110"/>
      <c r="W364" s="110"/>
      <c r="X364" s="77"/>
      <c r="Y364" s="77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</row>
    <row r="365" ht="21.0" customHeight="1">
      <c r="A365" s="78"/>
      <c r="B365" s="78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0"/>
      <c r="V365" s="110"/>
      <c r="W365" s="110"/>
      <c r="X365" s="77"/>
      <c r="Y365" s="77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</row>
    <row r="366" ht="21.0" customHeight="1">
      <c r="A366" s="78"/>
      <c r="B366" s="78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0"/>
      <c r="V366" s="110"/>
      <c r="W366" s="110"/>
      <c r="X366" s="77"/>
      <c r="Y366" s="77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</row>
    <row r="367" ht="21.0" customHeight="1">
      <c r="A367" s="78"/>
      <c r="B367" s="78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0"/>
      <c r="V367" s="110"/>
      <c r="W367" s="110"/>
      <c r="X367" s="77"/>
      <c r="Y367" s="77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</row>
    <row r="368" ht="21.0" customHeight="1">
      <c r="A368" s="78"/>
      <c r="B368" s="78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0"/>
      <c r="V368" s="110"/>
      <c r="W368" s="110"/>
      <c r="X368" s="77"/>
      <c r="Y368" s="77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</row>
    <row r="369" ht="21.0" customHeight="1">
      <c r="A369" s="78"/>
      <c r="B369" s="78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0"/>
      <c r="V369" s="110"/>
      <c r="W369" s="110"/>
      <c r="X369" s="77"/>
      <c r="Y369" s="77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</row>
    <row r="370" ht="21.0" customHeight="1">
      <c r="A370" s="78"/>
      <c r="B370" s="78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0"/>
      <c r="V370" s="110"/>
      <c r="W370" s="110"/>
      <c r="X370" s="77"/>
      <c r="Y370" s="77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</row>
    <row r="371" ht="21.0" customHeight="1">
      <c r="A371" s="78"/>
      <c r="B371" s="78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0"/>
      <c r="V371" s="110"/>
      <c r="W371" s="110"/>
      <c r="X371" s="77"/>
      <c r="Y371" s="77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</row>
    <row r="372" ht="21.0" customHeight="1">
      <c r="A372" s="78"/>
      <c r="B372" s="78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0"/>
      <c r="V372" s="110"/>
      <c r="W372" s="110"/>
      <c r="X372" s="77"/>
      <c r="Y372" s="77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</row>
    <row r="373" ht="21.0" customHeight="1">
      <c r="A373" s="78"/>
      <c r="B373" s="78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0"/>
      <c r="V373" s="110"/>
      <c r="W373" s="110"/>
      <c r="X373" s="77"/>
      <c r="Y373" s="77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</row>
    <row r="374" ht="21.0" customHeight="1">
      <c r="A374" s="78"/>
      <c r="B374" s="78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0"/>
      <c r="V374" s="110"/>
      <c r="W374" s="110"/>
      <c r="X374" s="77"/>
      <c r="Y374" s="77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</row>
    <row r="375" ht="21.0" customHeight="1">
      <c r="A375" s="78"/>
      <c r="B375" s="78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0"/>
      <c r="V375" s="110"/>
      <c r="W375" s="110"/>
      <c r="X375" s="77"/>
      <c r="Y375" s="77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</row>
    <row r="376" ht="21.0" customHeight="1">
      <c r="A376" s="78"/>
      <c r="B376" s="78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0"/>
      <c r="V376" s="110"/>
      <c r="W376" s="110"/>
      <c r="X376" s="77"/>
      <c r="Y376" s="77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</row>
    <row r="377" ht="21.0" customHeight="1">
      <c r="A377" s="78"/>
      <c r="B377" s="78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0"/>
      <c r="V377" s="110"/>
      <c r="W377" s="110"/>
      <c r="X377" s="77"/>
      <c r="Y377" s="77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</row>
    <row r="378" ht="21.0" customHeight="1">
      <c r="A378" s="78"/>
      <c r="B378" s="78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0"/>
      <c r="V378" s="110"/>
      <c r="W378" s="110"/>
      <c r="X378" s="77"/>
      <c r="Y378" s="77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</row>
    <row r="379" ht="21.0" customHeight="1">
      <c r="A379" s="78"/>
      <c r="B379" s="78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0"/>
      <c r="V379" s="110"/>
      <c r="W379" s="110"/>
      <c r="X379" s="77"/>
      <c r="Y379" s="77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</row>
    <row r="380" ht="21.0" customHeight="1">
      <c r="A380" s="78"/>
      <c r="B380" s="78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0"/>
      <c r="V380" s="110"/>
      <c r="W380" s="110"/>
      <c r="X380" s="77"/>
      <c r="Y380" s="77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</row>
    <row r="381" ht="21.0" customHeight="1">
      <c r="A381" s="78"/>
      <c r="B381" s="78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0"/>
      <c r="V381" s="110"/>
      <c r="W381" s="110"/>
      <c r="X381" s="77"/>
      <c r="Y381" s="77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</row>
    <row r="382" ht="21.0" customHeight="1">
      <c r="A382" s="78"/>
      <c r="B382" s="78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0"/>
      <c r="V382" s="110"/>
      <c r="W382" s="110"/>
      <c r="X382" s="77"/>
      <c r="Y382" s="77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</row>
    <row r="383" ht="21.0" customHeight="1">
      <c r="A383" s="78"/>
      <c r="B383" s="78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0"/>
      <c r="V383" s="110"/>
      <c r="W383" s="110"/>
      <c r="X383" s="77"/>
      <c r="Y383" s="77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</row>
    <row r="384" ht="21.0" customHeight="1">
      <c r="A384" s="78"/>
      <c r="B384" s="78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0"/>
      <c r="V384" s="110"/>
      <c r="W384" s="110"/>
      <c r="X384" s="77"/>
      <c r="Y384" s="77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</row>
    <row r="385" ht="21.0" customHeight="1">
      <c r="A385" s="78"/>
      <c r="B385" s="78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0"/>
      <c r="V385" s="110"/>
      <c r="W385" s="110"/>
      <c r="X385" s="77"/>
      <c r="Y385" s="77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</row>
    <row r="386" ht="21.0" customHeight="1">
      <c r="A386" s="78"/>
      <c r="B386" s="78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0"/>
      <c r="V386" s="110"/>
      <c r="W386" s="110"/>
      <c r="X386" s="77"/>
      <c r="Y386" s="77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</row>
    <row r="387" ht="21.0" customHeight="1">
      <c r="A387" s="78"/>
      <c r="B387" s="78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0"/>
      <c r="V387" s="110"/>
      <c r="W387" s="110"/>
      <c r="X387" s="77"/>
      <c r="Y387" s="77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</row>
    <row r="388" ht="21.0" customHeight="1">
      <c r="A388" s="78"/>
      <c r="B388" s="78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0"/>
      <c r="V388" s="110"/>
      <c r="W388" s="110"/>
      <c r="X388" s="77"/>
      <c r="Y388" s="77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</row>
    <row r="389" ht="21.0" customHeight="1">
      <c r="A389" s="78"/>
      <c r="B389" s="78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0"/>
      <c r="V389" s="110"/>
      <c r="W389" s="110"/>
      <c r="X389" s="77"/>
      <c r="Y389" s="77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</row>
    <row r="390" ht="21.0" customHeight="1">
      <c r="A390" s="78"/>
      <c r="B390" s="78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0"/>
      <c r="V390" s="110"/>
      <c r="W390" s="110"/>
      <c r="X390" s="77"/>
      <c r="Y390" s="77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</row>
    <row r="391" ht="21.0" customHeight="1">
      <c r="A391" s="78"/>
      <c r="B391" s="78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0"/>
      <c r="V391" s="110"/>
      <c r="W391" s="110"/>
      <c r="X391" s="77"/>
      <c r="Y391" s="77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</row>
    <row r="392" ht="21.0" customHeight="1">
      <c r="A392" s="78"/>
      <c r="B392" s="78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0"/>
      <c r="V392" s="110"/>
      <c r="W392" s="110"/>
      <c r="X392" s="77"/>
      <c r="Y392" s="77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</row>
    <row r="393" ht="21.0" customHeight="1">
      <c r="A393" s="78"/>
      <c r="B393" s="78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0"/>
      <c r="V393" s="110"/>
      <c r="W393" s="110"/>
      <c r="X393" s="77"/>
      <c r="Y393" s="77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</row>
    <row r="394" ht="21.0" customHeight="1">
      <c r="A394" s="78"/>
      <c r="B394" s="78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0"/>
      <c r="V394" s="110"/>
      <c r="W394" s="110"/>
      <c r="X394" s="77"/>
      <c r="Y394" s="77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</row>
    <row r="395" ht="21.0" customHeight="1">
      <c r="A395" s="78"/>
      <c r="B395" s="78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0"/>
      <c r="V395" s="110"/>
      <c r="W395" s="110"/>
      <c r="X395" s="77"/>
      <c r="Y395" s="77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</row>
    <row r="396" ht="21.0" customHeight="1">
      <c r="A396" s="78"/>
      <c r="B396" s="78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0"/>
      <c r="V396" s="110"/>
      <c r="W396" s="110"/>
      <c r="X396" s="77"/>
      <c r="Y396" s="77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</row>
    <row r="397" ht="21.0" customHeight="1">
      <c r="A397" s="78"/>
      <c r="B397" s="78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0"/>
      <c r="V397" s="110"/>
      <c r="W397" s="110"/>
      <c r="X397" s="77"/>
      <c r="Y397" s="77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</row>
    <row r="398" ht="21.0" customHeight="1">
      <c r="A398" s="78"/>
      <c r="B398" s="78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0"/>
      <c r="V398" s="110"/>
      <c r="W398" s="110"/>
      <c r="X398" s="77"/>
      <c r="Y398" s="77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</row>
    <row r="399" ht="21.0" customHeight="1">
      <c r="A399" s="78"/>
      <c r="B399" s="78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0"/>
      <c r="V399" s="110"/>
      <c r="W399" s="110"/>
      <c r="X399" s="77"/>
      <c r="Y399" s="77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</row>
    <row r="400" ht="21.0" customHeight="1">
      <c r="A400" s="78"/>
      <c r="B400" s="78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0"/>
      <c r="V400" s="110"/>
      <c r="W400" s="110"/>
      <c r="X400" s="77"/>
      <c r="Y400" s="77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</row>
    <row r="401" ht="21.0" customHeight="1">
      <c r="A401" s="78"/>
      <c r="B401" s="78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0"/>
      <c r="V401" s="110"/>
      <c r="W401" s="110"/>
      <c r="X401" s="77"/>
      <c r="Y401" s="77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</row>
    <row r="402" ht="21.0" customHeight="1">
      <c r="A402" s="78"/>
      <c r="B402" s="78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0"/>
      <c r="V402" s="110"/>
      <c r="W402" s="110"/>
      <c r="X402" s="77"/>
      <c r="Y402" s="77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</row>
    <row r="403" ht="21.0" customHeight="1">
      <c r="A403" s="78"/>
      <c r="B403" s="78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0"/>
      <c r="V403" s="110"/>
      <c r="W403" s="110"/>
      <c r="X403" s="77"/>
      <c r="Y403" s="77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</row>
    <row r="404" ht="21.0" customHeight="1">
      <c r="A404" s="78"/>
      <c r="B404" s="78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0"/>
      <c r="V404" s="110"/>
      <c r="W404" s="110"/>
      <c r="X404" s="77"/>
      <c r="Y404" s="77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</row>
    <row r="405" ht="21.0" customHeight="1">
      <c r="A405" s="78"/>
      <c r="B405" s="78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0"/>
      <c r="V405" s="110"/>
      <c r="W405" s="110"/>
      <c r="X405" s="77"/>
      <c r="Y405" s="77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</row>
    <row r="406" ht="21.0" customHeight="1">
      <c r="A406" s="78"/>
      <c r="B406" s="78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0"/>
      <c r="V406" s="110"/>
      <c r="W406" s="110"/>
      <c r="X406" s="77"/>
      <c r="Y406" s="77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</row>
    <row r="407" ht="21.0" customHeight="1">
      <c r="A407" s="78"/>
      <c r="B407" s="78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0"/>
      <c r="V407" s="110"/>
      <c r="W407" s="110"/>
      <c r="X407" s="77"/>
      <c r="Y407" s="77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</row>
    <row r="408" ht="21.0" customHeight="1">
      <c r="A408" s="78"/>
      <c r="B408" s="78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0"/>
      <c r="V408" s="110"/>
      <c r="W408" s="110"/>
      <c r="X408" s="77"/>
      <c r="Y408" s="77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</row>
    <row r="409" ht="21.0" customHeight="1">
      <c r="A409" s="78"/>
      <c r="B409" s="78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0"/>
      <c r="V409" s="110"/>
      <c r="W409" s="110"/>
      <c r="X409" s="77"/>
      <c r="Y409" s="77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</row>
    <row r="410" ht="21.0" customHeight="1">
      <c r="A410" s="78"/>
      <c r="B410" s="78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0"/>
      <c r="V410" s="110"/>
      <c r="W410" s="110"/>
      <c r="X410" s="77"/>
      <c r="Y410" s="77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</row>
    <row r="411" ht="21.0" customHeight="1">
      <c r="A411" s="78"/>
      <c r="B411" s="78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0"/>
      <c r="V411" s="110"/>
      <c r="W411" s="110"/>
      <c r="X411" s="77"/>
      <c r="Y411" s="77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</row>
    <row r="412" ht="21.0" customHeight="1">
      <c r="A412" s="78"/>
      <c r="B412" s="78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0"/>
      <c r="V412" s="110"/>
      <c r="W412" s="110"/>
      <c r="X412" s="77"/>
      <c r="Y412" s="77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</row>
    <row r="413" ht="21.0" customHeight="1">
      <c r="A413" s="78"/>
      <c r="B413" s="78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0"/>
      <c r="V413" s="110"/>
      <c r="W413" s="110"/>
      <c r="X413" s="77"/>
      <c r="Y413" s="77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</row>
    <row r="414" ht="21.0" customHeight="1">
      <c r="A414" s="78"/>
      <c r="B414" s="78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0"/>
      <c r="V414" s="110"/>
      <c r="W414" s="110"/>
      <c r="X414" s="77"/>
      <c r="Y414" s="77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</row>
    <row r="415" ht="21.0" customHeight="1">
      <c r="A415" s="78"/>
      <c r="B415" s="78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0"/>
      <c r="V415" s="110"/>
      <c r="W415" s="110"/>
      <c r="X415" s="77"/>
      <c r="Y415" s="77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</row>
    <row r="416" ht="21.0" customHeight="1">
      <c r="A416" s="78"/>
      <c r="B416" s="78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0"/>
      <c r="V416" s="110"/>
      <c r="W416" s="110"/>
      <c r="X416" s="77"/>
      <c r="Y416" s="77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</row>
    <row r="417" ht="21.0" customHeight="1">
      <c r="A417" s="78"/>
      <c r="B417" s="78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0"/>
      <c r="V417" s="110"/>
      <c r="W417" s="110"/>
      <c r="X417" s="77"/>
      <c r="Y417" s="77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</row>
    <row r="418" ht="21.0" customHeight="1">
      <c r="A418" s="78"/>
      <c r="B418" s="78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0"/>
      <c r="V418" s="110"/>
      <c r="W418" s="110"/>
      <c r="X418" s="77"/>
      <c r="Y418" s="77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</row>
    <row r="419" ht="21.0" customHeight="1">
      <c r="A419" s="78"/>
      <c r="B419" s="78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0"/>
      <c r="V419" s="110"/>
      <c r="W419" s="110"/>
      <c r="X419" s="77"/>
      <c r="Y419" s="77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</row>
    <row r="420" ht="21.0" customHeight="1">
      <c r="A420" s="78"/>
      <c r="B420" s="78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0"/>
      <c r="V420" s="110"/>
      <c r="W420" s="110"/>
      <c r="X420" s="77"/>
      <c r="Y420" s="77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</row>
    <row r="421" ht="21.0" customHeight="1">
      <c r="A421" s="78"/>
      <c r="B421" s="78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0"/>
      <c r="V421" s="110"/>
      <c r="W421" s="110"/>
      <c r="X421" s="77"/>
      <c r="Y421" s="77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</row>
    <row r="422" ht="21.0" customHeight="1">
      <c r="A422" s="78"/>
      <c r="B422" s="78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0"/>
      <c r="V422" s="110"/>
      <c r="W422" s="110"/>
      <c r="X422" s="77"/>
      <c r="Y422" s="77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</row>
    <row r="423" ht="21.0" customHeight="1">
      <c r="A423" s="78"/>
      <c r="B423" s="78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0"/>
      <c r="V423" s="110"/>
      <c r="W423" s="110"/>
      <c r="X423" s="77"/>
      <c r="Y423" s="77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</row>
    <row r="424" ht="21.0" customHeight="1">
      <c r="A424" s="78"/>
      <c r="B424" s="78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0"/>
      <c r="V424" s="110"/>
      <c r="W424" s="110"/>
      <c r="X424" s="77"/>
      <c r="Y424" s="77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</row>
    <row r="425" ht="21.0" customHeight="1">
      <c r="A425" s="78"/>
      <c r="B425" s="78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0"/>
      <c r="V425" s="110"/>
      <c r="W425" s="110"/>
      <c r="X425" s="77"/>
      <c r="Y425" s="77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</row>
    <row r="426" ht="21.0" customHeight="1">
      <c r="A426" s="78"/>
      <c r="B426" s="78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0"/>
      <c r="V426" s="110"/>
      <c r="W426" s="110"/>
      <c r="X426" s="77"/>
      <c r="Y426" s="77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</row>
    <row r="427" ht="21.0" customHeight="1">
      <c r="A427" s="78"/>
      <c r="B427" s="78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0"/>
      <c r="V427" s="110"/>
      <c r="W427" s="110"/>
      <c r="X427" s="77"/>
      <c r="Y427" s="77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</row>
    <row r="428" ht="21.0" customHeight="1">
      <c r="A428" s="78"/>
      <c r="B428" s="78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0"/>
      <c r="V428" s="110"/>
      <c r="W428" s="110"/>
      <c r="X428" s="77"/>
      <c r="Y428" s="77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</row>
    <row r="429" ht="21.0" customHeight="1">
      <c r="A429" s="78"/>
      <c r="B429" s="78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0"/>
      <c r="V429" s="110"/>
      <c r="W429" s="110"/>
      <c r="X429" s="77"/>
      <c r="Y429" s="77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</row>
    <row r="430" ht="21.0" customHeight="1">
      <c r="A430" s="78"/>
      <c r="B430" s="78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0"/>
      <c r="V430" s="110"/>
      <c r="W430" s="110"/>
      <c r="X430" s="77"/>
      <c r="Y430" s="77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</row>
    <row r="431" ht="21.0" customHeight="1">
      <c r="A431" s="78"/>
      <c r="B431" s="78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0"/>
      <c r="V431" s="110"/>
      <c r="W431" s="110"/>
      <c r="X431" s="77"/>
      <c r="Y431" s="77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</row>
    <row r="432" ht="21.0" customHeight="1">
      <c r="A432" s="78"/>
      <c r="B432" s="78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0"/>
      <c r="V432" s="110"/>
      <c r="W432" s="110"/>
      <c r="X432" s="77"/>
      <c r="Y432" s="77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</row>
    <row r="433" ht="21.0" customHeight="1">
      <c r="A433" s="78"/>
      <c r="B433" s="78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0"/>
      <c r="V433" s="110"/>
      <c r="W433" s="110"/>
      <c r="X433" s="77"/>
      <c r="Y433" s="77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</row>
    <row r="434" ht="21.0" customHeight="1">
      <c r="A434" s="78"/>
      <c r="B434" s="78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0"/>
      <c r="V434" s="110"/>
      <c r="W434" s="110"/>
      <c r="X434" s="77"/>
      <c r="Y434" s="77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</row>
    <row r="435" ht="21.0" customHeight="1">
      <c r="A435" s="78"/>
      <c r="B435" s="78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0"/>
      <c r="V435" s="110"/>
      <c r="W435" s="110"/>
      <c r="X435" s="77"/>
      <c r="Y435" s="77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</row>
    <row r="436" ht="21.0" customHeight="1">
      <c r="A436" s="78"/>
      <c r="B436" s="78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0"/>
      <c r="V436" s="110"/>
      <c r="W436" s="110"/>
      <c r="X436" s="77"/>
      <c r="Y436" s="77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</row>
    <row r="437" ht="21.0" customHeight="1">
      <c r="A437" s="78"/>
      <c r="B437" s="78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0"/>
      <c r="V437" s="110"/>
      <c r="W437" s="110"/>
      <c r="X437" s="77"/>
      <c r="Y437" s="77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</row>
    <row r="438" ht="21.0" customHeight="1">
      <c r="A438" s="78"/>
      <c r="B438" s="78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0"/>
      <c r="V438" s="110"/>
      <c r="W438" s="110"/>
      <c r="X438" s="77"/>
      <c r="Y438" s="77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</row>
    <row r="439" ht="21.0" customHeight="1">
      <c r="A439" s="78"/>
      <c r="B439" s="78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0"/>
      <c r="V439" s="110"/>
      <c r="W439" s="110"/>
      <c r="X439" s="77"/>
      <c r="Y439" s="77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</row>
    <row r="440" ht="21.0" customHeight="1">
      <c r="A440" s="78"/>
      <c r="B440" s="78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0"/>
      <c r="V440" s="110"/>
      <c r="W440" s="110"/>
      <c r="X440" s="77"/>
      <c r="Y440" s="77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</row>
    <row r="441" ht="21.0" customHeight="1">
      <c r="A441" s="78"/>
      <c r="B441" s="78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0"/>
      <c r="V441" s="110"/>
      <c r="W441" s="110"/>
      <c r="X441" s="77"/>
      <c r="Y441" s="77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</row>
    <row r="442" ht="21.0" customHeight="1">
      <c r="A442" s="78"/>
      <c r="B442" s="78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0"/>
      <c r="V442" s="110"/>
      <c r="W442" s="110"/>
      <c r="X442" s="77"/>
      <c r="Y442" s="77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</row>
    <row r="443" ht="21.0" customHeight="1">
      <c r="A443" s="78"/>
      <c r="B443" s="78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0"/>
      <c r="V443" s="110"/>
      <c r="W443" s="110"/>
      <c r="X443" s="77"/>
      <c r="Y443" s="77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</row>
    <row r="444" ht="21.0" customHeight="1">
      <c r="A444" s="78"/>
      <c r="B444" s="78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0"/>
      <c r="V444" s="110"/>
      <c r="W444" s="110"/>
      <c r="X444" s="77"/>
      <c r="Y444" s="77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</row>
    <row r="445" ht="21.0" customHeight="1">
      <c r="A445" s="78"/>
      <c r="B445" s="78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0"/>
      <c r="V445" s="110"/>
      <c r="W445" s="110"/>
      <c r="X445" s="77"/>
      <c r="Y445" s="77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</row>
    <row r="446" ht="21.0" customHeight="1">
      <c r="A446" s="78"/>
      <c r="B446" s="78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0"/>
      <c r="V446" s="110"/>
      <c r="W446" s="110"/>
      <c r="X446" s="77"/>
      <c r="Y446" s="77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</row>
    <row r="447" ht="21.0" customHeight="1">
      <c r="A447" s="78"/>
      <c r="B447" s="78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0"/>
      <c r="V447" s="110"/>
      <c r="W447" s="110"/>
      <c r="X447" s="77"/>
      <c r="Y447" s="77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</row>
    <row r="448" ht="21.0" customHeight="1">
      <c r="A448" s="78"/>
      <c r="B448" s="78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0"/>
      <c r="V448" s="110"/>
      <c r="W448" s="110"/>
      <c r="X448" s="77"/>
      <c r="Y448" s="77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</row>
    <row r="449" ht="21.0" customHeight="1">
      <c r="A449" s="78"/>
      <c r="B449" s="78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0"/>
      <c r="V449" s="110"/>
      <c r="W449" s="110"/>
      <c r="X449" s="77"/>
      <c r="Y449" s="77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</row>
    <row r="450" ht="21.0" customHeight="1">
      <c r="A450" s="78"/>
      <c r="B450" s="78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0"/>
      <c r="V450" s="110"/>
      <c r="W450" s="110"/>
      <c r="X450" s="77"/>
      <c r="Y450" s="77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</row>
    <row r="451" ht="21.0" customHeight="1">
      <c r="A451" s="78"/>
      <c r="B451" s="78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0"/>
      <c r="V451" s="110"/>
      <c r="W451" s="110"/>
      <c r="X451" s="77"/>
      <c r="Y451" s="77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</row>
    <row r="452" ht="21.0" customHeight="1">
      <c r="A452" s="78"/>
      <c r="B452" s="78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0"/>
      <c r="V452" s="110"/>
      <c r="W452" s="110"/>
      <c r="X452" s="77"/>
      <c r="Y452" s="77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</row>
    <row r="453" ht="21.0" customHeight="1">
      <c r="A453" s="78"/>
      <c r="B453" s="78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0"/>
      <c r="V453" s="110"/>
      <c r="W453" s="110"/>
      <c r="X453" s="77"/>
      <c r="Y453" s="77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</row>
    <row r="454" ht="21.0" customHeight="1">
      <c r="A454" s="78"/>
      <c r="B454" s="78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0"/>
      <c r="V454" s="110"/>
      <c r="W454" s="110"/>
      <c r="X454" s="77"/>
      <c r="Y454" s="77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</row>
    <row r="455" ht="21.0" customHeight="1">
      <c r="A455" s="78"/>
      <c r="B455" s="78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0"/>
      <c r="V455" s="110"/>
      <c r="W455" s="110"/>
      <c r="X455" s="77"/>
      <c r="Y455" s="77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</row>
    <row r="456" ht="21.0" customHeight="1">
      <c r="A456" s="78"/>
      <c r="B456" s="78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0"/>
      <c r="V456" s="110"/>
      <c r="W456" s="110"/>
      <c r="X456" s="77"/>
      <c r="Y456" s="77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</row>
    <row r="457" ht="21.0" customHeight="1">
      <c r="A457" s="78"/>
      <c r="B457" s="78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0"/>
      <c r="V457" s="110"/>
      <c r="W457" s="110"/>
      <c r="X457" s="77"/>
      <c r="Y457" s="77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</row>
    <row r="458" ht="21.0" customHeight="1">
      <c r="A458" s="78"/>
      <c r="B458" s="78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0"/>
      <c r="V458" s="110"/>
      <c r="W458" s="110"/>
      <c r="X458" s="77"/>
      <c r="Y458" s="77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</row>
    <row r="459" ht="21.0" customHeight="1">
      <c r="A459" s="78"/>
      <c r="B459" s="78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0"/>
      <c r="V459" s="110"/>
      <c r="W459" s="110"/>
      <c r="X459" s="77"/>
      <c r="Y459" s="77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</row>
    <row r="460" ht="21.0" customHeight="1">
      <c r="A460" s="78"/>
      <c r="B460" s="78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0"/>
      <c r="V460" s="110"/>
      <c r="W460" s="110"/>
      <c r="X460" s="77"/>
      <c r="Y460" s="77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</row>
    <row r="461" ht="21.0" customHeight="1">
      <c r="A461" s="78"/>
      <c r="B461" s="78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0"/>
      <c r="V461" s="110"/>
      <c r="W461" s="110"/>
      <c r="X461" s="77"/>
      <c r="Y461" s="77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</row>
    <row r="462" ht="21.0" customHeight="1">
      <c r="A462" s="78"/>
      <c r="B462" s="78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0"/>
      <c r="V462" s="110"/>
      <c r="W462" s="110"/>
      <c r="X462" s="77"/>
      <c r="Y462" s="77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</row>
    <row r="463" ht="21.0" customHeight="1">
      <c r="A463" s="78"/>
      <c r="B463" s="78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0"/>
      <c r="V463" s="110"/>
      <c r="W463" s="110"/>
      <c r="X463" s="77"/>
      <c r="Y463" s="77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</row>
    <row r="464" ht="21.0" customHeight="1">
      <c r="A464" s="78"/>
      <c r="B464" s="78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0"/>
      <c r="V464" s="110"/>
      <c r="W464" s="110"/>
      <c r="X464" s="77"/>
      <c r="Y464" s="77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</row>
    <row r="465" ht="21.0" customHeight="1">
      <c r="A465" s="78"/>
      <c r="B465" s="78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0"/>
      <c r="V465" s="110"/>
      <c r="W465" s="110"/>
      <c r="X465" s="77"/>
      <c r="Y465" s="77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</row>
    <row r="466" ht="21.0" customHeight="1">
      <c r="A466" s="78"/>
      <c r="B466" s="78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0"/>
      <c r="V466" s="110"/>
      <c r="W466" s="110"/>
      <c r="X466" s="77"/>
      <c r="Y466" s="77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</row>
    <row r="467" ht="21.0" customHeight="1">
      <c r="A467" s="78"/>
      <c r="B467" s="78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0"/>
      <c r="V467" s="110"/>
      <c r="W467" s="110"/>
      <c r="X467" s="77"/>
      <c r="Y467" s="77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</row>
    <row r="468" ht="21.0" customHeight="1">
      <c r="A468" s="78"/>
      <c r="B468" s="78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0"/>
      <c r="V468" s="110"/>
      <c r="W468" s="110"/>
      <c r="X468" s="77"/>
      <c r="Y468" s="77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</row>
    <row r="469" ht="21.0" customHeight="1">
      <c r="A469" s="78"/>
      <c r="B469" s="78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0"/>
      <c r="V469" s="110"/>
      <c r="W469" s="110"/>
      <c r="X469" s="77"/>
      <c r="Y469" s="77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</row>
    <row r="470" ht="21.0" customHeight="1">
      <c r="A470" s="78"/>
      <c r="B470" s="78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0"/>
      <c r="V470" s="110"/>
      <c r="W470" s="110"/>
      <c r="X470" s="77"/>
      <c r="Y470" s="77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</row>
    <row r="471" ht="21.0" customHeight="1">
      <c r="A471" s="78"/>
      <c r="B471" s="78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0"/>
      <c r="V471" s="110"/>
      <c r="W471" s="110"/>
      <c r="X471" s="77"/>
      <c r="Y471" s="77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</row>
    <row r="472" ht="21.0" customHeight="1">
      <c r="A472" s="78"/>
      <c r="B472" s="78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0"/>
      <c r="V472" s="110"/>
      <c r="W472" s="110"/>
      <c r="X472" s="77"/>
      <c r="Y472" s="77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</row>
    <row r="473" ht="21.0" customHeight="1">
      <c r="A473" s="78"/>
      <c r="B473" s="78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0"/>
      <c r="V473" s="110"/>
      <c r="W473" s="110"/>
      <c r="X473" s="77"/>
      <c r="Y473" s="77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</row>
    <row r="474" ht="21.0" customHeight="1">
      <c r="A474" s="78"/>
      <c r="B474" s="78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0"/>
      <c r="V474" s="110"/>
      <c r="W474" s="110"/>
      <c r="X474" s="77"/>
      <c r="Y474" s="77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</row>
    <row r="475" ht="21.0" customHeight="1">
      <c r="A475" s="78"/>
      <c r="B475" s="78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0"/>
      <c r="V475" s="110"/>
      <c r="W475" s="110"/>
      <c r="X475" s="77"/>
      <c r="Y475" s="77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</row>
    <row r="476" ht="21.0" customHeight="1">
      <c r="A476" s="78"/>
      <c r="B476" s="78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0"/>
      <c r="V476" s="110"/>
      <c r="W476" s="110"/>
      <c r="X476" s="77"/>
      <c r="Y476" s="77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</row>
    <row r="477" ht="21.0" customHeight="1">
      <c r="A477" s="78"/>
      <c r="B477" s="78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0"/>
      <c r="V477" s="110"/>
      <c r="W477" s="110"/>
      <c r="X477" s="77"/>
      <c r="Y477" s="77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</row>
    <row r="478" ht="21.0" customHeight="1">
      <c r="A478" s="78"/>
      <c r="B478" s="78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0"/>
      <c r="V478" s="110"/>
      <c r="W478" s="110"/>
      <c r="X478" s="77"/>
      <c r="Y478" s="77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</row>
    <row r="479" ht="21.0" customHeight="1">
      <c r="A479" s="78"/>
      <c r="B479" s="78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0"/>
      <c r="V479" s="110"/>
      <c r="W479" s="110"/>
      <c r="X479" s="77"/>
      <c r="Y479" s="77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</row>
    <row r="480" ht="21.0" customHeight="1">
      <c r="A480" s="78"/>
      <c r="B480" s="78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0"/>
      <c r="V480" s="110"/>
      <c r="W480" s="110"/>
      <c r="X480" s="77"/>
      <c r="Y480" s="77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</row>
    <row r="481" ht="21.0" customHeight="1">
      <c r="A481" s="78"/>
      <c r="B481" s="78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0"/>
      <c r="V481" s="110"/>
      <c r="W481" s="110"/>
      <c r="X481" s="77"/>
      <c r="Y481" s="77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</row>
    <row r="482" ht="21.0" customHeight="1">
      <c r="A482" s="78"/>
      <c r="B482" s="78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0"/>
      <c r="V482" s="110"/>
      <c r="W482" s="110"/>
      <c r="X482" s="77"/>
      <c r="Y482" s="77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</row>
    <row r="483" ht="21.0" customHeight="1">
      <c r="A483" s="78"/>
      <c r="B483" s="78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0"/>
      <c r="V483" s="110"/>
      <c r="W483" s="110"/>
      <c r="X483" s="77"/>
      <c r="Y483" s="77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</row>
    <row r="484" ht="21.0" customHeight="1">
      <c r="A484" s="78"/>
      <c r="B484" s="78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0"/>
      <c r="V484" s="110"/>
      <c r="W484" s="110"/>
      <c r="X484" s="77"/>
      <c r="Y484" s="77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</row>
    <row r="485" ht="21.0" customHeight="1">
      <c r="A485" s="78"/>
      <c r="B485" s="78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0"/>
      <c r="V485" s="110"/>
      <c r="W485" s="110"/>
      <c r="X485" s="77"/>
      <c r="Y485" s="77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</row>
    <row r="486" ht="21.0" customHeight="1">
      <c r="A486" s="78"/>
      <c r="B486" s="78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0"/>
      <c r="V486" s="110"/>
      <c r="W486" s="110"/>
      <c r="X486" s="77"/>
      <c r="Y486" s="77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</row>
    <row r="487" ht="21.0" customHeight="1">
      <c r="A487" s="78"/>
      <c r="B487" s="78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0"/>
      <c r="V487" s="110"/>
      <c r="W487" s="110"/>
      <c r="X487" s="77"/>
      <c r="Y487" s="77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</row>
    <row r="488" ht="21.0" customHeight="1">
      <c r="A488" s="78"/>
      <c r="B488" s="78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0"/>
      <c r="V488" s="110"/>
      <c r="W488" s="110"/>
      <c r="X488" s="77"/>
      <c r="Y488" s="77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</row>
    <row r="489" ht="21.0" customHeight="1">
      <c r="A489" s="78"/>
      <c r="B489" s="78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0"/>
      <c r="V489" s="110"/>
      <c r="W489" s="110"/>
      <c r="X489" s="77"/>
      <c r="Y489" s="77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</row>
    <row r="490" ht="21.0" customHeight="1">
      <c r="A490" s="78"/>
      <c r="B490" s="78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0"/>
      <c r="V490" s="110"/>
      <c r="W490" s="110"/>
      <c r="X490" s="77"/>
      <c r="Y490" s="77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</row>
    <row r="491" ht="21.0" customHeight="1">
      <c r="A491" s="78"/>
      <c r="B491" s="78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0"/>
      <c r="V491" s="110"/>
      <c r="W491" s="110"/>
      <c r="X491" s="77"/>
      <c r="Y491" s="77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</row>
    <row r="492" ht="21.0" customHeight="1">
      <c r="A492" s="78"/>
      <c r="B492" s="78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0"/>
      <c r="V492" s="110"/>
      <c r="W492" s="110"/>
      <c r="X492" s="77"/>
      <c r="Y492" s="77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</row>
    <row r="493" ht="21.0" customHeight="1">
      <c r="A493" s="78"/>
      <c r="B493" s="78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0"/>
      <c r="V493" s="110"/>
      <c r="W493" s="110"/>
      <c r="X493" s="77"/>
      <c r="Y493" s="77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</row>
    <row r="494" ht="21.0" customHeight="1">
      <c r="A494" s="78"/>
      <c r="B494" s="78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0"/>
      <c r="V494" s="110"/>
      <c r="W494" s="110"/>
      <c r="X494" s="77"/>
      <c r="Y494" s="77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</row>
    <row r="495" ht="21.0" customHeight="1">
      <c r="A495" s="78"/>
      <c r="B495" s="78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0"/>
      <c r="V495" s="110"/>
      <c r="W495" s="110"/>
      <c r="X495" s="77"/>
      <c r="Y495" s="77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</row>
    <row r="496" ht="21.0" customHeight="1">
      <c r="A496" s="78"/>
      <c r="B496" s="78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0"/>
      <c r="V496" s="110"/>
      <c r="W496" s="110"/>
      <c r="X496" s="77"/>
      <c r="Y496" s="77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</row>
    <row r="497" ht="21.0" customHeight="1">
      <c r="A497" s="78"/>
      <c r="B497" s="78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0"/>
      <c r="V497" s="110"/>
      <c r="W497" s="110"/>
      <c r="X497" s="77"/>
      <c r="Y497" s="77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</row>
    <row r="498" ht="21.0" customHeight="1">
      <c r="A498" s="78"/>
      <c r="B498" s="78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0"/>
      <c r="V498" s="110"/>
      <c r="W498" s="110"/>
      <c r="X498" s="77"/>
      <c r="Y498" s="77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</row>
    <row r="499" ht="21.0" customHeight="1">
      <c r="A499" s="78"/>
      <c r="B499" s="78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0"/>
      <c r="V499" s="110"/>
      <c r="W499" s="110"/>
      <c r="X499" s="77"/>
      <c r="Y499" s="77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</row>
    <row r="500" ht="21.0" customHeight="1">
      <c r="A500" s="78"/>
      <c r="B500" s="78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0"/>
      <c r="V500" s="110"/>
      <c r="W500" s="110"/>
      <c r="X500" s="77"/>
      <c r="Y500" s="77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</row>
    <row r="501" ht="21.0" customHeight="1">
      <c r="A501" s="78"/>
      <c r="B501" s="78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0"/>
      <c r="V501" s="110"/>
      <c r="W501" s="110"/>
      <c r="X501" s="77"/>
      <c r="Y501" s="77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</row>
    <row r="502" ht="21.0" customHeight="1">
      <c r="A502" s="78"/>
      <c r="B502" s="78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0"/>
      <c r="V502" s="110"/>
      <c r="W502" s="110"/>
      <c r="X502" s="77"/>
      <c r="Y502" s="77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</row>
    <row r="503" ht="21.0" customHeight="1">
      <c r="A503" s="78"/>
      <c r="B503" s="78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0"/>
      <c r="V503" s="110"/>
      <c r="W503" s="110"/>
      <c r="X503" s="77"/>
      <c r="Y503" s="77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</row>
    <row r="504" ht="21.0" customHeight="1">
      <c r="A504" s="78"/>
      <c r="B504" s="78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0"/>
      <c r="V504" s="110"/>
      <c r="W504" s="110"/>
      <c r="X504" s="77"/>
      <c r="Y504" s="77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</row>
    <row r="505" ht="21.0" customHeight="1">
      <c r="A505" s="78"/>
      <c r="B505" s="78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0"/>
      <c r="V505" s="110"/>
      <c r="W505" s="110"/>
      <c r="X505" s="77"/>
      <c r="Y505" s="77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</row>
    <row r="506" ht="21.0" customHeight="1">
      <c r="A506" s="78"/>
      <c r="B506" s="78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0"/>
      <c r="V506" s="110"/>
      <c r="W506" s="110"/>
      <c r="X506" s="77"/>
      <c r="Y506" s="77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</row>
    <row r="507" ht="21.0" customHeight="1">
      <c r="A507" s="78"/>
      <c r="B507" s="78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0"/>
      <c r="V507" s="110"/>
      <c r="W507" s="110"/>
      <c r="X507" s="77"/>
      <c r="Y507" s="77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</row>
    <row r="508" ht="21.0" customHeight="1">
      <c r="A508" s="78"/>
      <c r="B508" s="78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0"/>
      <c r="V508" s="110"/>
      <c r="W508" s="110"/>
      <c r="X508" s="77"/>
      <c r="Y508" s="77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</row>
    <row r="509" ht="21.0" customHeight="1">
      <c r="A509" s="78"/>
      <c r="B509" s="78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0"/>
      <c r="V509" s="110"/>
      <c r="W509" s="110"/>
      <c r="X509" s="77"/>
      <c r="Y509" s="77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</row>
    <row r="510" ht="21.0" customHeight="1">
      <c r="A510" s="78"/>
      <c r="B510" s="78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0"/>
      <c r="V510" s="110"/>
      <c r="W510" s="110"/>
      <c r="X510" s="77"/>
      <c r="Y510" s="77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</row>
    <row r="511" ht="21.0" customHeight="1">
      <c r="A511" s="78"/>
      <c r="B511" s="78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0"/>
      <c r="V511" s="110"/>
      <c r="W511" s="110"/>
      <c r="X511" s="77"/>
      <c r="Y511" s="77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</row>
    <row r="512" ht="21.0" customHeight="1">
      <c r="A512" s="78"/>
      <c r="B512" s="78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0"/>
      <c r="V512" s="110"/>
      <c r="W512" s="110"/>
      <c r="X512" s="77"/>
      <c r="Y512" s="77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</row>
    <row r="513" ht="21.0" customHeight="1">
      <c r="A513" s="78"/>
      <c r="B513" s="78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0"/>
      <c r="V513" s="110"/>
      <c r="W513" s="110"/>
      <c r="X513" s="77"/>
      <c r="Y513" s="77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</row>
    <row r="514" ht="21.0" customHeight="1">
      <c r="A514" s="78"/>
      <c r="B514" s="78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0"/>
      <c r="V514" s="110"/>
      <c r="W514" s="110"/>
      <c r="X514" s="77"/>
      <c r="Y514" s="77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</row>
    <row r="515" ht="21.0" customHeight="1">
      <c r="A515" s="78"/>
      <c r="B515" s="78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0"/>
      <c r="V515" s="110"/>
      <c r="W515" s="110"/>
      <c r="X515" s="77"/>
      <c r="Y515" s="77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</row>
    <row r="516" ht="21.0" customHeight="1">
      <c r="A516" s="78"/>
      <c r="B516" s="78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0"/>
      <c r="V516" s="110"/>
      <c r="W516" s="110"/>
      <c r="X516" s="77"/>
      <c r="Y516" s="77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</row>
    <row r="517" ht="21.0" customHeight="1">
      <c r="A517" s="78"/>
      <c r="B517" s="78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0"/>
      <c r="V517" s="110"/>
      <c r="W517" s="110"/>
      <c r="X517" s="77"/>
      <c r="Y517" s="77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</row>
    <row r="518" ht="21.0" customHeight="1">
      <c r="A518" s="78"/>
      <c r="B518" s="78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0"/>
      <c r="V518" s="110"/>
      <c r="W518" s="110"/>
      <c r="X518" s="77"/>
      <c r="Y518" s="77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</row>
    <row r="519" ht="21.0" customHeight="1">
      <c r="A519" s="78"/>
      <c r="B519" s="78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0"/>
      <c r="V519" s="110"/>
      <c r="W519" s="110"/>
      <c r="X519" s="77"/>
      <c r="Y519" s="77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</row>
    <row r="520" ht="21.0" customHeight="1">
      <c r="A520" s="78"/>
      <c r="B520" s="78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0"/>
      <c r="V520" s="110"/>
      <c r="W520" s="110"/>
      <c r="X520" s="77"/>
      <c r="Y520" s="77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</row>
    <row r="521" ht="21.0" customHeight="1">
      <c r="A521" s="78"/>
      <c r="B521" s="78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0"/>
      <c r="V521" s="110"/>
      <c r="W521" s="110"/>
      <c r="X521" s="77"/>
      <c r="Y521" s="77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</row>
    <row r="522" ht="21.0" customHeight="1">
      <c r="A522" s="78"/>
      <c r="B522" s="78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0"/>
      <c r="V522" s="110"/>
      <c r="W522" s="110"/>
      <c r="X522" s="77"/>
      <c r="Y522" s="77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</row>
    <row r="523" ht="21.0" customHeight="1">
      <c r="A523" s="78"/>
      <c r="B523" s="78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0"/>
      <c r="V523" s="110"/>
      <c r="W523" s="110"/>
      <c r="X523" s="77"/>
      <c r="Y523" s="77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</row>
    <row r="524" ht="21.0" customHeight="1">
      <c r="A524" s="78"/>
      <c r="B524" s="78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0"/>
      <c r="V524" s="110"/>
      <c r="W524" s="110"/>
      <c r="X524" s="77"/>
      <c r="Y524" s="77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</row>
    <row r="525" ht="21.0" customHeight="1">
      <c r="A525" s="78"/>
      <c r="B525" s="78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0"/>
      <c r="V525" s="110"/>
      <c r="W525" s="110"/>
      <c r="X525" s="77"/>
      <c r="Y525" s="77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</row>
    <row r="526" ht="21.0" customHeight="1">
      <c r="A526" s="78"/>
      <c r="B526" s="78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0"/>
      <c r="V526" s="110"/>
      <c r="W526" s="110"/>
      <c r="X526" s="77"/>
      <c r="Y526" s="77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</row>
    <row r="527" ht="21.0" customHeight="1">
      <c r="A527" s="78"/>
      <c r="B527" s="78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0"/>
      <c r="V527" s="110"/>
      <c r="W527" s="110"/>
      <c r="X527" s="77"/>
      <c r="Y527" s="77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</row>
    <row r="528" ht="21.0" customHeight="1">
      <c r="A528" s="78"/>
      <c r="B528" s="78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0"/>
      <c r="V528" s="110"/>
      <c r="W528" s="110"/>
      <c r="X528" s="77"/>
      <c r="Y528" s="77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</row>
    <row r="529" ht="21.0" customHeight="1">
      <c r="A529" s="78"/>
      <c r="B529" s="78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0"/>
      <c r="V529" s="110"/>
      <c r="W529" s="110"/>
      <c r="X529" s="77"/>
      <c r="Y529" s="77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</row>
    <row r="530" ht="21.0" customHeight="1">
      <c r="A530" s="78"/>
      <c r="B530" s="78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0"/>
      <c r="V530" s="110"/>
      <c r="W530" s="110"/>
      <c r="X530" s="77"/>
      <c r="Y530" s="77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</row>
    <row r="531" ht="21.0" customHeight="1">
      <c r="A531" s="78"/>
      <c r="B531" s="78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0"/>
      <c r="V531" s="110"/>
      <c r="W531" s="110"/>
      <c r="X531" s="77"/>
      <c r="Y531" s="77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</row>
    <row r="532" ht="21.0" customHeight="1">
      <c r="A532" s="78"/>
      <c r="B532" s="78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0"/>
      <c r="V532" s="110"/>
      <c r="W532" s="110"/>
      <c r="X532" s="77"/>
      <c r="Y532" s="77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</row>
    <row r="533" ht="21.0" customHeight="1">
      <c r="A533" s="78"/>
      <c r="B533" s="78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0"/>
      <c r="V533" s="110"/>
      <c r="W533" s="110"/>
      <c r="X533" s="77"/>
      <c r="Y533" s="77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</row>
    <row r="534" ht="21.0" customHeight="1">
      <c r="A534" s="78"/>
      <c r="B534" s="78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0"/>
      <c r="V534" s="110"/>
      <c r="W534" s="110"/>
      <c r="X534" s="77"/>
      <c r="Y534" s="77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</row>
    <row r="535" ht="21.0" customHeight="1">
      <c r="A535" s="78"/>
      <c r="B535" s="78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0"/>
      <c r="V535" s="110"/>
      <c r="W535" s="110"/>
      <c r="X535" s="77"/>
      <c r="Y535" s="77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</row>
    <row r="536" ht="21.0" customHeight="1">
      <c r="A536" s="78"/>
      <c r="B536" s="78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0"/>
      <c r="V536" s="110"/>
      <c r="W536" s="110"/>
      <c r="X536" s="77"/>
      <c r="Y536" s="77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</row>
    <row r="537" ht="21.0" customHeight="1">
      <c r="A537" s="78"/>
      <c r="B537" s="78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0"/>
      <c r="V537" s="110"/>
      <c r="W537" s="110"/>
      <c r="X537" s="77"/>
      <c r="Y537" s="77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</row>
    <row r="538" ht="21.0" customHeight="1">
      <c r="A538" s="78"/>
      <c r="B538" s="78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0"/>
      <c r="V538" s="110"/>
      <c r="W538" s="110"/>
      <c r="X538" s="77"/>
      <c r="Y538" s="77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</row>
    <row r="539" ht="21.0" customHeight="1">
      <c r="A539" s="78"/>
      <c r="B539" s="78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0"/>
      <c r="V539" s="110"/>
      <c r="W539" s="110"/>
      <c r="X539" s="77"/>
      <c r="Y539" s="77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</row>
    <row r="540" ht="21.0" customHeight="1">
      <c r="A540" s="78"/>
      <c r="B540" s="78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0"/>
      <c r="V540" s="110"/>
      <c r="W540" s="110"/>
      <c r="X540" s="77"/>
      <c r="Y540" s="77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</row>
    <row r="541" ht="21.0" customHeight="1">
      <c r="A541" s="78"/>
      <c r="B541" s="78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0"/>
      <c r="V541" s="110"/>
      <c r="W541" s="110"/>
      <c r="X541" s="77"/>
      <c r="Y541" s="77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</row>
    <row r="542" ht="21.0" customHeight="1">
      <c r="A542" s="78"/>
      <c r="B542" s="78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0"/>
      <c r="V542" s="110"/>
      <c r="W542" s="110"/>
      <c r="X542" s="77"/>
      <c r="Y542" s="77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</row>
    <row r="543" ht="21.0" customHeight="1">
      <c r="A543" s="78"/>
      <c r="B543" s="78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0"/>
      <c r="V543" s="110"/>
      <c r="W543" s="110"/>
      <c r="X543" s="77"/>
      <c r="Y543" s="77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</row>
    <row r="544" ht="21.0" customHeight="1">
      <c r="A544" s="78"/>
      <c r="B544" s="78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0"/>
      <c r="V544" s="110"/>
      <c r="W544" s="110"/>
      <c r="X544" s="77"/>
      <c r="Y544" s="77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</row>
    <row r="545" ht="21.0" customHeight="1">
      <c r="A545" s="78"/>
      <c r="B545" s="78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0"/>
      <c r="V545" s="110"/>
      <c r="W545" s="110"/>
      <c r="X545" s="77"/>
      <c r="Y545" s="77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</row>
    <row r="546" ht="21.0" customHeight="1">
      <c r="A546" s="78"/>
      <c r="B546" s="78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0"/>
      <c r="V546" s="110"/>
      <c r="W546" s="110"/>
      <c r="X546" s="77"/>
      <c r="Y546" s="77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</row>
    <row r="547" ht="21.0" customHeight="1">
      <c r="A547" s="78"/>
      <c r="B547" s="78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0"/>
      <c r="V547" s="110"/>
      <c r="W547" s="110"/>
      <c r="X547" s="77"/>
      <c r="Y547" s="77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</row>
    <row r="548" ht="21.0" customHeight="1">
      <c r="A548" s="78"/>
      <c r="B548" s="78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0"/>
      <c r="V548" s="110"/>
      <c r="W548" s="110"/>
      <c r="X548" s="77"/>
      <c r="Y548" s="77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</row>
    <row r="549" ht="21.0" customHeight="1">
      <c r="A549" s="78"/>
      <c r="B549" s="78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0"/>
      <c r="V549" s="110"/>
      <c r="W549" s="110"/>
      <c r="X549" s="77"/>
      <c r="Y549" s="77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</row>
    <row r="550" ht="21.0" customHeight="1">
      <c r="A550" s="78"/>
      <c r="B550" s="78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0"/>
      <c r="V550" s="110"/>
      <c r="W550" s="110"/>
      <c r="X550" s="77"/>
      <c r="Y550" s="77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</row>
    <row r="551" ht="21.0" customHeight="1">
      <c r="A551" s="78"/>
      <c r="B551" s="78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0"/>
      <c r="V551" s="110"/>
      <c r="W551" s="110"/>
      <c r="X551" s="77"/>
      <c r="Y551" s="77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</row>
    <row r="552" ht="21.0" customHeight="1">
      <c r="A552" s="78"/>
      <c r="B552" s="78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0"/>
      <c r="V552" s="110"/>
      <c r="W552" s="110"/>
      <c r="X552" s="77"/>
      <c r="Y552" s="77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</row>
    <row r="553" ht="21.0" customHeight="1">
      <c r="A553" s="78"/>
      <c r="B553" s="78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0"/>
      <c r="V553" s="110"/>
      <c r="W553" s="110"/>
      <c r="X553" s="77"/>
      <c r="Y553" s="77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</row>
    <row r="554" ht="21.0" customHeight="1">
      <c r="A554" s="78"/>
      <c r="B554" s="78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0"/>
      <c r="V554" s="110"/>
      <c r="W554" s="110"/>
      <c r="X554" s="77"/>
      <c r="Y554" s="77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</row>
    <row r="555" ht="21.0" customHeight="1">
      <c r="A555" s="78"/>
      <c r="B555" s="78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0"/>
      <c r="V555" s="110"/>
      <c r="W555" s="110"/>
      <c r="X555" s="77"/>
      <c r="Y555" s="77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</row>
    <row r="556" ht="21.0" customHeight="1">
      <c r="A556" s="78"/>
      <c r="B556" s="78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0"/>
      <c r="V556" s="110"/>
      <c r="W556" s="110"/>
      <c r="X556" s="77"/>
      <c r="Y556" s="77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</row>
    <row r="557" ht="21.0" customHeight="1">
      <c r="A557" s="78"/>
      <c r="B557" s="78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0"/>
      <c r="V557" s="110"/>
      <c r="W557" s="110"/>
      <c r="X557" s="77"/>
      <c r="Y557" s="77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</row>
    <row r="558" ht="21.0" customHeight="1">
      <c r="A558" s="78"/>
      <c r="B558" s="78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0"/>
      <c r="V558" s="110"/>
      <c r="W558" s="110"/>
      <c r="X558" s="77"/>
      <c r="Y558" s="77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</row>
    <row r="559" ht="21.0" customHeight="1">
      <c r="A559" s="78"/>
      <c r="B559" s="78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0"/>
      <c r="V559" s="110"/>
      <c r="W559" s="110"/>
      <c r="X559" s="77"/>
      <c r="Y559" s="77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</row>
    <row r="560" ht="21.0" customHeight="1">
      <c r="A560" s="78"/>
      <c r="B560" s="78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0"/>
      <c r="V560" s="110"/>
      <c r="W560" s="110"/>
      <c r="X560" s="77"/>
      <c r="Y560" s="77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</row>
    <row r="561" ht="21.0" customHeight="1">
      <c r="A561" s="78"/>
      <c r="B561" s="78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0"/>
      <c r="V561" s="110"/>
      <c r="W561" s="110"/>
      <c r="X561" s="77"/>
      <c r="Y561" s="77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</row>
    <row r="562" ht="21.0" customHeight="1">
      <c r="A562" s="78"/>
      <c r="B562" s="78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0"/>
      <c r="V562" s="110"/>
      <c r="W562" s="110"/>
      <c r="X562" s="77"/>
      <c r="Y562" s="77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</row>
    <row r="563" ht="21.0" customHeight="1">
      <c r="A563" s="78"/>
      <c r="B563" s="78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0"/>
      <c r="V563" s="110"/>
      <c r="W563" s="110"/>
      <c r="X563" s="77"/>
      <c r="Y563" s="77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</row>
    <row r="564" ht="21.0" customHeight="1">
      <c r="A564" s="78"/>
      <c r="B564" s="78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0"/>
      <c r="V564" s="110"/>
      <c r="W564" s="110"/>
      <c r="X564" s="77"/>
      <c r="Y564" s="77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</row>
    <row r="565" ht="21.0" customHeight="1">
      <c r="A565" s="78"/>
      <c r="B565" s="78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0"/>
      <c r="V565" s="110"/>
      <c r="W565" s="110"/>
      <c r="X565" s="77"/>
      <c r="Y565" s="77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</row>
    <row r="566" ht="21.0" customHeight="1">
      <c r="A566" s="78"/>
      <c r="B566" s="78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0"/>
      <c r="V566" s="110"/>
      <c r="W566" s="110"/>
      <c r="X566" s="77"/>
      <c r="Y566" s="77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</row>
    <row r="567" ht="21.0" customHeight="1">
      <c r="A567" s="78"/>
      <c r="B567" s="78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0"/>
      <c r="V567" s="110"/>
      <c r="W567" s="110"/>
      <c r="X567" s="77"/>
      <c r="Y567" s="77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</row>
    <row r="568" ht="21.0" customHeight="1">
      <c r="A568" s="78"/>
      <c r="B568" s="78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0"/>
      <c r="V568" s="110"/>
      <c r="W568" s="110"/>
      <c r="X568" s="77"/>
      <c r="Y568" s="77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</row>
    <row r="569" ht="21.0" customHeight="1">
      <c r="A569" s="78"/>
      <c r="B569" s="78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0"/>
      <c r="V569" s="110"/>
      <c r="W569" s="110"/>
      <c r="X569" s="77"/>
      <c r="Y569" s="77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</row>
    <row r="570" ht="21.0" customHeight="1">
      <c r="A570" s="78"/>
      <c r="B570" s="78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0"/>
      <c r="V570" s="110"/>
      <c r="W570" s="110"/>
      <c r="X570" s="77"/>
      <c r="Y570" s="77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</row>
    <row r="571" ht="21.0" customHeight="1">
      <c r="A571" s="78"/>
      <c r="B571" s="78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0"/>
      <c r="V571" s="110"/>
      <c r="W571" s="110"/>
      <c r="X571" s="77"/>
      <c r="Y571" s="77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</row>
    <row r="572" ht="21.0" customHeight="1">
      <c r="A572" s="78"/>
      <c r="B572" s="78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0"/>
      <c r="V572" s="110"/>
      <c r="W572" s="110"/>
      <c r="X572" s="77"/>
      <c r="Y572" s="77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</row>
    <row r="573" ht="21.0" customHeight="1">
      <c r="A573" s="78"/>
      <c r="B573" s="78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0"/>
      <c r="V573" s="110"/>
      <c r="W573" s="110"/>
      <c r="X573" s="77"/>
      <c r="Y573" s="77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</row>
    <row r="574" ht="21.0" customHeight="1">
      <c r="A574" s="78"/>
      <c r="B574" s="78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0"/>
      <c r="V574" s="110"/>
      <c r="W574" s="110"/>
      <c r="X574" s="77"/>
      <c r="Y574" s="77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</row>
    <row r="575" ht="21.0" customHeight="1">
      <c r="A575" s="78"/>
      <c r="B575" s="78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0"/>
      <c r="V575" s="110"/>
      <c r="W575" s="110"/>
      <c r="X575" s="77"/>
      <c r="Y575" s="77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</row>
    <row r="576" ht="21.0" customHeight="1">
      <c r="A576" s="78"/>
      <c r="B576" s="78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0"/>
      <c r="V576" s="110"/>
      <c r="W576" s="110"/>
      <c r="X576" s="77"/>
      <c r="Y576" s="77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</row>
    <row r="577" ht="21.0" customHeight="1">
      <c r="A577" s="78"/>
      <c r="B577" s="78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0"/>
      <c r="V577" s="110"/>
      <c r="W577" s="110"/>
      <c r="X577" s="77"/>
      <c r="Y577" s="77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</row>
    <row r="578" ht="21.0" customHeight="1">
      <c r="A578" s="78"/>
      <c r="B578" s="78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0"/>
      <c r="V578" s="110"/>
      <c r="W578" s="110"/>
      <c r="X578" s="77"/>
      <c r="Y578" s="77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</row>
    <row r="579" ht="21.0" customHeight="1">
      <c r="A579" s="78"/>
      <c r="B579" s="78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0"/>
      <c r="V579" s="110"/>
      <c r="W579" s="110"/>
      <c r="X579" s="77"/>
      <c r="Y579" s="77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</row>
    <row r="580" ht="21.0" customHeight="1">
      <c r="A580" s="78"/>
      <c r="B580" s="78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0"/>
      <c r="V580" s="110"/>
      <c r="W580" s="110"/>
      <c r="X580" s="77"/>
      <c r="Y580" s="77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</row>
    <row r="581" ht="21.0" customHeight="1">
      <c r="A581" s="78"/>
      <c r="B581" s="78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0"/>
      <c r="V581" s="110"/>
      <c r="W581" s="110"/>
      <c r="X581" s="77"/>
      <c r="Y581" s="77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</row>
    <row r="582" ht="21.0" customHeight="1">
      <c r="A582" s="78"/>
      <c r="B582" s="78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0"/>
      <c r="V582" s="110"/>
      <c r="W582" s="110"/>
      <c r="X582" s="77"/>
      <c r="Y582" s="77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</row>
    <row r="583" ht="21.0" customHeight="1">
      <c r="A583" s="78"/>
      <c r="B583" s="78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0"/>
      <c r="V583" s="110"/>
      <c r="W583" s="110"/>
      <c r="X583" s="77"/>
      <c r="Y583" s="77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</row>
    <row r="584" ht="21.0" customHeight="1">
      <c r="A584" s="78"/>
      <c r="B584" s="78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0"/>
      <c r="V584" s="110"/>
      <c r="W584" s="110"/>
      <c r="X584" s="77"/>
      <c r="Y584" s="77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</row>
    <row r="585" ht="21.0" customHeight="1">
      <c r="A585" s="78"/>
      <c r="B585" s="78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0"/>
      <c r="V585" s="110"/>
      <c r="W585" s="110"/>
      <c r="X585" s="77"/>
      <c r="Y585" s="77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</row>
    <row r="586" ht="21.0" customHeight="1">
      <c r="A586" s="78"/>
      <c r="B586" s="78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0"/>
      <c r="V586" s="110"/>
      <c r="W586" s="110"/>
      <c r="X586" s="77"/>
      <c r="Y586" s="77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</row>
    <row r="587" ht="21.0" customHeight="1">
      <c r="A587" s="78"/>
      <c r="B587" s="78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0"/>
      <c r="V587" s="110"/>
      <c r="W587" s="110"/>
      <c r="X587" s="77"/>
      <c r="Y587" s="77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</row>
    <row r="588" ht="21.0" customHeight="1">
      <c r="A588" s="78"/>
      <c r="B588" s="78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0"/>
      <c r="V588" s="110"/>
      <c r="W588" s="110"/>
      <c r="X588" s="77"/>
      <c r="Y588" s="77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</row>
    <row r="589" ht="21.0" customHeight="1">
      <c r="A589" s="78"/>
      <c r="B589" s="78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0"/>
      <c r="V589" s="110"/>
      <c r="W589" s="110"/>
      <c r="X589" s="77"/>
      <c r="Y589" s="77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</row>
    <row r="590" ht="21.0" customHeight="1">
      <c r="A590" s="78"/>
      <c r="B590" s="78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0"/>
      <c r="V590" s="110"/>
      <c r="W590" s="110"/>
      <c r="X590" s="77"/>
      <c r="Y590" s="77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</row>
    <row r="591" ht="21.0" customHeight="1">
      <c r="A591" s="78"/>
      <c r="B591" s="78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0"/>
      <c r="V591" s="110"/>
      <c r="W591" s="110"/>
      <c r="X591" s="77"/>
      <c r="Y591" s="77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</row>
    <row r="592" ht="21.0" customHeight="1">
      <c r="A592" s="78"/>
      <c r="B592" s="78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0"/>
      <c r="V592" s="110"/>
      <c r="W592" s="110"/>
      <c r="X592" s="77"/>
      <c r="Y592" s="77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</row>
    <row r="593" ht="21.0" customHeight="1">
      <c r="A593" s="78"/>
      <c r="B593" s="78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0"/>
      <c r="V593" s="110"/>
      <c r="W593" s="110"/>
      <c r="X593" s="77"/>
      <c r="Y593" s="77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</row>
    <row r="594" ht="21.0" customHeight="1">
      <c r="A594" s="78"/>
      <c r="B594" s="78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0"/>
      <c r="V594" s="110"/>
      <c r="W594" s="110"/>
      <c r="X594" s="77"/>
      <c r="Y594" s="77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</row>
    <row r="595" ht="21.0" customHeight="1">
      <c r="A595" s="78"/>
      <c r="B595" s="78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0"/>
      <c r="V595" s="110"/>
      <c r="W595" s="110"/>
      <c r="X595" s="77"/>
      <c r="Y595" s="77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</row>
    <row r="596" ht="21.0" customHeight="1">
      <c r="A596" s="78"/>
      <c r="B596" s="78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0"/>
      <c r="V596" s="110"/>
      <c r="W596" s="110"/>
      <c r="X596" s="77"/>
      <c r="Y596" s="77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</row>
    <row r="597" ht="21.0" customHeight="1">
      <c r="A597" s="78"/>
      <c r="B597" s="78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0"/>
      <c r="V597" s="110"/>
      <c r="W597" s="110"/>
      <c r="X597" s="77"/>
      <c r="Y597" s="77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</row>
    <row r="598" ht="21.0" customHeight="1">
      <c r="A598" s="78"/>
      <c r="B598" s="78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0"/>
      <c r="V598" s="110"/>
      <c r="W598" s="110"/>
      <c r="X598" s="77"/>
      <c r="Y598" s="77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</row>
    <row r="599" ht="21.0" customHeight="1">
      <c r="A599" s="78"/>
      <c r="B599" s="78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0"/>
      <c r="V599" s="110"/>
      <c r="W599" s="110"/>
      <c r="X599" s="77"/>
      <c r="Y599" s="77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</row>
    <row r="600" ht="21.0" customHeight="1">
      <c r="A600" s="78"/>
      <c r="B600" s="78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0"/>
      <c r="V600" s="110"/>
      <c r="W600" s="110"/>
      <c r="X600" s="77"/>
      <c r="Y600" s="77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</row>
    <row r="601" ht="21.0" customHeight="1">
      <c r="A601" s="78"/>
      <c r="B601" s="78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0"/>
      <c r="V601" s="110"/>
      <c r="W601" s="110"/>
      <c r="X601" s="77"/>
      <c r="Y601" s="77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</row>
    <row r="602" ht="21.0" customHeight="1">
      <c r="A602" s="78"/>
      <c r="B602" s="78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0"/>
      <c r="V602" s="110"/>
      <c r="W602" s="110"/>
      <c r="X602" s="77"/>
      <c r="Y602" s="77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</row>
    <row r="603" ht="21.0" customHeight="1">
      <c r="A603" s="78"/>
      <c r="B603" s="78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0"/>
      <c r="V603" s="110"/>
      <c r="W603" s="110"/>
      <c r="X603" s="77"/>
      <c r="Y603" s="77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</row>
    <row r="604" ht="21.0" customHeight="1">
      <c r="A604" s="78"/>
      <c r="B604" s="78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0"/>
      <c r="V604" s="110"/>
      <c r="W604" s="110"/>
      <c r="X604" s="77"/>
      <c r="Y604" s="77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</row>
    <row r="605" ht="21.0" customHeight="1">
      <c r="A605" s="78"/>
      <c r="B605" s="78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0"/>
      <c r="V605" s="110"/>
      <c r="W605" s="110"/>
      <c r="X605" s="77"/>
      <c r="Y605" s="77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</row>
    <row r="606" ht="21.0" customHeight="1">
      <c r="A606" s="78"/>
      <c r="B606" s="78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0"/>
      <c r="V606" s="110"/>
      <c r="W606" s="110"/>
      <c r="X606" s="77"/>
      <c r="Y606" s="77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</row>
    <row r="607" ht="21.0" customHeight="1">
      <c r="A607" s="78"/>
      <c r="B607" s="78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0"/>
      <c r="V607" s="110"/>
      <c r="W607" s="110"/>
      <c r="X607" s="77"/>
      <c r="Y607" s="77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</row>
    <row r="608" ht="21.0" customHeight="1">
      <c r="A608" s="78"/>
      <c r="B608" s="78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0"/>
      <c r="V608" s="110"/>
      <c r="W608" s="110"/>
      <c r="X608" s="77"/>
      <c r="Y608" s="77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</row>
    <row r="609" ht="21.0" customHeight="1">
      <c r="A609" s="78"/>
      <c r="B609" s="78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0"/>
      <c r="V609" s="110"/>
      <c r="W609" s="110"/>
      <c r="X609" s="77"/>
      <c r="Y609" s="77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</row>
    <row r="610" ht="21.0" customHeight="1">
      <c r="A610" s="78"/>
      <c r="B610" s="78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0"/>
      <c r="V610" s="110"/>
      <c r="W610" s="110"/>
      <c r="X610" s="77"/>
      <c r="Y610" s="77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</row>
    <row r="611" ht="21.0" customHeight="1">
      <c r="A611" s="78"/>
      <c r="B611" s="78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0"/>
      <c r="V611" s="110"/>
      <c r="W611" s="110"/>
      <c r="X611" s="77"/>
      <c r="Y611" s="77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</row>
    <row r="612" ht="21.0" customHeight="1">
      <c r="A612" s="78"/>
      <c r="B612" s="78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0"/>
      <c r="V612" s="110"/>
      <c r="W612" s="110"/>
      <c r="X612" s="77"/>
      <c r="Y612" s="77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</row>
    <row r="613" ht="21.0" customHeight="1">
      <c r="A613" s="78"/>
      <c r="B613" s="78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0"/>
      <c r="V613" s="110"/>
      <c r="W613" s="110"/>
      <c r="X613" s="77"/>
      <c r="Y613" s="77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</row>
    <row r="614" ht="21.0" customHeight="1">
      <c r="A614" s="78"/>
      <c r="B614" s="78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0"/>
      <c r="V614" s="110"/>
      <c r="W614" s="110"/>
      <c r="X614" s="77"/>
      <c r="Y614" s="77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</row>
    <row r="615" ht="21.0" customHeight="1">
      <c r="A615" s="78"/>
      <c r="B615" s="78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0"/>
      <c r="V615" s="110"/>
      <c r="W615" s="110"/>
      <c r="X615" s="77"/>
      <c r="Y615" s="77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</row>
    <row r="616" ht="21.0" customHeight="1">
      <c r="A616" s="78"/>
      <c r="B616" s="78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0"/>
      <c r="V616" s="110"/>
      <c r="W616" s="110"/>
      <c r="X616" s="77"/>
      <c r="Y616" s="77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</row>
    <row r="617" ht="21.0" customHeight="1">
      <c r="A617" s="78"/>
      <c r="B617" s="78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0"/>
      <c r="V617" s="110"/>
      <c r="W617" s="110"/>
      <c r="X617" s="77"/>
      <c r="Y617" s="77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</row>
    <row r="618" ht="21.0" customHeight="1">
      <c r="A618" s="78"/>
      <c r="B618" s="78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0"/>
      <c r="V618" s="110"/>
      <c r="W618" s="110"/>
      <c r="X618" s="77"/>
      <c r="Y618" s="77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</row>
    <row r="619" ht="21.0" customHeight="1">
      <c r="A619" s="78"/>
      <c r="B619" s="78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0"/>
      <c r="V619" s="110"/>
      <c r="W619" s="110"/>
      <c r="X619" s="77"/>
      <c r="Y619" s="77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</row>
    <row r="620" ht="21.0" customHeight="1">
      <c r="A620" s="78"/>
      <c r="B620" s="78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0"/>
      <c r="V620" s="110"/>
      <c r="W620" s="110"/>
      <c r="X620" s="77"/>
      <c r="Y620" s="77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</row>
    <row r="621" ht="21.0" customHeight="1">
      <c r="A621" s="78"/>
      <c r="B621" s="78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0"/>
      <c r="V621" s="110"/>
      <c r="W621" s="110"/>
      <c r="X621" s="77"/>
      <c r="Y621" s="77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</row>
    <row r="622" ht="21.0" customHeight="1">
      <c r="A622" s="78"/>
      <c r="B622" s="78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0"/>
      <c r="V622" s="110"/>
      <c r="W622" s="110"/>
      <c r="X622" s="77"/>
      <c r="Y622" s="77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</row>
    <row r="623" ht="21.0" customHeight="1">
      <c r="A623" s="78"/>
      <c r="B623" s="78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0"/>
      <c r="V623" s="110"/>
      <c r="W623" s="110"/>
      <c r="X623" s="77"/>
      <c r="Y623" s="77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</row>
    <row r="624" ht="21.0" customHeight="1">
      <c r="A624" s="78"/>
      <c r="B624" s="78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0"/>
      <c r="V624" s="110"/>
      <c r="W624" s="110"/>
      <c r="X624" s="77"/>
      <c r="Y624" s="77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</row>
    <row r="625" ht="21.0" customHeight="1">
      <c r="A625" s="78"/>
      <c r="B625" s="78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0"/>
      <c r="V625" s="110"/>
      <c r="W625" s="110"/>
      <c r="X625" s="77"/>
      <c r="Y625" s="77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</row>
    <row r="626" ht="21.0" customHeight="1">
      <c r="A626" s="78"/>
      <c r="B626" s="78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0"/>
      <c r="V626" s="110"/>
      <c r="W626" s="110"/>
      <c r="X626" s="77"/>
      <c r="Y626" s="77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</row>
    <row r="627" ht="21.0" customHeight="1">
      <c r="A627" s="78"/>
      <c r="B627" s="78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0"/>
      <c r="V627" s="110"/>
      <c r="W627" s="110"/>
      <c r="X627" s="77"/>
      <c r="Y627" s="77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</row>
    <row r="628" ht="21.0" customHeight="1">
      <c r="A628" s="78"/>
      <c r="B628" s="78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0"/>
      <c r="V628" s="110"/>
      <c r="W628" s="110"/>
      <c r="X628" s="77"/>
      <c r="Y628" s="77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</row>
    <row r="629" ht="21.0" customHeight="1">
      <c r="A629" s="78"/>
      <c r="B629" s="78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0"/>
      <c r="V629" s="110"/>
      <c r="W629" s="110"/>
      <c r="X629" s="77"/>
      <c r="Y629" s="77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</row>
    <row r="630" ht="21.0" customHeight="1">
      <c r="A630" s="78"/>
      <c r="B630" s="78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0"/>
      <c r="V630" s="110"/>
      <c r="W630" s="110"/>
      <c r="X630" s="77"/>
      <c r="Y630" s="77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</row>
    <row r="631" ht="21.0" customHeight="1">
      <c r="A631" s="78"/>
      <c r="B631" s="78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0"/>
      <c r="V631" s="110"/>
      <c r="W631" s="110"/>
      <c r="X631" s="77"/>
      <c r="Y631" s="77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</row>
    <row r="632" ht="21.0" customHeight="1">
      <c r="A632" s="78"/>
      <c r="B632" s="78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0"/>
      <c r="V632" s="110"/>
      <c r="W632" s="110"/>
      <c r="X632" s="77"/>
      <c r="Y632" s="77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</row>
    <row r="633" ht="21.0" customHeight="1">
      <c r="A633" s="78"/>
      <c r="B633" s="78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0"/>
      <c r="V633" s="110"/>
      <c r="W633" s="110"/>
      <c r="X633" s="77"/>
      <c r="Y633" s="77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</row>
    <row r="634" ht="21.0" customHeight="1">
      <c r="A634" s="78"/>
      <c r="B634" s="78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0"/>
      <c r="V634" s="110"/>
      <c r="W634" s="110"/>
      <c r="X634" s="77"/>
      <c r="Y634" s="77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</row>
    <row r="635" ht="21.0" customHeight="1">
      <c r="A635" s="78"/>
      <c r="B635" s="78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0"/>
      <c r="V635" s="110"/>
      <c r="W635" s="110"/>
      <c r="X635" s="77"/>
      <c r="Y635" s="77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</row>
    <row r="636" ht="21.0" customHeight="1">
      <c r="A636" s="78"/>
      <c r="B636" s="78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0"/>
      <c r="V636" s="110"/>
      <c r="W636" s="110"/>
      <c r="X636" s="77"/>
      <c r="Y636" s="77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</row>
    <row r="637" ht="21.0" customHeight="1">
      <c r="A637" s="78"/>
      <c r="B637" s="78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0"/>
      <c r="V637" s="110"/>
      <c r="W637" s="110"/>
      <c r="X637" s="77"/>
      <c r="Y637" s="77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</row>
    <row r="638" ht="21.0" customHeight="1">
      <c r="A638" s="78"/>
      <c r="B638" s="78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0"/>
      <c r="V638" s="110"/>
      <c r="W638" s="110"/>
      <c r="X638" s="77"/>
      <c r="Y638" s="77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</row>
    <row r="639" ht="21.0" customHeight="1">
      <c r="A639" s="78"/>
      <c r="B639" s="78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0"/>
      <c r="V639" s="110"/>
      <c r="W639" s="110"/>
      <c r="X639" s="77"/>
      <c r="Y639" s="77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</row>
    <row r="640" ht="21.0" customHeight="1">
      <c r="A640" s="78"/>
      <c r="B640" s="78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0"/>
      <c r="V640" s="110"/>
      <c r="W640" s="110"/>
      <c r="X640" s="77"/>
      <c r="Y640" s="77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</row>
    <row r="641" ht="21.0" customHeight="1">
      <c r="A641" s="78"/>
      <c r="B641" s="78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0"/>
      <c r="V641" s="110"/>
      <c r="W641" s="110"/>
      <c r="X641" s="77"/>
      <c r="Y641" s="77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</row>
    <row r="642" ht="21.0" customHeight="1">
      <c r="A642" s="78"/>
      <c r="B642" s="78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0"/>
      <c r="V642" s="110"/>
      <c r="W642" s="110"/>
      <c r="X642" s="77"/>
      <c r="Y642" s="77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</row>
    <row r="643" ht="21.0" customHeight="1">
      <c r="A643" s="78"/>
      <c r="B643" s="78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0"/>
      <c r="V643" s="110"/>
      <c r="W643" s="110"/>
      <c r="X643" s="77"/>
      <c r="Y643" s="77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</row>
    <row r="644" ht="21.0" customHeight="1">
      <c r="A644" s="78"/>
      <c r="B644" s="78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0"/>
      <c r="V644" s="110"/>
      <c r="W644" s="110"/>
      <c r="X644" s="77"/>
      <c r="Y644" s="77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</row>
    <row r="645" ht="21.0" customHeight="1">
      <c r="A645" s="78"/>
      <c r="B645" s="78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0"/>
      <c r="V645" s="110"/>
      <c r="W645" s="110"/>
      <c r="X645" s="77"/>
      <c r="Y645" s="77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</row>
    <row r="646" ht="21.0" customHeight="1">
      <c r="A646" s="78"/>
      <c r="B646" s="78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0"/>
      <c r="V646" s="110"/>
      <c r="W646" s="110"/>
      <c r="X646" s="77"/>
      <c r="Y646" s="77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</row>
    <row r="647" ht="21.0" customHeight="1">
      <c r="A647" s="78"/>
      <c r="B647" s="78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0"/>
      <c r="V647" s="110"/>
      <c r="W647" s="110"/>
      <c r="X647" s="77"/>
      <c r="Y647" s="77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</row>
    <row r="648" ht="21.0" customHeight="1">
      <c r="A648" s="78"/>
      <c r="B648" s="78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0"/>
      <c r="V648" s="110"/>
      <c r="W648" s="110"/>
      <c r="X648" s="77"/>
      <c r="Y648" s="77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</row>
    <row r="649" ht="21.0" customHeight="1">
      <c r="A649" s="78"/>
      <c r="B649" s="78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0"/>
      <c r="V649" s="110"/>
      <c r="W649" s="110"/>
      <c r="X649" s="77"/>
      <c r="Y649" s="77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</row>
    <row r="650" ht="21.0" customHeight="1">
      <c r="A650" s="78"/>
      <c r="B650" s="78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0"/>
      <c r="V650" s="110"/>
      <c r="W650" s="110"/>
      <c r="X650" s="77"/>
      <c r="Y650" s="77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</row>
    <row r="651" ht="21.0" customHeight="1">
      <c r="A651" s="78"/>
      <c r="B651" s="78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0"/>
      <c r="V651" s="110"/>
      <c r="W651" s="110"/>
      <c r="X651" s="77"/>
      <c r="Y651" s="77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</row>
    <row r="652" ht="21.0" customHeight="1">
      <c r="A652" s="78"/>
      <c r="B652" s="78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0"/>
      <c r="V652" s="110"/>
      <c r="W652" s="110"/>
      <c r="X652" s="77"/>
      <c r="Y652" s="77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</row>
    <row r="653" ht="21.0" customHeight="1">
      <c r="A653" s="78"/>
      <c r="B653" s="78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0"/>
      <c r="V653" s="110"/>
      <c r="W653" s="110"/>
      <c r="X653" s="77"/>
      <c r="Y653" s="77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</row>
    <row r="654" ht="21.0" customHeight="1">
      <c r="A654" s="78"/>
      <c r="B654" s="78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0"/>
      <c r="V654" s="110"/>
      <c r="W654" s="110"/>
      <c r="X654" s="77"/>
      <c r="Y654" s="77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</row>
    <row r="655" ht="21.0" customHeight="1">
      <c r="A655" s="78"/>
      <c r="B655" s="78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0"/>
      <c r="V655" s="110"/>
      <c r="W655" s="110"/>
      <c r="X655" s="77"/>
      <c r="Y655" s="77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</row>
    <row r="656" ht="21.0" customHeight="1">
      <c r="A656" s="78"/>
      <c r="B656" s="78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0"/>
      <c r="V656" s="110"/>
      <c r="W656" s="110"/>
      <c r="X656" s="77"/>
      <c r="Y656" s="77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</row>
    <row r="657" ht="21.0" customHeight="1">
      <c r="A657" s="78"/>
      <c r="B657" s="78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0"/>
      <c r="V657" s="110"/>
      <c r="W657" s="110"/>
      <c r="X657" s="77"/>
      <c r="Y657" s="77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</row>
    <row r="658" ht="21.0" customHeight="1">
      <c r="A658" s="78"/>
      <c r="B658" s="78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0"/>
      <c r="V658" s="110"/>
      <c r="W658" s="110"/>
      <c r="X658" s="77"/>
      <c r="Y658" s="77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</row>
    <row r="659" ht="21.0" customHeight="1">
      <c r="A659" s="78"/>
      <c r="B659" s="78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0"/>
      <c r="V659" s="110"/>
      <c r="W659" s="110"/>
      <c r="X659" s="77"/>
      <c r="Y659" s="77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</row>
    <row r="660" ht="21.0" customHeight="1">
      <c r="A660" s="78"/>
      <c r="B660" s="78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0"/>
      <c r="V660" s="110"/>
      <c r="W660" s="110"/>
      <c r="X660" s="77"/>
      <c r="Y660" s="77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</row>
    <row r="661" ht="21.0" customHeight="1">
      <c r="A661" s="78"/>
      <c r="B661" s="78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0"/>
      <c r="V661" s="110"/>
      <c r="W661" s="110"/>
      <c r="X661" s="77"/>
      <c r="Y661" s="77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</row>
    <row r="662" ht="21.0" customHeight="1">
      <c r="A662" s="78"/>
      <c r="B662" s="78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0"/>
      <c r="V662" s="110"/>
      <c r="W662" s="110"/>
      <c r="X662" s="77"/>
      <c r="Y662" s="77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</row>
    <row r="663" ht="21.0" customHeight="1">
      <c r="A663" s="78"/>
      <c r="B663" s="78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0"/>
      <c r="V663" s="110"/>
      <c r="W663" s="110"/>
      <c r="X663" s="77"/>
      <c r="Y663" s="77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</row>
    <row r="664" ht="21.0" customHeight="1">
      <c r="A664" s="78"/>
      <c r="B664" s="78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0"/>
      <c r="V664" s="110"/>
      <c r="W664" s="110"/>
      <c r="X664" s="77"/>
      <c r="Y664" s="77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</row>
    <row r="665" ht="21.0" customHeight="1">
      <c r="A665" s="78"/>
      <c r="B665" s="78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0"/>
      <c r="V665" s="110"/>
      <c r="W665" s="110"/>
      <c r="X665" s="77"/>
      <c r="Y665" s="77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</row>
    <row r="666" ht="21.0" customHeight="1">
      <c r="A666" s="78"/>
      <c r="B666" s="78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0"/>
      <c r="V666" s="110"/>
      <c r="W666" s="110"/>
      <c r="X666" s="77"/>
      <c r="Y666" s="77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</row>
    <row r="667" ht="21.0" customHeight="1">
      <c r="A667" s="78"/>
      <c r="B667" s="78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0"/>
      <c r="V667" s="110"/>
      <c r="W667" s="110"/>
      <c r="X667" s="77"/>
      <c r="Y667" s="77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</row>
    <row r="668" ht="21.0" customHeight="1">
      <c r="A668" s="78"/>
      <c r="B668" s="78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0"/>
      <c r="V668" s="110"/>
      <c r="W668" s="110"/>
      <c r="X668" s="77"/>
      <c r="Y668" s="77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</row>
    <row r="669" ht="21.0" customHeight="1">
      <c r="A669" s="78"/>
      <c r="B669" s="78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0"/>
      <c r="V669" s="110"/>
      <c r="W669" s="110"/>
      <c r="X669" s="77"/>
      <c r="Y669" s="77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</row>
    <row r="670" ht="21.0" customHeight="1">
      <c r="A670" s="78"/>
      <c r="B670" s="78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0"/>
      <c r="V670" s="110"/>
      <c r="W670" s="110"/>
      <c r="X670" s="77"/>
      <c r="Y670" s="77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</row>
    <row r="671" ht="21.0" customHeight="1">
      <c r="A671" s="78"/>
      <c r="B671" s="78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0"/>
      <c r="V671" s="110"/>
      <c r="W671" s="110"/>
      <c r="X671" s="77"/>
      <c r="Y671" s="77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</row>
    <row r="672" ht="21.0" customHeight="1">
      <c r="A672" s="78"/>
      <c r="B672" s="78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0"/>
      <c r="V672" s="110"/>
      <c r="W672" s="110"/>
      <c r="X672" s="77"/>
      <c r="Y672" s="77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</row>
    <row r="673" ht="21.0" customHeight="1">
      <c r="A673" s="78"/>
      <c r="B673" s="78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0"/>
      <c r="V673" s="110"/>
      <c r="W673" s="110"/>
      <c r="X673" s="77"/>
      <c r="Y673" s="77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</row>
    <row r="674" ht="21.0" customHeight="1">
      <c r="A674" s="78"/>
      <c r="B674" s="78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0"/>
      <c r="V674" s="110"/>
      <c r="W674" s="110"/>
      <c r="X674" s="77"/>
      <c r="Y674" s="77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</row>
    <row r="675" ht="21.0" customHeight="1">
      <c r="A675" s="78"/>
      <c r="B675" s="78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0"/>
      <c r="V675" s="110"/>
      <c r="W675" s="110"/>
      <c r="X675" s="77"/>
      <c r="Y675" s="77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</row>
    <row r="676" ht="21.0" customHeight="1">
      <c r="A676" s="78"/>
      <c r="B676" s="78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0"/>
      <c r="V676" s="110"/>
      <c r="W676" s="110"/>
      <c r="X676" s="77"/>
      <c r="Y676" s="77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</row>
    <row r="677" ht="21.0" customHeight="1">
      <c r="A677" s="78"/>
      <c r="B677" s="78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0"/>
      <c r="V677" s="110"/>
      <c r="W677" s="110"/>
      <c r="X677" s="77"/>
      <c r="Y677" s="77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</row>
    <row r="678" ht="21.0" customHeight="1">
      <c r="A678" s="78"/>
      <c r="B678" s="78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0"/>
      <c r="V678" s="110"/>
      <c r="W678" s="110"/>
      <c r="X678" s="77"/>
      <c r="Y678" s="77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</row>
    <row r="679" ht="21.0" customHeight="1">
      <c r="A679" s="78"/>
      <c r="B679" s="78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0"/>
      <c r="V679" s="110"/>
      <c r="W679" s="110"/>
      <c r="X679" s="77"/>
      <c r="Y679" s="77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</row>
    <row r="680" ht="21.0" customHeight="1">
      <c r="A680" s="78"/>
      <c r="B680" s="78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0"/>
      <c r="V680" s="110"/>
      <c r="W680" s="110"/>
      <c r="X680" s="77"/>
      <c r="Y680" s="77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</row>
    <row r="681" ht="21.0" customHeight="1">
      <c r="A681" s="78"/>
      <c r="B681" s="78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0"/>
      <c r="V681" s="110"/>
      <c r="W681" s="110"/>
      <c r="X681" s="77"/>
      <c r="Y681" s="77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</row>
    <row r="682" ht="21.0" customHeight="1">
      <c r="A682" s="78"/>
      <c r="B682" s="78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0"/>
      <c r="V682" s="110"/>
      <c r="W682" s="110"/>
      <c r="X682" s="77"/>
      <c r="Y682" s="77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</row>
    <row r="683" ht="21.0" customHeight="1">
      <c r="A683" s="78"/>
      <c r="B683" s="78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0"/>
      <c r="V683" s="110"/>
      <c r="W683" s="110"/>
      <c r="X683" s="77"/>
      <c r="Y683" s="77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</row>
    <row r="684" ht="21.0" customHeight="1">
      <c r="A684" s="78"/>
      <c r="B684" s="78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0"/>
      <c r="V684" s="110"/>
      <c r="W684" s="110"/>
      <c r="X684" s="77"/>
      <c r="Y684" s="77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</row>
    <row r="685" ht="21.0" customHeight="1">
      <c r="A685" s="78"/>
      <c r="B685" s="78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0"/>
      <c r="V685" s="110"/>
      <c r="W685" s="110"/>
      <c r="X685" s="77"/>
      <c r="Y685" s="77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</row>
    <row r="686" ht="21.0" customHeight="1">
      <c r="A686" s="78"/>
      <c r="B686" s="78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0"/>
      <c r="V686" s="110"/>
      <c r="W686" s="110"/>
      <c r="X686" s="77"/>
      <c r="Y686" s="77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</row>
    <row r="687" ht="21.0" customHeight="1">
      <c r="A687" s="78"/>
      <c r="B687" s="78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0"/>
      <c r="V687" s="110"/>
      <c r="W687" s="110"/>
      <c r="X687" s="77"/>
      <c r="Y687" s="77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</row>
    <row r="688" ht="21.0" customHeight="1">
      <c r="A688" s="78"/>
      <c r="B688" s="78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0"/>
      <c r="V688" s="110"/>
      <c r="W688" s="110"/>
      <c r="X688" s="77"/>
      <c r="Y688" s="77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</row>
    <row r="689" ht="21.0" customHeight="1">
      <c r="A689" s="78"/>
      <c r="B689" s="78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0"/>
      <c r="V689" s="110"/>
      <c r="W689" s="110"/>
      <c r="X689" s="77"/>
      <c r="Y689" s="77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</row>
    <row r="690" ht="21.0" customHeight="1">
      <c r="A690" s="78"/>
      <c r="B690" s="78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0"/>
      <c r="V690" s="110"/>
      <c r="W690" s="110"/>
      <c r="X690" s="77"/>
      <c r="Y690" s="77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</row>
    <row r="691" ht="21.0" customHeight="1">
      <c r="A691" s="78"/>
      <c r="B691" s="78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0"/>
      <c r="V691" s="110"/>
      <c r="W691" s="110"/>
      <c r="X691" s="77"/>
      <c r="Y691" s="77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</row>
    <row r="692" ht="21.0" customHeight="1">
      <c r="A692" s="78"/>
      <c r="B692" s="78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0"/>
      <c r="V692" s="110"/>
      <c r="W692" s="110"/>
      <c r="X692" s="77"/>
      <c r="Y692" s="77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</row>
    <row r="693" ht="21.0" customHeight="1">
      <c r="A693" s="78"/>
      <c r="B693" s="78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0"/>
      <c r="V693" s="110"/>
      <c r="W693" s="110"/>
      <c r="X693" s="77"/>
      <c r="Y693" s="77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</row>
    <row r="694" ht="21.0" customHeight="1">
      <c r="A694" s="78"/>
      <c r="B694" s="78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0"/>
      <c r="V694" s="110"/>
      <c r="W694" s="110"/>
      <c r="X694" s="77"/>
      <c r="Y694" s="77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</row>
    <row r="695" ht="21.0" customHeight="1">
      <c r="A695" s="78"/>
      <c r="B695" s="78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0"/>
      <c r="V695" s="110"/>
      <c r="W695" s="110"/>
      <c r="X695" s="77"/>
      <c r="Y695" s="77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</row>
    <row r="696" ht="21.0" customHeight="1">
      <c r="A696" s="78"/>
      <c r="B696" s="78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0"/>
      <c r="V696" s="110"/>
      <c r="W696" s="110"/>
      <c r="X696" s="77"/>
      <c r="Y696" s="77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</row>
    <row r="697" ht="21.0" customHeight="1">
      <c r="A697" s="78"/>
      <c r="B697" s="78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0"/>
      <c r="V697" s="110"/>
      <c r="W697" s="110"/>
      <c r="X697" s="77"/>
      <c r="Y697" s="77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</row>
    <row r="698" ht="21.0" customHeight="1">
      <c r="A698" s="78"/>
      <c r="B698" s="78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0"/>
      <c r="V698" s="110"/>
      <c r="W698" s="110"/>
      <c r="X698" s="77"/>
      <c r="Y698" s="77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</row>
    <row r="699" ht="21.0" customHeight="1">
      <c r="A699" s="78"/>
      <c r="B699" s="78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0"/>
      <c r="V699" s="110"/>
      <c r="W699" s="110"/>
      <c r="X699" s="77"/>
      <c r="Y699" s="77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</row>
    <row r="700" ht="21.0" customHeight="1">
      <c r="A700" s="78"/>
      <c r="B700" s="78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0"/>
      <c r="V700" s="110"/>
      <c r="W700" s="110"/>
      <c r="X700" s="77"/>
      <c r="Y700" s="77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</row>
    <row r="701" ht="21.0" customHeight="1">
      <c r="A701" s="78"/>
      <c r="B701" s="78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0"/>
      <c r="V701" s="110"/>
      <c r="W701" s="110"/>
      <c r="X701" s="77"/>
      <c r="Y701" s="77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</row>
    <row r="702" ht="21.0" customHeight="1">
      <c r="A702" s="78"/>
      <c r="B702" s="78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0"/>
      <c r="V702" s="110"/>
      <c r="W702" s="110"/>
      <c r="X702" s="77"/>
      <c r="Y702" s="77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</row>
    <row r="703" ht="21.0" customHeight="1">
      <c r="A703" s="78"/>
      <c r="B703" s="78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0"/>
      <c r="V703" s="110"/>
      <c r="W703" s="110"/>
      <c r="X703" s="77"/>
      <c r="Y703" s="77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</row>
    <row r="704" ht="21.0" customHeight="1">
      <c r="A704" s="78"/>
      <c r="B704" s="78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0"/>
      <c r="V704" s="110"/>
      <c r="W704" s="110"/>
      <c r="X704" s="77"/>
      <c r="Y704" s="77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</row>
    <row r="705" ht="21.0" customHeight="1">
      <c r="A705" s="78"/>
      <c r="B705" s="78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0"/>
      <c r="V705" s="110"/>
      <c r="W705" s="110"/>
      <c r="X705" s="77"/>
      <c r="Y705" s="77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</row>
    <row r="706" ht="21.0" customHeight="1">
      <c r="A706" s="78"/>
      <c r="B706" s="78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0"/>
      <c r="V706" s="110"/>
      <c r="W706" s="110"/>
      <c r="X706" s="77"/>
      <c r="Y706" s="77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</row>
    <row r="707" ht="21.0" customHeight="1">
      <c r="A707" s="78"/>
      <c r="B707" s="78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0"/>
      <c r="V707" s="110"/>
      <c r="W707" s="110"/>
      <c r="X707" s="77"/>
      <c r="Y707" s="77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</row>
    <row r="708" ht="21.0" customHeight="1">
      <c r="A708" s="78"/>
      <c r="B708" s="78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0"/>
      <c r="V708" s="110"/>
      <c r="W708" s="110"/>
      <c r="X708" s="77"/>
      <c r="Y708" s="77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</row>
    <row r="709" ht="21.0" customHeight="1">
      <c r="A709" s="78"/>
      <c r="B709" s="78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0"/>
      <c r="V709" s="110"/>
      <c r="W709" s="110"/>
      <c r="X709" s="77"/>
      <c r="Y709" s="77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</row>
    <row r="710" ht="21.0" customHeight="1">
      <c r="A710" s="78"/>
      <c r="B710" s="78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0"/>
      <c r="V710" s="110"/>
      <c r="W710" s="110"/>
      <c r="X710" s="77"/>
      <c r="Y710" s="77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</row>
    <row r="711" ht="21.0" customHeight="1">
      <c r="A711" s="78"/>
      <c r="B711" s="78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0"/>
      <c r="V711" s="110"/>
      <c r="W711" s="110"/>
      <c r="X711" s="77"/>
      <c r="Y711" s="77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</row>
    <row r="712" ht="21.0" customHeight="1">
      <c r="A712" s="78"/>
      <c r="B712" s="78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0"/>
      <c r="V712" s="110"/>
      <c r="W712" s="110"/>
      <c r="X712" s="77"/>
      <c r="Y712" s="77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</row>
    <row r="713" ht="21.0" customHeight="1">
      <c r="A713" s="78"/>
      <c r="B713" s="78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0"/>
      <c r="V713" s="110"/>
      <c r="W713" s="110"/>
      <c r="X713" s="77"/>
      <c r="Y713" s="77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</row>
    <row r="714" ht="21.0" customHeight="1">
      <c r="A714" s="78"/>
      <c r="B714" s="78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0"/>
      <c r="V714" s="110"/>
      <c r="W714" s="110"/>
      <c r="X714" s="77"/>
      <c r="Y714" s="77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</row>
    <row r="715" ht="21.0" customHeight="1">
      <c r="A715" s="78"/>
      <c r="B715" s="78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0"/>
      <c r="V715" s="110"/>
      <c r="W715" s="110"/>
      <c r="X715" s="77"/>
      <c r="Y715" s="77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</row>
    <row r="716" ht="21.0" customHeight="1">
      <c r="A716" s="78"/>
      <c r="B716" s="78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0"/>
      <c r="V716" s="110"/>
      <c r="W716" s="110"/>
      <c r="X716" s="77"/>
      <c r="Y716" s="77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</row>
    <row r="717" ht="21.0" customHeight="1">
      <c r="A717" s="78"/>
      <c r="B717" s="78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0"/>
      <c r="V717" s="110"/>
      <c r="W717" s="110"/>
      <c r="X717" s="77"/>
      <c r="Y717" s="77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</row>
    <row r="718" ht="21.0" customHeight="1">
      <c r="A718" s="78"/>
      <c r="B718" s="78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0"/>
      <c r="V718" s="110"/>
      <c r="W718" s="110"/>
      <c r="X718" s="77"/>
      <c r="Y718" s="77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</row>
    <row r="719" ht="21.0" customHeight="1">
      <c r="A719" s="78"/>
      <c r="B719" s="78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0"/>
      <c r="V719" s="110"/>
      <c r="W719" s="110"/>
      <c r="X719" s="77"/>
      <c r="Y719" s="77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</row>
    <row r="720" ht="21.0" customHeight="1">
      <c r="A720" s="78"/>
      <c r="B720" s="78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0"/>
      <c r="V720" s="110"/>
      <c r="W720" s="110"/>
      <c r="X720" s="77"/>
      <c r="Y720" s="77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</row>
    <row r="721" ht="21.0" customHeight="1">
      <c r="A721" s="78"/>
      <c r="B721" s="78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0"/>
      <c r="V721" s="110"/>
      <c r="W721" s="110"/>
      <c r="X721" s="77"/>
      <c r="Y721" s="77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</row>
    <row r="722" ht="21.0" customHeight="1">
      <c r="A722" s="78"/>
      <c r="B722" s="78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0"/>
      <c r="V722" s="110"/>
      <c r="W722" s="110"/>
      <c r="X722" s="77"/>
      <c r="Y722" s="77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</row>
    <row r="723" ht="21.0" customHeight="1">
      <c r="A723" s="78"/>
      <c r="B723" s="78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0"/>
      <c r="V723" s="110"/>
      <c r="W723" s="110"/>
      <c r="X723" s="77"/>
      <c r="Y723" s="77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</row>
    <row r="724" ht="21.0" customHeight="1">
      <c r="A724" s="78"/>
      <c r="B724" s="78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0"/>
      <c r="V724" s="110"/>
      <c r="W724" s="110"/>
      <c r="X724" s="77"/>
      <c r="Y724" s="77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</row>
    <row r="725" ht="21.0" customHeight="1">
      <c r="A725" s="78"/>
      <c r="B725" s="78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0"/>
      <c r="V725" s="110"/>
      <c r="W725" s="110"/>
      <c r="X725" s="77"/>
      <c r="Y725" s="77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</row>
    <row r="726" ht="21.0" customHeight="1">
      <c r="A726" s="78"/>
      <c r="B726" s="78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0"/>
      <c r="V726" s="110"/>
      <c r="W726" s="110"/>
      <c r="X726" s="77"/>
      <c r="Y726" s="77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</row>
    <row r="727" ht="21.0" customHeight="1">
      <c r="A727" s="78"/>
      <c r="B727" s="78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0"/>
      <c r="V727" s="110"/>
      <c r="W727" s="110"/>
      <c r="X727" s="77"/>
      <c r="Y727" s="77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</row>
    <row r="728" ht="21.0" customHeight="1">
      <c r="A728" s="78"/>
      <c r="B728" s="78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0"/>
      <c r="V728" s="110"/>
      <c r="W728" s="110"/>
      <c r="X728" s="77"/>
      <c r="Y728" s="77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</row>
    <row r="729" ht="21.0" customHeight="1">
      <c r="A729" s="78"/>
      <c r="B729" s="78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0"/>
      <c r="V729" s="110"/>
      <c r="W729" s="110"/>
      <c r="X729" s="77"/>
      <c r="Y729" s="77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</row>
    <row r="730" ht="21.0" customHeight="1">
      <c r="A730" s="78"/>
      <c r="B730" s="78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0"/>
      <c r="V730" s="110"/>
      <c r="W730" s="110"/>
      <c r="X730" s="77"/>
      <c r="Y730" s="77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</row>
    <row r="731" ht="21.0" customHeight="1">
      <c r="A731" s="78"/>
      <c r="B731" s="78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0"/>
      <c r="V731" s="110"/>
      <c r="W731" s="110"/>
      <c r="X731" s="77"/>
      <c r="Y731" s="77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</row>
    <row r="732" ht="21.0" customHeight="1">
      <c r="A732" s="78"/>
      <c r="B732" s="78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0"/>
      <c r="V732" s="110"/>
      <c r="W732" s="110"/>
      <c r="X732" s="77"/>
      <c r="Y732" s="77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</row>
    <row r="733" ht="21.0" customHeight="1">
      <c r="A733" s="78"/>
      <c r="B733" s="78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0"/>
      <c r="V733" s="110"/>
      <c r="W733" s="110"/>
      <c r="X733" s="77"/>
      <c r="Y733" s="77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</row>
    <row r="734" ht="21.0" customHeight="1">
      <c r="A734" s="78"/>
      <c r="B734" s="78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0"/>
      <c r="V734" s="110"/>
      <c r="W734" s="110"/>
      <c r="X734" s="77"/>
      <c r="Y734" s="77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</row>
    <row r="735" ht="21.0" customHeight="1">
      <c r="A735" s="78"/>
      <c r="B735" s="78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0"/>
      <c r="V735" s="110"/>
      <c r="W735" s="110"/>
      <c r="X735" s="77"/>
      <c r="Y735" s="77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</row>
    <row r="736" ht="21.0" customHeight="1">
      <c r="A736" s="78"/>
      <c r="B736" s="78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0"/>
      <c r="V736" s="110"/>
      <c r="W736" s="110"/>
      <c r="X736" s="77"/>
      <c r="Y736" s="77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</row>
    <row r="737" ht="21.0" customHeight="1">
      <c r="A737" s="78"/>
      <c r="B737" s="78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0"/>
      <c r="V737" s="110"/>
      <c r="W737" s="110"/>
      <c r="X737" s="77"/>
      <c r="Y737" s="77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</row>
    <row r="738" ht="21.0" customHeight="1">
      <c r="A738" s="78"/>
      <c r="B738" s="78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0"/>
      <c r="V738" s="110"/>
      <c r="W738" s="110"/>
      <c r="X738" s="77"/>
      <c r="Y738" s="77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</row>
    <row r="739" ht="21.0" customHeight="1">
      <c r="A739" s="78"/>
      <c r="B739" s="78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0"/>
      <c r="V739" s="110"/>
      <c r="W739" s="110"/>
      <c r="X739" s="77"/>
      <c r="Y739" s="77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</row>
    <row r="740" ht="21.0" customHeight="1">
      <c r="A740" s="78"/>
      <c r="B740" s="78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0"/>
      <c r="V740" s="110"/>
      <c r="W740" s="110"/>
      <c r="X740" s="77"/>
      <c r="Y740" s="77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</row>
    <row r="741" ht="21.0" customHeight="1">
      <c r="A741" s="78"/>
      <c r="B741" s="78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0"/>
      <c r="V741" s="110"/>
      <c r="W741" s="110"/>
      <c r="X741" s="77"/>
      <c r="Y741" s="77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</row>
    <row r="742" ht="21.0" customHeight="1">
      <c r="A742" s="78"/>
      <c r="B742" s="78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0"/>
      <c r="V742" s="110"/>
      <c r="W742" s="110"/>
      <c r="X742" s="77"/>
      <c r="Y742" s="77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</row>
    <row r="743" ht="21.0" customHeight="1">
      <c r="A743" s="78"/>
      <c r="B743" s="78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0"/>
      <c r="V743" s="110"/>
      <c r="W743" s="110"/>
      <c r="X743" s="77"/>
      <c r="Y743" s="77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</row>
    <row r="744" ht="21.0" customHeight="1">
      <c r="A744" s="78"/>
      <c r="B744" s="78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0"/>
      <c r="V744" s="110"/>
      <c r="W744" s="110"/>
      <c r="X744" s="77"/>
      <c r="Y744" s="77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</row>
    <row r="745" ht="21.0" customHeight="1">
      <c r="A745" s="78"/>
      <c r="B745" s="78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0"/>
      <c r="V745" s="110"/>
      <c r="W745" s="110"/>
      <c r="X745" s="77"/>
      <c r="Y745" s="77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</row>
    <row r="746" ht="21.0" customHeight="1">
      <c r="A746" s="78"/>
      <c r="B746" s="78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0"/>
      <c r="V746" s="110"/>
      <c r="W746" s="110"/>
      <c r="X746" s="77"/>
      <c r="Y746" s="77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</row>
    <row r="747" ht="21.0" customHeight="1">
      <c r="A747" s="78"/>
      <c r="B747" s="78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0"/>
      <c r="V747" s="110"/>
      <c r="W747" s="110"/>
      <c r="X747" s="77"/>
      <c r="Y747" s="77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</row>
    <row r="748" ht="21.0" customHeight="1">
      <c r="A748" s="78"/>
      <c r="B748" s="78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0"/>
      <c r="V748" s="110"/>
      <c r="W748" s="110"/>
      <c r="X748" s="77"/>
      <c r="Y748" s="77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</row>
    <row r="749" ht="21.0" customHeight="1">
      <c r="A749" s="78"/>
      <c r="B749" s="78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0"/>
      <c r="V749" s="110"/>
      <c r="W749" s="110"/>
      <c r="X749" s="77"/>
      <c r="Y749" s="77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</row>
    <row r="750" ht="21.0" customHeight="1">
      <c r="A750" s="78"/>
      <c r="B750" s="78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0"/>
      <c r="V750" s="110"/>
      <c r="W750" s="110"/>
      <c r="X750" s="77"/>
      <c r="Y750" s="77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</row>
    <row r="751" ht="21.0" customHeight="1">
      <c r="A751" s="78"/>
      <c r="B751" s="78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0"/>
      <c r="V751" s="110"/>
      <c r="W751" s="110"/>
      <c r="X751" s="77"/>
      <c r="Y751" s="77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</row>
    <row r="752" ht="21.0" customHeight="1">
      <c r="A752" s="78"/>
      <c r="B752" s="78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0"/>
      <c r="V752" s="110"/>
      <c r="W752" s="110"/>
      <c r="X752" s="77"/>
      <c r="Y752" s="77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</row>
    <row r="753" ht="21.0" customHeight="1">
      <c r="A753" s="78"/>
      <c r="B753" s="78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0"/>
      <c r="V753" s="110"/>
      <c r="W753" s="110"/>
      <c r="X753" s="77"/>
      <c r="Y753" s="77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</row>
    <row r="754" ht="21.0" customHeight="1">
      <c r="A754" s="78"/>
      <c r="B754" s="78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0"/>
      <c r="V754" s="110"/>
      <c r="W754" s="110"/>
      <c r="X754" s="77"/>
      <c r="Y754" s="77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</row>
    <row r="755" ht="21.0" customHeight="1">
      <c r="A755" s="78"/>
      <c r="B755" s="78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0"/>
      <c r="V755" s="110"/>
      <c r="W755" s="110"/>
      <c r="X755" s="77"/>
      <c r="Y755" s="77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</row>
    <row r="756" ht="21.0" customHeight="1">
      <c r="A756" s="78"/>
      <c r="B756" s="78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0"/>
      <c r="V756" s="110"/>
      <c r="W756" s="110"/>
      <c r="X756" s="77"/>
      <c r="Y756" s="77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</row>
    <row r="757" ht="21.0" customHeight="1">
      <c r="A757" s="78"/>
      <c r="B757" s="78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0"/>
      <c r="V757" s="110"/>
      <c r="W757" s="110"/>
      <c r="X757" s="77"/>
      <c r="Y757" s="77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</row>
    <row r="758" ht="21.0" customHeight="1">
      <c r="A758" s="78"/>
      <c r="B758" s="78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0"/>
      <c r="V758" s="110"/>
      <c r="W758" s="110"/>
      <c r="X758" s="77"/>
      <c r="Y758" s="77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</row>
    <row r="759" ht="21.0" customHeight="1">
      <c r="A759" s="78"/>
      <c r="B759" s="78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0"/>
      <c r="V759" s="110"/>
      <c r="W759" s="110"/>
      <c r="X759" s="77"/>
      <c r="Y759" s="77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</row>
    <row r="760" ht="21.0" customHeight="1">
      <c r="A760" s="78"/>
      <c r="B760" s="78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0"/>
      <c r="V760" s="110"/>
      <c r="W760" s="110"/>
      <c r="X760" s="77"/>
      <c r="Y760" s="77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</row>
    <row r="761" ht="21.0" customHeight="1">
      <c r="A761" s="78"/>
      <c r="B761" s="78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0"/>
      <c r="V761" s="110"/>
      <c r="W761" s="110"/>
      <c r="X761" s="77"/>
      <c r="Y761" s="77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</row>
    <row r="762" ht="21.0" customHeight="1">
      <c r="A762" s="78"/>
      <c r="B762" s="78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0"/>
      <c r="V762" s="110"/>
      <c r="W762" s="110"/>
      <c r="X762" s="77"/>
      <c r="Y762" s="77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</row>
    <row r="763" ht="21.0" customHeight="1">
      <c r="A763" s="78"/>
      <c r="B763" s="78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0"/>
      <c r="V763" s="110"/>
      <c r="W763" s="110"/>
      <c r="X763" s="77"/>
      <c r="Y763" s="77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</row>
    <row r="764" ht="21.0" customHeight="1">
      <c r="A764" s="78"/>
      <c r="B764" s="78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0"/>
      <c r="V764" s="110"/>
      <c r="W764" s="110"/>
      <c r="X764" s="77"/>
      <c r="Y764" s="77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</row>
    <row r="765" ht="21.0" customHeight="1">
      <c r="A765" s="78"/>
      <c r="B765" s="78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0"/>
      <c r="V765" s="110"/>
      <c r="W765" s="110"/>
      <c r="X765" s="77"/>
      <c r="Y765" s="77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</row>
    <row r="766" ht="21.0" customHeight="1">
      <c r="A766" s="78"/>
      <c r="B766" s="78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0"/>
      <c r="V766" s="110"/>
      <c r="W766" s="110"/>
      <c r="X766" s="77"/>
      <c r="Y766" s="77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</row>
    <row r="767" ht="21.0" customHeight="1">
      <c r="A767" s="78"/>
      <c r="B767" s="78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0"/>
      <c r="V767" s="110"/>
      <c r="W767" s="110"/>
      <c r="X767" s="77"/>
      <c r="Y767" s="77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</row>
    <row r="768" ht="21.0" customHeight="1">
      <c r="A768" s="78"/>
      <c r="B768" s="78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0"/>
      <c r="V768" s="110"/>
      <c r="W768" s="110"/>
      <c r="X768" s="77"/>
      <c r="Y768" s="77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</row>
    <row r="769" ht="21.0" customHeight="1">
      <c r="A769" s="78"/>
      <c r="B769" s="78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0"/>
      <c r="V769" s="110"/>
      <c r="W769" s="110"/>
      <c r="X769" s="77"/>
      <c r="Y769" s="77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</row>
    <row r="770" ht="21.0" customHeight="1">
      <c r="A770" s="78"/>
      <c r="B770" s="78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0"/>
      <c r="V770" s="110"/>
      <c r="W770" s="110"/>
      <c r="X770" s="77"/>
      <c r="Y770" s="77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</row>
    <row r="771" ht="21.0" customHeight="1">
      <c r="A771" s="78"/>
      <c r="B771" s="78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0"/>
      <c r="V771" s="110"/>
      <c r="W771" s="110"/>
      <c r="X771" s="77"/>
      <c r="Y771" s="77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</row>
    <row r="772" ht="21.0" customHeight="1">
      <c r="A772" s="78"/>
      <c r="B772" s="78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0"/>
      <c r="V772" s="110"/>
      <c r="W772" s="110"/>
      <c r="X772" s="77"/>
      <c r="Y772" s="77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</row>
    <row r="773" ht="21.0" customHeight="1">
      <c r="A773" s="78"/>
      <c r="B773" s="78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0"/>
      <c r="V773" s="110"/>
      <c r="W773" s="110"/>
      <c r="X773" s="77"/>
      <c r="Y773" s="77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</row>
    <row r="774" ht="21.0" customHeight="1">
      <c r="A774" s="78"/>
      <c r="B774" s="78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0"/>
      <c r="V774" s="110"/>
      <c r="W774" s="110"/>
      <c r="X774" s="77"/>
      <c r="Y774" s="77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</row>
    <row r="775" ht="21.0" customHeight="1">
      <c r="A775" s="78"/>
      <c r="B775" s="78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0"/>
      <c r="V775" s="110"/>
      <c r="W775" s="110"/>
      <c r="X775" s="77"/>
      <c r="Y775" s="77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</row>
    <row r="776" ht="21.0" customHeight="1">
      <c r="A776" s="78"/>
      <c r="B776" s="78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0"/>
      <c r="V776" s="110"/>
      <c r="W776" s="110"/>
      <c r="X776" s="77"/>
      <c r="Y776" s="77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</row>
    <row r="777" ht="21.0" customHeight="1">
      <c r="A777" s="78"/>
      <c r="B777" s="78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0"/>
      <c r="V777" s="110"/>
      <c r="W777" s="110"/>
      <c r="X777" s="77"/>
      <c r="Y777" s="77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</row>
    <row r="778" ht="21.0" customHeight="1">
      <c r="A778" s="78"/>
      <c r="B778" s="78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0"/>
      <c r="V778" s="110"/>
      <c r="W778" s="110"/>
      <c r="X778" s="77"/>
      <c r="Y778" s="77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</row>
    <row r="779" ht="21.0" customHeight="1">
      <c r="A779" s="78"/>
      <c r="B779" s="78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0"/>
      <c r="V779" s="110"/>
      <c r="W779" s="110"/>
      <c r="X779" s="77"/>
      <c r="Y779" s="77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</row>
    <row r="780" ht="21.0" customHeight="1">
      <c r="A780" s="78"/>
      <c r="B780" s="78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0"/>
      <c r="V780" s="110"/>
      <c r="W780" s="110"/>
      <c r="X780" s="77"/>
      <c r="Y780" s="77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</row>
    <row r="781" ht="21.0" customHeight="1">
      <c r="A781" s="78"/>
      <c r="B781" s="78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0"/>
      <c r="V781" s="110"/>
      <c r="W781" s="110"/>
      <c r="X781" s="77"/>
      <c r="Y781" s="77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</row>
    <row r="782" ht="21.0" customHeight="1">
      <c r="A782" s="78"/>
      <c r="B782" s="78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0"/>
      <c r="V782" s="110"/>
      <c r="W782" s="110"/>
      <c r="X782" s="77"/>
      <c r="Y782" s="77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</row>
    <row r="783" ht="21.0" customHeight="1">
      <c r="A783" s="78"/>
      <c r="B783" s="78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0"/>
      <c r="V783" s="110"/>
      <c r="W783" s="110"/>
      <c r="X783" s="77"/>
      <c r="Y783" s="77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</row>
    <row r="784" ht="21.0" customHeight="1">
      <c r="A784" s="78"/>
      <c r="B784" s="78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0"/>
      <c r="V784" s="110"/>
      <c r="W784" s="110"/>
      <c r="X784" s="77"/>
      <c r="Y784" s="77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</row>
    <row r="785" ht="21.0" customHeight="1">
      <c r="A785" s="78"/>
      <c r="B785" s="78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0"/>
      <c r="V785" s="110"/>
      <c r="W785" s="110"/>
      <c r="X785" s="77"/>
      <c r="Y785" s="77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</row>
    <row r="786" ht="21.0" customHeight="1">
      <c r="A786" s="78"/>
      <c r="B786" s="78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0"/>
      <c r="V786" s="110"/>
      <c r="W786" s="110"/>
      <c r="X786" s="77"/>
      <c r="Y786" s="77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</row>
    <row r="787" ht="21.0" customHeight="1">
      <c r="A787" s="78"/>
      <c r="B787" s="78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0"/>
      <c r="V787" s="110"/>
      <c r="W787" s="110"/>
      <c r="X787" s="77"/>
      <c r="Y787" s="77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</row>
    <row r="788" ht="21.0" customHeight="1">
      <c r="A788" s="78"/>
      <c r="B788" s="78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0"/>
      <c r="V788" s="110"/>
      <c r="W788" s="110"/>
      <c r="X788" s="77"/>
      <c r="Y788" s="77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</row>
    <row r="789" ht="21.0" customHeight="1">
      <c r="A789" s="78"/>
      <c r="B789" s="78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0"/>
      <c r="V789" s="110"/>
      <c r="W789" s="110"/>
      <c r="X789" s="77"/>
      <c r="Y789" s="77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</row>
    <row r="790" ht="21.0" customHeight="1">
      <c r="A790" s="78"/>
      <c r="B790" s="78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0"/>
      <c r="V790" s="110"/>
      <c r="W790" s="110"/>
      <c r="X790" s="77"/>
      <c r="Y790" s="77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</row>
    <row r="791" ht="21.0" customHeight="1">
      <c r="A791" s="78"/>
      <c r="B791" s="78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0"/>
      <c r="V791" s="110"/>
      <c r="W791" s="110"/>
      <c r="X791" s="77"/>
      <c r="Y791" s="77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</row>
    <row r="792" ht="21.0" customHeight="1">
      <c r="A792" s="78"/>
      <c r="B792" s="78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0"/>
      <c r="V792" s="110"/>
      <c r="W792" s="110"/>
      <c r="X792" s="77"/>
      <c r="Y792" s="77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</row>
    <row r="793" ht="21.0" customHeight="1">
      <c r="A793" s="78"/>
      <c r="B793" s="78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0"/>
      <c r="V793" s="110"/>
      <c r="W793" s="110"/>
      <c r="X793" s="77"/>
      <c r="Y793" s="77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</row>
    <row r="794" ht="21.0" customHeight="1">
      <c r="A794" s="78"/>
      <c r="B794" s="78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0"/>
      <c r="V794" s="110"/>
      <c r="W794" s="110"/>
      <c r="X794" s="77"/>
      <c r="Y794" s="77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</row>
    <row r="795" ht="21.0" customHeight="1">
      <c r="A795" s="78"/>
      <c r="B795" s="78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0"/>
      <c r="V795" s="110"/>
      <c r="W795" s="110"/>
      <c r="X795" s="77"/>
      <c r="Y795" s="77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</row>
    <row r="796" ht="21.0" customHeight="1">
      <c r="A796" s="78"/>
      <c r="B796" s="78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0"/>
      <c r="V796" s="110"/>
      <c r="W796" s="110"/>
      <c r="X796" s="77"/>
      <c r="Y796" s="77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</row>
    <row r="797" ht="21.0" customHeight="1">
      <c r="A797" s="78"/>
      <c r="B797" s="78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0"/>
      <c r="V797" s="110"/>
      <c r="W797" s="110"/>
      <c r="X797" s="77"/>
      <c r="Y797" s="77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</row>
    <row r="798" ht="21.0" customHeight="1">
      <c r="A798" s="78"/>
      <c r="B798" s="78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0"/>
      <c r="V798" s="110"/>
      <c r="W798" s="110"/>
      <c r="X798" s="77"/>
      <c r="Y798" s="77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</row>
    <row r="799" ht="21.0" customHeight="1">
      <c r="A799" s="78"/>
      <c r="B799" s="78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0"/>
      <c r="V799" s="110"/>
      <c r="W799" s="110"/>
      <c r="X799" s="77"/>
      <c r="Y799" s="77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</row>
    <row r="800" ht="21.0" customHeight="1">
      <c r="A800" s="78"/>
      <c r="B800" s="78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0"/>
      <c r="V800" s="110"/>
      <c r="W800" s="110"/>
      <c r="X800" s="77"/>
      <c r="Y800" s="77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</row>
    <row r="801" ht="21.0" customHeight="1">
      <c r="A801" s="78"/>
      <c r="B801" s="78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0"/>
      <c r="V801" s="110"/>
      <c r="W801" s="110"/>
      <c r="X801" s="77"/>
      <c r="Y801" s="77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</row>
    <row r="802" ht="21.0" customHeight="1">
      <c r="A802" s="78"/>
      <c r="B802" s="78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0"/>
      <c r="V802" s="110"/>
      <c r="W802" s="110"/>
      <c r="X802" s="77"/>
      <c r="Y802" s="77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</row>
    <row r="803" ht="21.0" customHeight="1">
      <c r="A803" s="78"/>
      <c r="B803" s="78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0"/>
      <c r="V803" s="110"/>
      <c r="W803" s="110"/>
      <c r="X803" s="77"/>
      <c r="Y803" s="77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</row>
    <row r="804" ht="21.0" customHeight="1">
      <c r="A804" s="78"/>
      <c r="B804" s="78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0"/>
      <c r="V804" s="110"/>
      <c r="W804" s="110"/>
      <c r="X804" s="77"/>
      <c r="Y804" s="77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</row>
    <row r="805" ht="21.0" customHeight="1">
      <c r="A805" s="78"/>
      <c r="B805" s="78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0"/>
      <c r="V805" s="110"/>
      <c r="W805" s="110"/>
      <c r="X805" s="77"/>
      <c r="Y805" s="77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</row>
    <row r="806" ht="21.0" customHeight="1">
      <c r="A806" s="78"/>
      <c r="B806" s="78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0"/>
      <c r="V806" s="110"/>
      <c r="W806" s="110"/>
      <c r="X806" s="77"/>
      <c r="Y806" s="77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</row>
    <row r="807" ht="21.0" customHeight="1">
      <c r="A807" s="78"/>
      <c r="B807" s="78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0"/>
      <c r="V807" s="110"/>
      <c r="W807" s="110"/>
      <c r="X807" s="77"/>
      <c r="Y807" s="77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</row>
    <row r="808" ht="21.0" customHeight="1">
      <c r="A808" s="78"/>
      <c r="B808" s="78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0"/>
      <c r="V808" s="110"/>
      <c r="W808" s="110"/>
      <c r="X808" s="77"/>
      <c r="Y808" s="77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</row>
    <row r="809" ht="21.0" customHeight="1">
      <c r="A809" s="78"/>
      <c r="B809" s="78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0"/>
      <c r="V809" s="110"/>
      <c r="W809" s="110"/>
      <c r="X809" s="77"/>
      <c r="Y809" s="77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</row>
    <row r="810" ht="21.0" customHeight="1">
      <c r="A810" s="78"/>
      <c r="B810" s="78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0"/>
      <c r="V810" s="110"/>
      <c r="W810" s="110"/>
      <c r="X810" s="77"/>
      <c r="Y810" s="77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</row>
    <row r="811" ht="21.0" customHeight="1">
      <c r="A811" s="78"/>
      <c r="B811" s="78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0"/>
      <c r="V811" s="110"/>
      <c r="W811" s="110"/>
      <c r="X811" s="77"/>
      <c r="Y811" s="77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</row>
    <row r="812" ht="21.0" customHeight="1">
      <c r="A812" s="78"/>
      <c r="B812" s="78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0"/>
      <c r="V812" s="110"/>
      <c r="W812" s="110"/>
      <c r="X812" s="77"/>
      <c r="Y812" s="77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</row>
    <row r="813" ht="21.0" customHeight="1">
      <c r="A813" s="78"/>
      <c r="B813" s="78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0"/>
      <c r="V813" s="110"/>
      <c r="W813" s="110"/>
      <c r="X813" s="77"/>
      <c r="Y813" s="77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</row>
    <row r="814" ht="21.0" customHeight="1">
      <c r="A814" s="78"/>
      <c r="B814" s="78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0"/>
      <c r="V814" s="110"/>
      <c r="W814" s="110"/>
      <c r="X814" s="77"/>
      <c r="Y814" s="77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</row>
    <row r="815" ht="21.0" customHeight="1">
      <c r="A815" s="78"/>
      <c r="B815" s="78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0"/>
      <c r="V815" s="110"/>
      <c r="W815" s="110"/>
      <c r="X815" s="77"/>
      <c r="Y815" s="77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</row>
    <row r="816" ht="21.0" customHeight="1">
      <c r="A816" s="78"/>
      <c r="B816" s="78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0"/>
      <c r="V816" s="110"/>
      <c r="W816" s="110"/>
      <c r="X816" s="77"/>
      <c r="Y816" s="77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</row>
    <row r="817" ht="21.0" customHeight="1">
      <c r="A817" s="78"/>
      <c r="B817" s="78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0"/>
      <c r="V817" s="110"/>
      <c r="W817" s="110"/>
      <c r="X817" s="77"/>
      <c r="Y817" s="77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</row>
    <row r="818" ht="21.0" customHeight="1">
      <c r="A818" s="78"/>
      <c r="B818" s="78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0"/>
      <c r="V818" s="110"/>
      <c r="W818" s="110"/>
      <c r="X818" s="77"/>
      <c r="Y818" s="77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</row>
    <row r="819" ht="21.0" customHeight="1">
      <c r="A819" s="78"/>
      <c r="B819" s="78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0"/>
      <c r="V819" s="110"/>
      <c r="W819" s="110"/>
      <c r="X819" s="77"/>
      <c r="Y819" s="77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</row>
    <row r="820" ht="21.0" customHeight="1">
      <c r="A820" s="78"/>
      <c r="B820" s="78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0"/>
      <c r="V820" s="110"/>
      <c r="W820" s="110"/>
      <c r="X820" s="77"/>
      <c r="Y820" s="77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</row>
    <row r="821" ht="21.0" customHeight="1">
      <c r="A821" s="78"/>
      <c r="B821" s="78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0"/>
      <c r="V821" s="110"/>
      <c r="W821" s="110"/>
      <c r="X821" s="77"/>
      <c r="Y821" s="77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</row>
    <row r="822" ht="21.0" customHeight="1">
      <c r="A822" s="78"/>
      <c r="B822" s="78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0"/>
      <c r="V822" s="110"/>
      <c r="W822" s="110"/>
      <c r="X822" s="77"/>
      <c r="Y822" s="77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</row>
    <row r="823" ht="21.0" customHeight="1">
      <c r="A823" s="78"/>
      <c r="B823" s="78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0"/>
      <c r="V823" s="110"/>
      <c r="W823" s="110"/>
      <c r="X823" s="77"/>
      <c r="Y823" s="77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</row>
    <row r="824" ht="21.0" customHeight="1">
      <c r="A824" s="78"/>
      <c r="B824" s="78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0"/>
      <c r="V824" s="110"/>
      <c r="W824" s="110"/>
      <c r="X824" s="77"/>
      <c r="Y824" s="77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</row>
    <row r="825" ht="21.0" customHeight="1">
      <c r="A825" s="78"/>
      <c r="B825" s="78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0"/>
      <c r="V825" s="110"/>
      <c r="W825" s="110"/>
      <c r="X825" s="77"/>
      <c r="Y825" s="77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</row>
    <row r="826" ht="21.0" customHeight="1">
      <c r="A826" s="78"/>
      <c r="B826" s="78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0"/>
      <c r="V826" s="110"/>
      <c r="W826" s="110"/>
      <c r="X826" s="77"/>
      <c r="Y826" s="77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</row>
    <row r="827" ht="21.0" customHeight="1">
      <c r="A827" s="78"/>
      <c r="B827" s="78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0"/>
      <c r="V827" s="110"/>
      <c r="W827" s="110"/>
      <c r="X827" s="77"/>
      <c r="Y827" s="77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</row>
    <row r="828" ht="21.0" customHeight="1">
      <c r="A828" s="78"/>
      <c r="B828" s="78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0"/>
      <c r="V828" s="110"/>
      <c r="W828" s="110"/>
      <c r="X828" s="77"/>
      <c r="Y828" s="77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</row>
    <row r="829" ht="21.0" customHeight="1">
      <c r="A829" s="78"/>
      <c r="B829" s="78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0"/>
      <c r="V829" s="110"/>
      <c r="W829" s="110"/>
      <c r="X829" s="77"/>
      <c r="Y829" s="77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</row>
    <row r="830" ht="21.0" customHeight="1">
      <c r="A830" s="78"/>
      <c r="B830" s="78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0"/>
      <c r="V830" s="110"/>
      <c r="W830" s="110"/>
      <c r="X830" s="77"/>
      <c r="Y830" s="77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</row>
    <row r="831" ht="21.0" customHeight="1">
      <c r="A831" s="78"/>
      <c r="B831" s="78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0"/>
      <c r="V831" s="110"/>
      <c r="W831" s="110"/>
      <c r="X831" s="77"/>
      <c r="Y831" s="77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</row>
    <row r="832" ht="21.0" customHeight="1">
      <c r="A832" s="78"/>
      <c r="B832" s="78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0"/>
      <c r="V832" s="110"/>
      <c r="W832" s="110"/>
      <c r="X832" s="77"/>
      <c r="Y832" s="77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</row>
    <row r="833" ht="21.0" customHeight="1">
      <c r="A833" s="78"/>
      <c r="B833" s="78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0"/>
      <c r="V833" s="110"/>
      <c r="W833" s="110"/>
      <c r="X833" s="77"/>
      <c r="Y833" s="77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</row>
    <row r="834" ht="21.0" customHeight="1">
      <c r="A834" s="78"/>
      <c r="B834" s="78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0"/>
      <c r="V834" s="110"/>
      <c r="W834" s="110"/>
      <c r="X834" s="77"/>
      <c r="Y834" s="77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</row>
    <row r="835" ht="21.0" customHeight="1">
      <c r="A835" s="78"/>
      <c r="B835" s="78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0"/>
      <c r="V835" s="110"/>
      <c r="W835" s="110"/>
      <c r="X835" s="77"/>
      <c r="Y835" s="77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</row>
    <row r="836" ht="21.0" customHeight="1">
      <c r="A836" s="78"/>
      <c r="B836" s="78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0"/>
      <c r="V836" s="110"/>
      <c r="W836" s="110"/>
      <c r="X836" s="77"/>
      <c r="Y836" s="77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</row>
    <row r="837" ht="21.0" customHeight="1">
      <c r="A837" s="78"/>
      <c r="B837" s="78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0"/>
      <c r="V837" s="110"/>
      <c r="W837" s="110"/>
      <c r="X837" s="77"/>
      <c r="Y837" s="77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</row>
    <row r="838" ht="21.0" customHeight="1">
      <c r="A838" s="78"/>
      <c r="B838" s="78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0"/>
      <c r="V838" s="110"/>
      <c r="W838" s="110"/>
      <c r="X838" s="77"/>
      <c r="Y838" s="77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</row>
    <row r="839" ht="21.0" customHeight="1">
      <c r="A839" s="78"/>
      <c r="B839" s="78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0"/>
      <c r="V839" s="110"/>
      <c r="W839" s="110"/>
      <c r="X839" s="77"/>
      <c r="Y839" s="77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</row>
    <row r="840" ht="21.0" customHeight="1">
      <c r="A840" s="78"/>
      <c r="B840" s="78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0"/>
      <c r="V840" s="110"/>
      <c r="W840" s="110"/>
      <c r="X840" s="77"/>
      <c r="Y840" s="77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</row>
    <row r="841" ht="21.0" customHeight="1">
      <c r="A841" s="78"/>
      <c r="B841" s="78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0"/>
      <c r="V841" s="110"/>
      <c r="W841" s="110"/>
      <c r="X841" s="77"/>
      <c r="Y841" s="77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</row>
    <row r="842" ht="21.0" customHeight="1">
      <c r="A842" s="78"/>
      <c r="B842" s="78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0"/>
      <c r="V842" s="110"/>
      <c r="W842" s="110"/>
      <c r="X842" s="77"/>
      <c r="Y842" s="77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</row>
    <row r="843" ht="21.0" customHeight="1">
      <c r="A843" s="78"/>
      <c r="B843" s="78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0"/>
      <c r="V843" s="110"/>
      <c r="W843" s="110"/>
      <c r="X843" s="77"/>
      <c r="Y843" s="77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</row>
    <row r="844" ht="21.0" customHeight="1">
      <c r="A844" s="78"/>
      <c r="B844" s="78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0"/>
      <c r="V844" s="110"/>
      <c r="W844" s="110"/>
      <c r="X844" s="77"/>
      <c r="Y844" s="77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</row>
    <row r="845" ht="21.0" customHeight="1">
      <c r="A845" s="78"/>
      <c r="B845" s="78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0"/>
      <c r="V845" s="110"/>
      <c r="W845" s="110"/>
      <c r="X845" s="77"/>
      <c r="Y845" s="77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</row>
    <row r="846" ht="21.0" customHeight="1">
      <c r="A846" s="78"/>
      <c r="B846" s="78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0"/>
      <c r="V846" s="110"/>
      <c r="W846" s="110"/>
      <c r="X846" s="77"/>
      <c r="Y846" s="77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</row>
    <row r="847" ht="21.0" customHeight="1">
      <c r="A847" s="78"/>
      <c r="B847" s="78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0"/>
      <c r="V847" s="110"/>
      <c r="W847" s="110"/>
      <c r="X847" s="77"/>
      <c r="Y847" s="77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</row>
    <row r="848" ht="21.0" customHeight="1">
      <c r="A848" s="78"/>
      <c r="B848" s="78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0"/>
      <c r="V848" s="110"/>
      <c r="W848" s="110"/>
      <c r="X848" s="77"/>
      <c r="Y848" s="77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</row>
    <row r="849" ht="21.0" customHeight="1">
      <c r="A849" s="78"/>
      <c r="B849" s="78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0"/>
      <c r="V849" s="110"/>
      <c r="W849" s="110"/>
      <c r="X849" s="77"/>
      <c r="Y849" s="77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</row>
    <row r="850" ht="21.0" customHeight="1">
      <c r="A850" s="78"/>
      <c r="B850" s="78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0"/>
      <c r="V850" s="110"/>
      <c r="W850" s="110"/>
      <c r="X850" s="77"/>
      <c r="Y850" s="77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</row>
    <row r="851" ht="21.0" customHeight="1">
      <c r="A851" s="78"/>
      <c r="B851" s="78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0"/>
      <c r="V851" s="110"/>
      <c r="W851" s="110"/>
      <c r="X851" s="77"/>
      <c r="Y851" s="77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</row>
    <row r="852" ht="21.0" customHeight="1">
      <c r="A852" s="78"/>
      <c r="B852" s="78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0"/>
      <c r="V852" s="110"/>
      <c r="W852" s="110"/>
      <c r="X852" s="77"/>
      <c r="Y852" s="77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</row>
    <row r="853" ht="21.0" customHeight="1">
      <c r="A853" s="78"/>
      <c r="B853" s="78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0"/>
      <c r="V853" s="110"/>
      <c r="W853" s="110"/>
      <c r="X853" s="77"/>
      <c r="Y853" s="77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</row>
    <row r="854" ht="21.0" customHeight="1">
      <c r="A854" s="78"/>
      <c r="B854" s="78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0"/>
      <c r="V854" s="110"/>
      <c r="W854" s="110"/>
      <c r="X854" s="77"/>
      <c r="Y854" s="77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</row>
    <row r="855" ht="21.0" customHeight="1">
      <c r="A855" s="78"/>
      <c r="B855" s="78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0"/>
      <c r="V855" s="110"/>
      <c r="W855" s="110"/>
      <c r="X855" s="77"/>
      <c r="Y855" s="77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</row>
    <row r="856" ht="21.0" customHeight="1">
      <c r="A856" s="78"/>
      <c r="B856" s="78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0"/>
      <c r="V856" s="110"/>
      <c r="W856" s="110"/>
      <c r="X856" s="77"/>
      <c r="Y856" s="77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</row>
    <row r="857" ht="21.0" customHeight="1">
      <c r="A857" s="78"/>
      <c r="B857" s="78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0"/>
      <c r="V857" s="110"/>
      <c r="W857" s="110"/>
      <c r="X857" s="77"/>
      <c r="Y857" s="77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</row>
    <row r="858" ht="21.0" customHeight="1">
      <c r="A858" s="78"/>
      <c r="B858" s="78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0"/>
      <c r="V858" s="110"/>
      <c r="W858" s="110"/>
      <c r="X858" s="77"/>
      <c r="Y858" s="77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</row>
    <row r="859" ht="21.0" customHeight="1">
      <c r="A859" s="78"/>
      <c r="B859" s="78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0"/>
      <c r="V859" s="110"/>
      <c r="W859" s="110"/>
      <c r="X859" s="77"/>
      <c r="Y859" s="77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</row>
    <row r="860" ht="21.0" customHeight="1">
      <c r="A860" s="78"/>
      <c r="B860" s="78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0"/>
      <c r="V860" s="110"/>
      <c r="W860" s="110"/>
      <c r="X860" s="77"/>
      <c r="Y860" s="77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</row>
    <row r="861" ht="21.0" customHeight="1">
      <c r="A861" s="78"/>
      <c r="B861" s="78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0"/>
      <c r="V861" s="110"/>
      <c r="W861" s="110"/>
      <c r="X861" s="77"/>
      <c r="Y861" s="77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</row>
    <row r="862" ht="21.0" customHeight="1">
      <c r="A862" s="78"/>
      <c r="B862" s="78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0"/>
      <c r="V862" s="110"/>
      <c r="W862" s="110"/>
      <c r="X862" s="77"/>
      <c r="Y862" s="77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</row>
    <row r="863" ht="21.0" customHeight="1">
      <c r="A863" s="78"/>
      <c r="B863" s="78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0"/>
      <c r="V863" s="110"/>
      <c r="W863" s="110"/>
      <c r="X863" s="77"/>
      <c r="Y863" s="77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</row>
    <row r="864" ht="21.0" customHeight="1">
      <c r="A864" s="78"/>
      <c r="B864" s="78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0"/>
      <c r="V864" s="110"/>
      <c r="W864" s="110"/>
      <c r="X864" s="77"/>
      <c r="Y864" s="77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</row>
    <row r="865" ht="21.0" customHeight="1">
      <c r="A865" s="78"/>
      <c r="B865" s="78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0"/>
      <c r="V865" s="110"/>
      <c r="W865" s="110"/>
      <c r="X865" s="77"/>
      <c r="Y865" s="77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</row>
    <row r="866" ht="21.0" customHeight="1">
      <c r="A866" s="78"/>
      <c r="B866" s="78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0"/>
      <c r="V866" s="110"/>
      <c r="W866" s="110"/>
      <c r="X866" s="77"/>
      <c r="Y866" s="77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</row>
    <row r="867" ht="21.0" customHeight="1">
      <c r="A867" s="78"/>
      <c r="B867" s="78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0"/>
      <c r="V867" s="110"/>
      <c r="W867" s="110"/>
      <c r="X867" s="77"/>
      <c r="Y867" s="77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</row>
    <row r="868" ht="21.0" customHeight="1">
      <c r="A868" s="78"/>
      <c r="B868" s="78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0"/>
      <c r="V868" s="110"/>
      <c r="W868" s="110"/>
      <c r="X868" s="77"/>
      <c r="Y868" s="77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</row>
    <row r="869" ht="21.0" customHeight="1">
      <c r="A869" s="78"/>
      <c r="B869" s="78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0"/>
      <c r="V869" s="110"/>
      <c r="W869" s="110"/>
      <c r="X869" s="77"/>
      <c r="Y869" s="77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</row>
    <row r="870" ht="21.0" customHeight="1">
      <c r="A870" s="78"/>
      <c r="B870" s="78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0"/>
      <c r="V870" s="110"/>
      <c r="W870" s="110"/>
      <c r="X870" s="77"/>
      <c r="Y870" s="77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</row>
    <row r="871" ht="21.0" customHeight="1">
      <c r="A871" s="78"/>
      <c r="B871" s="78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0"/>
      <c r="V871" s="110"/>
      <c r="W871" s="110"/>
      <c r="X871" s="77"/>
      <c r="Y871" s="77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</row>
    <row r="872" ht="21.0" customHeight="1">
      <c r="A872" s="78"/>
      <c r="B872" s="78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0"/>
      <c r="V872" s="110"/>
      <c r="W872" s="110"/>
      <c r="X872" s="77"/>
      <c r="Y872" s="77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</row>
    <row r="873" ht="21.0" customHeight="1">
      <c r="A873" s="78"/>
      <c r="B873" s="78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0"/>
      <c r="V873" s="110"/>
      <c r="W873" s="110"/>
      <c r="X873" s="77"/>
      <c r="Y873" s="77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</row>
    <row r="874" ht="21.0" customHeight="1">
      <c r="A874" s="78"/>
      <c r="B874" s="78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0"/>
      <c r="V874" s="110"/>
      <c r="W874" s="110"/>
      <c r="X874" s="77"/>
      <c r="Y874" s="77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</row>
    <row r="875" ht="21.0" customHeight="1">
      <c r="A875" s="78"/>
      <c r="B875" s="78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0"/>
      <c r="V875" s="110"/>
      <c r="W875" s="110"/>
      <c r="X875" s="77"/>
      <c r="Y875" s="77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</row>
    <row r="876" ht="21.0" customHeight="1">
      <c r="A876" s="78"/>
      <c r="B876" s="78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0"/>
      <c r="V876" s="110"/>
      <c r="W876" s="110"/>
      <c r="X876" s="77"/>
      <c r="Y876" s="77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</row>
    <row r="877" ht="21.0" customHeight="1">
      <c r="A877" s="78"/>
      <c r="B877" s="78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0"/>
      <c r="V877" s="110"/>
      <c r="W877" s="110"/>
      <c r="X877" s="77"/>
      <c r="Y877" s="77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</row>
    <row r="878" ht="21.0" customHeight="1">
      <c r="A878" s="78"/>
      <c r="B878" s="78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0"/>
      <c r="V878" s="110"/>
      <c r="W878" s="110"/>
      <c r="X878" s="77"/>
      <c r="Y878" s="77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</row>
    <row r="879" ht="21.0" customHeight="1">
      <c r="A879" s="78"/>
      <c r="B879" s="78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0"/>
      <c r="V879" s="110"/>
      <c r="W879" s="110"/>
      <c r="X879" s="77"/>
      <c r="Y879" s="77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</row>
    <row r="880" ht="21.0" customHeight="1">
      <c r="A880" s="78"/>
      <c r="B880" s="78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0"/>
      <c r="V880" s="110"/>
      <c r="W880" s="110"/>
      <c r="X880" s="77"/>
      <c r="Y880" s="77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</row>
    <row r="881" ht="21.0" customHeight="1">
      <c r="A881" s="78"/>
      <c r="B881" s="78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0"/>
      <c r="V881" s="110"/>
      <c r="W881" s="110"/>
      <c r="X881" s="77"/>
      <c r="Y881" s="77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</row>
    <row r="882" ht="21.0" customHeight="1">
      <c r="A882" s="78"/>
      <c r="B882" s="78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0"/>
      <c r="V882" s="110"/>
      <c r="W882" s="110"/>
      <c r="X882" s="77"/>
      <c r="Y882" s="77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</row>
    <row r="883" ht="21.0" customHeight="1">
      <c r="A883" s="78"/>
      <c r="B883" s="78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0"/>
      <c r="V883" s="110"/>
      <c r="W883" s="110"/>
      <c r="X883" s="77"/>
      <c r="Y883" s="77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</row>
    <row r="884" ht="21.0" customHeight="1">
      <c r="A884" s="78"/>
      <c r="B884" s="78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0"/>
      <c r="V884" s="110"/>
      <c r="W884" s="110"/>
      <c r="X884" s="77"/>
      <c r="Y884" s="77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</row>
    <row r="885" ht="21.0" customHeight="1">
      <c r="A885" s="78"/>
      <c r="B885" s="78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0"/>
      <c r="V885" s="110"/>
      <c r="W885" s="110"/>
      <c r="X885" s="77"/>
      <c r="Y885" s="77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</row>
    <row r="886" ht="21.0" customHeight="1">
      <c r="A886" s="78"/>
      <c r="B886" s="78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0"/>
      <c r="V886" s="110"/>
      <c r="W886" s="110"/>
      <c r="X886" s="77"/>
      <c r="Y886" s="77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</row>
    <row r="887" ht="21.0" customHeight="1">
      <c r="A887" s="78"/>
      <c r="B887" s="78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0"/>
      <c r="V887" s="110"/>
      <c r="W887" s="110"/>
      <c r="X887" s="77"/>
      <c r="Y887" s="77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</row>
    <row r="888" ht="21.0" customHeight="1">
      <c r="A888" s="78"/>
      <c r="B888" s="78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0"/>
      <c r="V888" s="110"/>
      <c r="W888" s="110"/>
      <c r="X888" s="77"/>
      <c r="Y888" s="77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</row>
    <row r="889" ht="21.0" customHeight="1">
      <c r="A889" s="78"/>
      <c r="B889" s="78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0"/>
      <c r="V889" s="110"/>
      <c r="W889" s="110"/>
      <c r="X889" s="77"/>
      <c r="Y889" s="77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</row>
    <row r="890" ht="21.0" customHeight="1">
      <c r="A890" s="78"/>
      <c r="B890" s="78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0"/>
      <c r="V890" s="110"/>
      <c r="W890" s="110"/>
      <c r="X890" s="77"/>
      <c r="Y890" s="77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</row>
    <row r="891" ht="21.0" customHeight="1">
      <c r="A891" s="78"/>
      <c r="B891" s="78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0"/>
      <c r="V891" s="110"/>
      <c r="W891" s="110"/>
      <c r="X891" s="77"/>
      <c r="Y891" s="77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</row>
    <row r="892" ht="21.0" customHeight="1">
      <c r="A892" s="78"/>
      <c r="B892" s="78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0"/>
      <c r="V892" s="110"/>
      <c r="W892" s="110"/>
      <c r="X892" s="77"/>
      <c r="Y892" s="77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</row>
    <row r="893" ht="21.0" customHeight="1">
      <c r="A893" s="78"/>
      <c r="B893" s="78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0"/>
      <c r="V893" s="110"/>
      <c r="W893" s="110"/>
      <c r="X893" s="77"/>
      <c r="Y893" s="77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</row>
    <row r="894" ht="21.0" customHeight="1">
      <c r="A894" s="78"/>
      <c r="B894" s="78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0"/>
      <c r="V894" s="110"/>
      <c r="W894" s="110"/>
      <c r="X894" s="77"/>
      <c r="Y894" s="77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</row>
    <row r="895" ht="21.0" customHeight="1">
      <c r="A895" s="78"/>
      <c r="B895" s="78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0"/>
      <c r="V895" s="110"/>
      <c r="W895" s="110"/>
      <c r="X895" s="77"/>
      <c r="Y895" s="77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</row>
    <row r="896" ht="21.0" customHeight="1">
      <c r="A896" s="78"/>
      <c r="B896" s="78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0"/>
      <c r="V896" s="110"/>
      <c r="W896" s="110"/>
      <c r="X896" s="77"/>
      <c r="Y896" s="77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</row>
    <row r="897" ht="21.0" customHeight="1">
      <c r="A897" s="78"/>
      <c r="B897" s="78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0"/>
      <c r="V897" s="110"/>
      <c r="W897" s="110"/>
      <c r="X897" s="77"/>
      <c r="Y897" s="77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</row>
    <row r="898" ht="21.0" customHeight="1">
      <c r="A898" s="78"/>
      <c r="B898" s="78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0"/>
      <c r="V898" s="110"/>
      <c r="W898" s="110"/>
      <c r="X898" s="77"/>
      <c r="Y898" s="77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</row>
    <row r="899" ht="21.0" customHeight="1">
      <c r="A899" s="78"/>
      <c r="B899" s="78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0"/>
      <c r="V899" s="110"/>
      <c r="W899" s="110"/>
      <c r="X899" s="77"/>
      <c r="Y899" s="77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</row>
    <row r="900" ht="21.0" customHeight="1">
      <c r="A900" s="78"/>
      <c r="B900" s="78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0"/>
      <c r="V900" s="110"/>
      <c r="W900" s="110"/>
      <c r="X900" s="77"/>
      <c r="Y900" s="77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</row>
    <row r="901" ht="21.0" customHeight="1">
      <c r="A901" s="78"/>
      <c r="B901" s="78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0"/>
      <c r="V901" s="110"/>
      <c r="W901" s="110"/>
      <c r="X901" s="77"/>
      <c r="Y901" s="77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</row>
    <row r="902" ht="21.0" customHeight="1">
      <c r="A902" s="78"/>
      <c r="B902" s="78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0"/>
      <c r="V902" s="110"/>
      <c r="W902" s="110"/>
      <c r="X902" s="77"/>
      <c r="Y902" s="77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</row>
    <row r="903" ht="21.0" customHeight="1">
      <c r="A903" s="78"/>
      <c r="B903" s="78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0"/>
      <c r="V903" s="110"/>
      <c r="W903" s="110"/>
      <c r="X903" s="77"/>
      <c r="Y903" s="77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</row>
    <row r="904" ht="21.0" customHeight="1">
      <c r="A904" s="78"/>
      <c r="B904" s="78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0"/>
      <c r="V904" s="110"/>
      <c r="W904" s="110"/>
      <c r="X904" s="77"/>
      <c r="Y904" s="77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</row>
    <row r="905" ht="21.0" customHeight="1">
      <c r="A905" s="78"/>
      <c r="B905" s="78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0"/>
      <c r="V905" s="110"/>
      <c r="W905" s="110"/>
      <c r="X905" s="77"/>
      <c r="Y905" s="77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</row>
    <row r="906" ht="21.0" customHeight="1">
      <c r="A906" s="78"/>
      <c r="B906" s="78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0"/>
      <c r="V906" s="110"/>
      <c r="W906" s="110"/>
      <c r="X906" s="77"/>
      <c r="Y906" s="77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</row>
    <row r="907" ht="21.0" customHeight="1">
      <c r="A907" s="78"/>
      <c r="B907" s="78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0"/>
      <c r="V907" s="110"/>
      <c r="W907" s="110"/>
      <c r="X907" s="77"/>
      <c r="Y907" s="77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</row>
    <row r="908" ht="21.0" customHeight="1">
      <c r="A908" s="78"/>
      <c r="B908" s="78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0"/>
      <c r="V908" s="110"/>
      <c r="W908" s="110"/>
      <c r="X908" s="77"/>
      <c r="Y908" s="77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</row>
    <row r="909" ht="21.0" customHeight="1">
      <c r="A909" s="78"/>
      <c r="B909" s="78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0"/>
      <c r="V909" s="110"/>
      <c r="W909" s="110"/>
      <c r="X909" s="77"/>
      <c r="Y909" s="77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</row>
    <row r="910" ht="21.0" customHeight="1">
      <c r="A910" s="78"/>
      <c r="B910" s="78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0"/>
      <c r="V910" s="110"/>
      <c r="W910" s="110"/>
      <c r="X910" s="77"/>
      <c r="Y910" s="77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</row>
    <row r="911" ht="21.0" customHeight="1">
      <c r="A911" s="78"/>
      <c r="B911" s="78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0"/>
      <c r="V911" s="110"/>
      <c r="W911" s="110"/>
      <c r="X911" s="77"/>
      <c r="Y911" s="77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</row>
    <row r="912" ht="21.0" customHeight="1">
      <c r="A912" s="78"/>
      <c r="B912" s="78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0"/>
      <c r="V912" s="110"/>
      <c r="W912" s="110"/>
      <c r="X912" s="77"/>
      <c r="Y912" s="77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</row>
    <row r="913" ht="21.0" customHeight="1">
      <c r="A913" s="78"/>
      <c r="B913" s="78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0"/>
      <c r="V913" s="110"/>
      <c r="W913" s="110"/>
      <c r="X913" s="77"/>
      <c r="Y913" s="77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</row>
    <row r="914" ht="21.0" customHeight="1">
      <c r="A914" s="78"/>
      <c r="B914" s="78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0"/>
      <c r="V914" s="110"/>
      <c r="W914" s="110"/>
      <c r="X914" s="77"/>
      <c r="Y914" s="77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</row>
    <row r="915" ht="21.0" customHeight="1">
      <c r="A915" s="78"/>
      <c r="B915" s="78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0"/>
      <c r="V915" s="110"/>
      <c r="W915" s="110"/>
      <c r="X915" s="77"/>
      <c r="Y915" s="77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</row>
    <row r="916" ht="21.0" customHeight="1">
      <c r="A916" s="78"/>
      <c r="B916" s="78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0"/>
      <c r="V916" s="110"/>
      <c r="W916" s="110"/>
      <c r="X916" s="77"/>
      <c r="Y916" s="77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</row>
    <row r="917" ht="21.0" customHeight="1">
      <c r="A917" s="78"/>
      <c r="B917" s="78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0"/>
      <c r="V917" s="110"/>
      <c r="W917" s="110"/>
      <c r="X917" s="77"/>
      <c r="Y917" s="77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</row>
    <row r="918" ht="21.0" customHeight="1">
      <c r="A918" s="78"/>
      <c r="B918" s="78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0"/>
      <c r="V918" s="110"/>
      <c r="W918" s="110"/>
      <c r="X918" s="77"/>
      <c r="Y918" s="77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</row>
    <row r="919" ht="21.0" customHeight="1">
      <c r="A919" s="78"/>
      <c r="B919" s="78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0"/>
      <c r="V919" s="110"/>
      <c r="W919" s="110"/>
      <c r="X919" s="77"/>
      <c r="Y919" s="77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</row>
    <row r="920" ht="21.0" customHeight="1">
      <c r="A920" s="78"/>
      <c r="B920" s="78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0"/>
      <c r="V920" s="110"/>
      <c r="W920" s="110"/>
      <c r="X920" s="77"/>
      <c r="Y920" s="77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</row>
    <row r="921" ht="21.0" customHeight="1">
      <c r="A921" s="78"/>
      <c r="B921" s="78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0"/>
      <c r="V921" s="110"/>
      <c r="W921" s="110"/>
      <c r="X921" s="77"/>
      <c r="Y921" s="77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</row>
    <row r="922" ht="21.0" customHeight="1">
      <c r="A922" s="78"/>
      <c r="B922" s="78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0"/>
      <c r="V922" s="110"/>
      <c r="W922" s="110"/>
      <c r="X922" s="77"/>
      <c r="Y922" s="77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</row>
    <row r="923" ht="21.0" customHeight="1">
      <c r="A923" s="78"/>
      <c r="B923" s="78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0"/>
      <c r="V923" s="110"/>
      <c r="W923" s="110"/>
      <c r="X923" s="77"/>
      <c r="Y923" s="77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</row>
    <row r="924" ht="21.0" customHeight="1">
      <c r="A924" s="78"/>
      <c r="B924" s="78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0"/>
      <c r="V924" s="110"/>
      <c r="W924" s="110"/>
      <c r="X924" s="77"/>
      <c r="Y924" s="77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</row>
    <row r="925" ht="21.0" customHeight="1">
      <c r="A925" s="78"/>
      <c r="B925" s="78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0"/>
      <c r="V925" s="110"/>
      <c r="W925" s="110"/>
      <c r="X925" s="77"/>
      <c r="Y925" s="77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</row>
    <row r="926" ht="21.0" customHeight="1">
      <c r="A926" s="78"/>
      <c r="B926" s="78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0"/>
      <c r="V926" s="110"/>
      <c r="W926" s="110"/>
      <c r="X926" s="77"/>
      <c r="Y926" s="77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</row>
    <row r="927" ht="21.0" customHeight="1">
      <c r="A927" s="78"/>
      <c r="B927" s="78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0"/>
      <c r="V927" s="110"/>
      <c r="W927" s="110"/>
      <c r="X927" s="77"/>
      <c r="Y927" s="77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</row>
    <row r="928" ht="21.0" customHeight="1">
      <c r="A928" s="78"/>
      <c r="B928" s="78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0"/>
      <c r="V928" s="110"/>
      <c r="W928" s="110"/>
      <c r="X928" s="77"/>
      <c r="Y928" s="77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</row>
    <row r="929" ht="21.0" customHeight="1">
      <c r="A929" s="78"/>
      <c r="B929" s="78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0"/>
      <c r="V929" s="110"/>
      <c r="W929" s="110"/>
      <c r="X929" s="77"/>
      <c r="Y929" s="77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</row>
    <row r="930" ht="21.0" customHeight="1">
      <c r="A930" s="78"/>
      <c r="B930" s="78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0"/>
      <c r="V930" s="110"/>
      <c r="W930" s="110"/>
      <c r="X930" s="77"/>
      <c r="Y930" s="77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</row>
    <row r="931" ht="21.0" customHeight="1">
      <c r="A931" s="78"/>
      <c r="B931" s="78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0"/>
      <c r="V931" s="110"/>
      <c r="W931" s="110"/>
      <c r="X931" s="77"/>
      <c r="Y931" s="77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</row>
    <row r="932" ht="21.0" customHeight="1">
      <c r="A932" s="78"/>
      <c r="B932" s="78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0"/>
      <c r="V932" s="110"/>
      <c r="W932" s="110"/>
      <c r="X932" s="77"/>
      <c r="Y932" s="77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</row>
    <row r="933" ht="21.0" customHeight="1">
      <c r="A933" s="78"/>
      <c r="B933" s="78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0"/>
      <c r="V933" s="110"/>
      <c r="W933" s="110"/>
      <c r="X933" s="77"/>
      <c r="Y933" s="77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</row>
    <row r="934" ht="21.0" customHeight="1">
      <c r="A934" s="78"/>
      <c r="B934" s="78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0"/>
      <c r="V934" s="110"/>
      <c r="W934" s="110"/>
      <c r="X934" s="77"/>
      <c r="Y934" s="77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</row>
    <row r="935" ht="21.0" customHeight="1">
      <c r="A935" s="78"/>
      <c r="B935" s="78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0"/>
      <c r="V935" s="110"/>
      <c r="W935" s="110"/>
      <c r="X935" s="77"/>
      <c r="Y935" s="77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</row>
    <row r="936" ht="21.0" customHeight="1">
      <c r="A936" s="78"/>
      <c r="B936" s="78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0"/>
      <c r="V936" s="110"/>
      <c r="W936" s="110"/>
      <c r="X936" s="77"/>
      <c r="Y936" s="77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</row>
    <row r="937" ht="21.0" customHeight="1">
      <c r="A937" s="78"/>
      <c r="B937" s="78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0"/>
      <c r="V937" s="110"/>
      <c r="W937" s="110"/>
      <c r="X937" s="77"/>
      <c r="Y937" s="77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</row>
    <row r="938" ht="21.0" customHeight="1">
      <c r="A938" s="78"/>
      <c r="B938" s="78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0"/>
      <c r="V938" s="110"/>
      <c r="W938" s="110"/>
      <c r="X938" s="77"/>
      <c r="Y938" s="77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</row>
    <row r="939" ht="21.0" customHeight="1">
      <c r="A939" s="78"/>
      <c r="B939" s="78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0"/>
      <c r="V939" s="110"/>
      <c r="W939" s="110"/>
      <c r="X939" s="77"/>
      <c r="Y939" s="77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</row>
    <row r="940" ht="21.0" customHeight="1">
      <c r="A940" s="78"/>
      <c r="B940" s="78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0"/>
      <c r="V940" s="110"/>
      <c r="W940" s="110"/>
      <c r="X940" s="77"/>
      <c r="Y940" s="77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</row>
    <row r="941" ht="21.0" customHeight="1">
      <c r="A941" s="78"/>
      <c r="B941" s="78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0"/>
      <c r="V941" s="110"/>
      <c r="W941" s="110"/>
      <c r="X941" s="77"/>
      <c r="Y941" s="77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</row>
    <row r="942" ht="21.0" customHeight="1">
      <c r="A942" s="78"/>
      <c r="B942" s="78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0"/>
      <c r="V942" s="110"/>
      <c r="W942" s="110"/>
      <c r="X942" s="77"/>
      <c r="Y942" s="77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</row>
    <row r="943" ht="21.0" customHeight="1">
      <c r="A943" s="78"/>
      <c r="B943" s="78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0"/>
      <c r="V943" s="110"/>
      <c r="W943" s="110"/>
      <c r="X943" s="77"/>
      <c r="Y943" s="77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</row>
    <row r="944" ht="21.0" customHeight="1">
      <c r="A944" s="78"/>
      <c r="B944" s="78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0"/>
      <c r="V944" s="110"/>
      <c r="W944" s="110"/>
      <c r="X944" s="77"/>
      <c r="Y944" s="77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</row>
    <row r="945" ht="21.0" customHeight="1">
      <c r="A945" s="78"/>
      <c r="B945" s="78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0"/>
      <c r="V945" s="110"/>
      <c r="W945" s="110"/>
      <c r="X945" s="77"/>
      <c r="Y945" s="77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</row>
    <row r="946" ht="21.0" customHeight="1">
      <c r="A946" s="78"/>
      <c r="B946" s="78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0"/>
      <c r="V946" s="110"/>
      <c r="W946" s="110"/>
      <c r="X946" s="77"/>
      <c r="Y946" s="77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</row>
    <row r="947" ht="21.0" customHeight="1">
      <c r="A947" s="78"/>
      <c r="B947" s="78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0"/>
      <c r="V947" s="110"/>
      <c r="W947" s="110"/>
      <c r="X947" s="77"/>
      <c r="Y947" s="77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</row>
    <row r="948" ht="21.0" customHeight="1">
      <c r="A948" s="78"/>
      <c r="B948" s="78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0"/>
      <c r="V948" s="110"/>
      <c r="W948" s="110"/>
      <c r="X948" s="77"/>
      <c r="Y948" s="77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</row>
    <row r="949" ht="21.0" customHeight="1">
      <c r="A949" s="78"/>
      <c r="B949" s="78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0"/>
      <c r="V949" s="110"/>
      <c r="W949" s="110"/>
      <c r="X949" s="77"/>
      <c r="Y949" s="77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</row>
    <row r="950" ht="21.0" customHeight="1">
      <c r="A950" s="78"/>
      <c r="B950" s="78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0"/>
      <c r="V950" s="110"/>
      <c r="W950" s="110"/>
      <c r="X950" s="77"/>
      <c r="Y950" s="77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</row>
    <row r="951" ht="21.0" customHeight="1">
      <c r="A951" s="78"/>
      <c r="B951" s="78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0"/>
      <c r="V951" s="110"/>
      <c r="W951" s="110"/>
      <c r="X951" s="77"/>
      <c r="Y951" s="77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</row>
    <row r="952" ht="21.0" customHeight="1">
      <c r="A952" s="78"/>
      <c r="B952" s="78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0"/>
      <c r="V952" s="110"/>
      <c r="W952" s="110"/>
      <c r="X952" s="77"/>
      <c r="Y952" s="77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</row>
    <row r="953" ht="21.0" customHeight="1">
      <c r="A953" s="78"/>
      <c r="B953" s="78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0"/>
      <c r="V953" s="110"/>
      <c r="W953" s="110"/>
      <c r="X953" s="77"/>
      <c r="Y953" s="77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</row>
    <row r="954" ht="21.0" customHeight="1">
      <c r="A954" s="78"/>
      <c r="B954" s="78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0"/>
      <c r="V954" s="110"/>
      <c r="W954" s="110"/>
      <c r="X954" s="77"/>
      <c r="Y954" s="77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</row>
    <row r="955" ht="21.0" customHeight="1">
      <c r="A955" s="78"/>
      <c r="B955" s="78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0"/>
      <c r="V955" s="110"/>
      <c r="W955" s="110"/>
      <c r="X955" s="77"/>
      <c r="Y955" s="77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</row>
    <row r="956" ht="21.0" customHeight="1">
      <c r="A956" s="78"/>
      <c r="B956" s="78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0"/>
      <c r="V956" s="110"/>
      <c r="W956" s="110"/>
      <c r="X956" s="77"/>
      <c r="Y956" s="77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</row>
    <row r="957" ht="21.0" customHeight="1">
      <c r="A957" s="78"/>
      <c r="B957" s="78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0"/>
      <c r="V957" s="110"/>
      <c r="W957" s="110"/>
      <c r="X957" s="77"/>
      <c r="Y957" s="77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</row>
    <row r="958" ht="21.0" customHeight="1">
      <c r="A958" s="78"/>
      <c r="B958" s="78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0"/>
      <c r="V958" s="110"/>
      <c r="W958" s="110"/>
      <c r="X958" s="77"/>
      <c r="Y958" s="77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</row>
    <row r="959" ht="21.0" customHeight="1">
      <c r="A959" s="78"/>
      <c r="B959" s="78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0"/>
      <c r="V959" s="110"/>
      <c r="W959" s="110"/>
      <c r="X959" s="77"/>
      <c r="Y959" s="77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</row>
    <row r="960" ht="21.0" customHeight="1">
      <c r="A960" s="78"/>
      <c r="B960" s="78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0"/>
      <c r="V960" s="110"/>
      <c r="W960" s="110"/>
      <c r="X960" s="77"/>
      <c r="Y960" s="77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</row>
    <row r="961" ht="21.0" customHeight="1">
      <c r="A961" s="78"/>
      <c r="B961" s="78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0"/>
      <c r="V961" s="110"/>
      <c r="W961" s="110"/>
      <c r="X961" s="77"/>
      <c r="Y961" s="77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</row>
    <row r="962" ht="21.0" customHeight="1">
      <c r="A962" s="78"/>
      <c r="B962" s="78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0"/>
      <c r="V962" s="110"/>
      <c r="W962" s="110"/>
      <c r="X962" s="77"/>
      <c r="Y962" s="77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</row>
    <row r="963" ht="21.0" customHeight="1">
      <c r="A963" s="78"/>
      <c r="B963" s="78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0"/>
      <c r="V963" s="110"/>
      <c r="W963" s="110"/>
      <c r="X963" s="77"/>
      <c r="Y963" s="77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</row>
    <row r="964" ht="21.0" customHeight="1">
      <c r="A964" s="78"/>
      <c r="B964" s="78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0"/>
      <c r="V964" s="110"/>
      <c r="W964" s="110"/>
      <c r="X964" s="77"/>
      <c r="Y964" s="77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</row>
    <row r="965" ht="21.0" customHeight="1">
      <c r="A965" s="78"/>
      <c r="B965" s="78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0"/>
      <c r="V965" s="110"/>
      <c r="W965" s="110"/>
      <c r="X965" s="77"/>
      <c r="Y965" s="77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</row>
    <row r="966" ht="21.0" customHeight="1">
      <c r="A966" s="78"/>
      <c r="B966" s="78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0"/>
      <c r="V966" s="110"/>
      <c r="W966" s="110"/>
      <c r="X966" s="77"/>
      <c r="Y966" s="77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</row>
    <row r="967" ht="21.0" customHeight="1">
      <c r="A967" s="78"/>
      <c r="B967" s="78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0"/>
      <c r="V967" s="110"/>
      <c r="W967" s="110"/>
      <c r="X967" s="77"/>
      <c r="Y967" s="77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</row>
    <row r="968" ht="21.0" customHeight="1">
      <c r="A968" s="78"/>
      <c r="B968" s="78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0"/>
      <c r="V968" s="110"/>
      <c r="W968" s="110"/>
      <c r="X968" s="77"/>
      <c r="Y968" s="77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</row>
    <row r="969" ht="21.0" customHeight="1">
      <c r="A969" s="78"/>
      <c r="B969" s="78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0"/>
      <c r="V969" s="110"/>
      <c r="W969" s="110"/>
      <c r="X969" s="77"/>
      <c r="Y969" s="77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</row>
    <row r="970" ht="21.0" customHeight="1">
      <c r="A970" s="78"/>
      <c r="B970" s="78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0"/>
      <c r="V970" s="110"/>
      <c r="W970" s="110"/>
      <c r="X970" s="77"/>
      <c r="Y970" s="77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</row>
    <row r="971" ht="21.0" customHeight="1">
      <c r="A971" s="78"/>
      <c r="B971" s="78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0"/>
      <c r="V971" s="110"/>
      <c r="W971" s="110"/>
      <c r="X971" s="77"/>
      <c r="Y971" s="77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</row>
    <row r="972" ht="21.0" customHeight="1">
      <c r="A972" s="78"/>
      <c r="B972" s="78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0"/>
      <c r="V972" s="110"/>
      <c r="W972" s="110"/>
      <c r="X972" s="77"/>
      <c r="Y972" s="77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</row>
    <row r="973" ht="21.0" customHeight="1">
      <c r="A973" s="78"/>
      <c r="B973" s="78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0"/>
      <c r="V973" s="110"/>
      <c r="W973" s="110"/>
      <c r="X973" s="77"/>
      <c r="Y973" s="77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</row>
    <row r="974" ht="21.0" customHeight="1">
      <c r="A974" s="78"/>
      <c r="B974" s="78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0"/>
      <c r="V974" s="110"/>
      <c r="W974" s="110"/>
      <c r="X974" s="77"/>
      <c r="Y974" s="77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</row>
    <row r="975" ht="21.0" customHeight="1">
      <c r="A975" s="78"/>
      <c r="B975" s="78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0"/>
      <c r="V975" s="110"/>
      <c r="W975" s="110"/>
      <c r="X975" s="77"/>
      <c r="Y975" s="77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</row>
    <row r="976" ht="21.0" customHeight="1">
      <c r="A976" s="78"/>
      <c r="B976" s="78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0"/>
      <c r="V976" s="110"/>
      <c r="W976" s="110"/>
      <c r="X976" s="77"/>
      <c r="Y976" s="77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</row>
    <row r="977" ht="21.0" customHeight="1">
      <c r="A977" s="78"/>
      <c r="B977" s="78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0"/>
      <c r="V977" s="110"/>
      <c r="W977" s="110"/>
      <c r="X977" s="77"/>
      <c r="Y977" s="77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</row>
    <row r="978" ht="21.0" customHeight="1">
      <c r="A978" s="78"/>
      <c r="B978" s="78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0"/>
      <c r="V978" s="110"/>
      <c r="W978" s="110"/>
      <c r="X978" s="77"/>
      <c r="Y978" s="77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</row>
    <row r="979" ht="21.0" customHeight="1">
      <c r="A979" s="78"/>
      <c r="B979" s="78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0"/>
      <c r="V979" s="110"/>
      <c r="W979" s="110"/>
      <c r="X979" s="77"/>
      <c r="Y979" s="77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</row>
    <row r="980" ht="21.0" customHeight="1">
      <c r="A980" s="78"/>
      <c r="B980" s="78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0"/>
      <c r="V980" s="110"/>
      <c r="W980" s="110"/>
      <c r="X980" s="77"/>
      <c r="Y980" s="77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</row>
    <row r="981" ht="21.0" customHeight="1">
      <c r="A981" s="78"/>
      <c r="B981" s="78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0"/>
      <c r="V981" s="110"/>
      <c r="W981" s="110"/>
      <c r="X981" s="77"/>
      <c r="Y981" s="77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</row>
    <row r="982" ht="21.0" customHeight="1">
      <c r="A982" s="78"/>
      <c r="B982" s="78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0"/>
      <c r="V982" s="110"/>
      <c r="W982" s="110"/>
      <c r="X982" s="77"/>
      <c r="Y982" s="77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</row>
    <row r="983" ht="21.0" customHeight="1">
      <c r="A983" s="78"/>
      <c r="B983" s="78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0"/>
      <c r="V983" s="110"/>
      <c r="W983" s="110"/>
      <c r="X983" s="77"/>
      <c r="Y983" s="77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</row>
    <row r="984" ht="21.0" customHeight="1">
      <c r="A984" s="78"/>
      <c r="B984" s="78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0"/>
      <c r="V984" s="110"/>
      <c r="W984" s="110"/>
      <c r="X984" s="77"/>
      <c r="Y984" s="77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</row>
    <row r="985" ht="21.0" customHeight="1">
      <c r="A985" s="78"/>
      <c r="B985" s="78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0"/>
      <c r="V985" s="110"/>
      <c r="W985" s="110"/>
      <c r="X985" s="77"/>
      <c r="Y985" s="77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</row>
    <row r="986" ht="21.0" customHeight="1">
      <c r="A986" s="78"/>
      <c r="B986" s="78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0"/>
      <c r="V986" s="110"/>
      <c r="W986" s="110"/>
      <c r="X986" s="77"/>
      <c r="Y986" s="77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</row>
    <row r="987" ht="21.0" customHeight="1">
      <c r="A987" s="78"/>
      <c r="B987" s="78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0"/>
      <c r="V987" s="110"/>
      <c r="W987" s="110"/>
      <c r="X987" s="77"/>
      <c r="Y987" s="77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</row>
    <row r="988" ht="21.0" customHeight="1">
      <c r="A988" s="78"/>
      <c r="B988" s="78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0"/>
      <c r="V988" s="110"/>
      <c r="W988" s="110"/>
      <c r="X988" s="77"/>
      <c r="Y988" s="77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</row>
    <row r="989" ht="21.0" customHeight="1">
      <c r="A989" s="78"/>
      <c r="B989" s="78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0"/>
      <c r="V989" s="110"/>
      <c r="W989" s="110"/>
      <c r="X989" s="77"/>
      <c r="Y989" s="77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</row>
    <row r="990" ht="21.0" customHeight="1">
      <c r="A990" s="78"/>
      <c r="B990" s="78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0"/>
      <c r="V990" s="110"/>
      <c r="W990" s="110"/>
      <c r="X990" s="77"/>
      <c r="Y990" s="77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</row>
    <row r="991" ht="21.0" customHeight="1">
      <c r="A991" s="78"/>
      <c r="B991" s="78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0"/>
      <c r="V991" s="110"/>
      <c r="W991" s="110"/>
      <c r="X991" s="77"/>
      <c r="Y991" s="77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</row>
    <row r="992" ht="21.0" customHeight="1">
      <c r="A992" s="78"/>
      <c r="B992" s="78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0"/>
      <c r="V992" s="110"/>
      <c r="W992" s="110"/>
      <c r="X992" s="77"/>
      <c r="Y992" s="77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</row>
    <row r="993" ht="21.0" customHeight="1">
      <c r="A993" s="78"/>
      <c r="B993" s="78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0"/>
      <c r="V993" s="110"/>
      <c r="W993" s="110"/>
      <c r="X993" s="77"/>
      <c r="Y993" s="77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</row>
    <row r="994" ht="21.0" customHeight="1">
      <c r="A994" s="78"/>
      <c r="B994" s="78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0"/>
      <c r="V994" s="110"/>
      <c r="W994" s="110"/>
      <c r="X994" s="77"/>
      <c r="Y994" s="77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</row>
    <row r="995" ht="21.0" customHeight="1">
      <c r="A995" s="78"/>
      <c r="B995" s="78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0"/>
      <c r="V995" s="110"/>
      <c r="W995" s="110"/>
      <c r="X995" s="77"/>
      <c r="Y995" s="77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</row>
    <row r="996" ht="21.0" customHeight="1">
      <c r="A996" s="78"/>
      <c r="B996" s="78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0"/>
      <c r="V996" s="110"/>
      <c r="W996" s="110"/>
      <c r="X996" s="77"/>
      <c r="Y996" s="77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</row>
    <row r="997" ht="21.0" customHeight="1">
      <c r="A997" s="78"/>
      <c r="B997" s="78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0"/>
      <c r="V997" s="110"/>
      <c r="W997" s="110"/>
      <c r="X997" s="77"/>
      <c r="Y997" s="77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</row>
    <row r="998" ht="21.0" customHeight="1">
      <c r="A998" s="78"/>
      <c r="B998" s="78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0"/>
      <c r="V998" s="110"/>
      <c r="W998" s="110"/>
      <c r="X998" s="77"/>
      <c r="Y998" s="77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</row>
    <row r="999" ht="21.0" customHeight="1">
      <c r="A999" s="78"/>
      <c r="B999" s="78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0"/>
      <c r="V999" s="110"/>
      <c r="W999" s="110"/>
      <c r="X999" s="77"/>
      <c r="Y999" s="77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</row>
    <row r="1000" ht="21.0" customHeight="1">
      <c r="A1000" s="78"/>
      <c r="B1000" s="78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0"/>
      <c r="V1000" s="110"/>
      <c r="W1000" s="110"/>
      <c r="X1000" s="77"/>
      <c r="Y1000" s="77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</row>
  </sheetData>
  <autoFilter ref="$A$3:$Y$181">
    <sortState ref="A3:Y181">
      <sortCondition ref="X3:X181"/>
      <sortCondition ref="Y3:Y181"/>
      <sortCondition descending="1" ref="O3:O181"/>
      <sortCondition descending="1" ref="T3:T181"/>
      <sortCondition descending="1" ref="W3:W181"/>
      <sortCondition descending="1" ref="U3:U181"/>
    </sortState>
  </autoFilter>
  <mergeCells count="6">
    <mergeCell ref="A1:W1"/>
    <mergeCell ref="A2:H2"/>
    <mergeCell ref="I2:J2"/>
    <mergeCell ref="L2:T2"/>
    <mergeCell ref="U2:W2"/>
    <mergeCell ref="X2:Y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CEF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0"/>
    <col customWidth="1" min="2" max="2" width="15.38"/>
    <col customWidth="1" min="3" max="3" width="18.13"/>
    <col customWidth="1" min="4" max="4" width="12.13"/>
    <col customWidth="1" min="5" max="6" width="18.25"/>
    <col customWidth="1" min="7" max="7" width="19.0"/>
    <col customWidth="1" min="8" max="10" width="16.75"/>
    <col customWidth="1" min="11" max="11" width="17.63"/>
    <col customWidth="1" min="12" max="12" width="28.38"/>
    <col customWidth="1" min="13" max="17" width="16.75"/>
    <col customWidth="1" min="18" max="19" width="18.13"/>
    <col customWidth="1" min="20" max="20" width="16.75"/>
    <col customWidth="1" min="21" max="41" width="9.13"/>
  </cols>
  <sheetData>
    <row r="1" ht="33.0" customHeight="1">
      <c r="A1" s="78"/>
      <c r="B1" s="78"/>
      <c r="C1" s="111"/>
      <c r="D1" s="111"/>
      <c r="E1" s="134" t="s">
        <v>366</v>
      </c>
      <c r="F1" s="40"/>
      <c r="G1" s="12"/>
      <c r="H1" s="135" t="s">
        <v>367</v>
      </c>
      <c r="I1" s="40"/>
      <c r="J1" s="40"/>
      <c r="K1" s="12"/>
      <c r="L1" s="136" t="s">
        <v>368</v>
      </c>
      <c r="M1" s="137" t="s">
        <v>76</v>
      </c>
      <c r="N1" s="40"/>
      <c r="O1" s="40"/>
      <c r="P1" s="40"/>
      <c r="Q1" s="40"/>
      <c r="R1" s="12"/>
      <c r="S1" s="138" t="s">
        <v>369</v>
      </c>
      <c r="T1" s="12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</row>
    <row r="2" ht="21.0" customHeight="1">
      <c r="A2" s="87" t="s">
        <v>370</v>
      </c>
      <c r="B2" s="87" t="s">
        <v>73</v>
      </c>
      <c r="C2" s="88" t="s">
        <v>321</v>
      </c>
      <c r="D2" s="88" t="s">
        <v>74</v>
      </c>
      <c r="E2" s="139" t="s">
        <v>371</v>
      </c>
      <c r="F2" s="139" t="s">
        <v>372</v>
      </c>
      <c r="G2" s="139" t="s">
        <v>322</v>
      </c>
      <c r="H2" s="140" t="s">
        <v>373</v>
      </c>
      <c r="I2" s="140" t="s">
        <v>374</v>
      </c>
      <c r="J2" s="140" t="s">
        <v>375</v>
      </c>
      <c r="K2" s="140" t="s">
        <v>376</v>
      </c>
      <c r="L2" s="141" t="s">
        <v>377</v>
      </c>
      <c r="M2" s="122" t="s">
        <v>378</v>
      </c>
      <c r="N2" s="122" t="s">
        <v>379</v>
      </c>
      <c r="O2" s="122" t="s">
        <v>380</v>
      </c>
      <c r="P2" s="122" t="s">
        <v>381</v>
      </c>
      <c r="Q2" s="122" t="s">
        <v>357</v>
      </c>
      <c r="R2" s="122" t="s">
        <v>327</v>
      </c>
      <c r="S2" s="142" t="s">
        <v>382</v>
      </c>
      <c r="T2" s="142" t="s">
        <v>383</v>
      </c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</row>
    <row r="3" ht="28.5" customHeight="1">
      <c r="A3" s="93">
        <v>1.0047682E8</v>
      </c>
      <c r="B3" s="93" t="s">
        <v>176</v>
      </c>
      <c r="C3" s="143">
        <v>5.0298006E7</v>
      </c>
      <c r="D3" s="94">
        <v>9.844334E7</v>
      </c>
      <c r="E3" s="144">
        <v>5.020197E7</v>
      </c>
      <c r="F3" s="144">
        <v>4.8490394E7</v>
      </c>
      <c r="G3" s="145">
        <v>4.5387954E7</v>
      </c>
      <c r="H3" s="146">
        <v>0.0</v>
      </c>
      <c r="I3" s="146">
        <f>728477+530100+530667</f>
        <v>1789244</v>
      </c>
      <c r="J3" s="146">
        <v>0.0</v>
      </c>
      <c r="K3" s="147">
        <f t="shared" ref="K3:K19" si="1">SUM(H3:J3)</f>
        <v>1789244</v>
      </c>
      <c r="L3" s="148">
        <f t="shared" ref="L3:L19" si="2">K3*0.5</f>
        <v>894622</v>
      </c>
      <c r="M3" s="149">
        <v>1552710.0</v>
      </c>
      <c r="N3" s="149">
        <v>0.0</v>
      </c>
      <c r="O3" s="125">
        <v>0.0</v>
      </c>
      <c r="P3" s="125">
        <v>627890.0</v>
      </c>
      <c r="Q3" s="125">
        <v>924820.0</v>
      </c>
      <c r="R3" s="150">
        <v>1552710.0</v>
      </c>
      <c r="S3" s="151">
        <v>1.7356045346526243</v>
      </c>
      <c r="T3" s="151">
        <v>0.7830880888300494</v>
      </c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</row>
    <row r="4" ht="21.0" customHeight="1">
      <c r="A4" s="93">
        <v>1.69363448E8</v>
      </c>
      <c r="B4" s="93" t="s">
        <v>172</v>
      </c>
      <c r="C4" s="143">
        <v>5.5026773E7</v>
      </c>
      <c r="D4" s="94">
        <v>3.20823351E8</v>
      </c>
      <c r="E4" s="144">
        <v>5.4738351E7</v>
      </c>
      <c r="F4" s="144">
        <v>4.6689269E7</v>
      </c>
      <c r="G4" s="145">
        <v>4.679521E7</v>
      </c>
      <c r="H4" s="146">
        <v>0.0</v>
      </c>
      <c r="I4" s="146">
        <f>580191+425199+538327+425601</f>
        <v>1969318</v>
      </c>
      <c r="J4" s="146">
        <v>455543.0</v>
      </c>
      <c r="K4" s="147">
        <f t="shared" si="1"/>
        <v>2424861</v>
      </c>
      <c r="L4" s="148">
        <f t="shared" si="2"/>
        <v>1212430.5</v>
      </c>
      <c r="M4" s="150" t="s">
        <v>341</v>
      </c>
      <c r="N4" s="150" t="s">
        <v>341</v>
      </c>
      <c r="O4" s="125">
        <v>2634.0</v>
      </c>
      <c r="P4" s="125">
        <v>1886228.0</v>
      </c>
      <c r="Q4" s="125">
        <v>39418.0</v>
      </c>
      <c r="R4" s="150">
        <v>1928280.0</v>
      </c>
      <c r="S4" s="151">
        <v>1.5904251831342084</v>
      </c>
      <c r="T4" s="151">
        <v>0.676255178856788</v>
      </c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</row>
    <row r="5" ht="21.0" customHeight="1">
      <c r="A5" s="93">
        <v>1.1279231E8</v>
      </c>
      <c r="B5" s="93" t="s">
        <v>199</v>
      </c>
      <c r="C5" s="143">
        <v>2.9167025E7</v>
      </c>
      <c r="D5" s="94">
        <v>5.1841755E7</v>
      </c>
      <c r="E5" s="144">
        <v>2.9258625E7</v>
      </c>
      <c r="F5" s="144">
        <v>2.9311689E7</v>
      </c>
      <c r="G5" s="145">
        <v>2.2911888E7</v>
      </c>
      <c r="H5" s="146">
        <v>0.0</v>
      </c>
      <c r="I5" s="146">
        <f>764881+608297+485605+166386</f>
        <v>2025169</v>
      </c>
      <c r="J5" s="146">
        <v>0.0</v>
      </c>
      <c r="K5" s="147">
        <f t="shared" si="1"/>
        <v>2025169</v>
      </c>
      <c r="L5" s="148">
        <f t="shared" si="2"/>
        <v>1012584.5</v>
      </c>
      <c r="M5" s="150" t="s">
        <v>341</v>
      </c>
      <c r="N5" s="150" t="s">
        <v>341</v>
      </c>
      <c r="O5" s="125">
        <v>0.0</v>
      </c>
      <c r="P5" s="125">
        <v>33737.0</v>
      </c>
      <c r="Q5" s="125">
        <v>1482333.0</v>
      </c>
      <c r="R5" s="150">
        <v>1516070.0</v>
      </c>
      <c r="S5" s="151">
        <v>1.4972281325657266</v>
      </c>
      <c r="T5" s="151">
        <v>0.5880668886147127</v>
      </c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</row>
    <row r="6" ht="21.0" customHeight="1">
      <c r="A6" s="93">
        <v>1.72508036E8</v>
      </c>
      <c r="B6" s="93" t="s">
        <v>233</v>
      </c>
      <c r="C6" s="143">
        <v>2.0549165E7</v>
      </c>
      <c r="D6" s="94">
        <v>2171908.0</v>
      </c>
      <c r="E6" s="144">
        <v>2.0665014E7</v>
      </c>
      <c r="F6" s="144">
        <v>1.9815772E7</v>
      </c>
      <c r="G6" s="145">
        <v>2.0676692E7</v>
      </c>
      <c r="H6" s="146">
        <v>0.0</v>
      </c>
      <c r="I6" s="146">
        <f>314396+334148+298307</f>
        <v>946851</v>
      </c>
      <c r="J6" s="146">
        <v>0.0</v>
      </c>
      <c r="K6" s="147">
        <f t="shared" si="1"/>
        <v>946851</v>
      </c>
      <c r="L6" s="148">
        <f t="shared" si="2"/>
        <v>473425.5</v>
      </c>
      <c r="M6" s="150" t="s">
        <v>341</v>
      </c>
      <c r="N6" s="150" t="s">
        <v>341</v>
      </c>
      <c r="O6" s="125">
        <v>0.0</v>
      </c>
      <c r="P6" s="125">
        <v>518717.0</v>
      </c>
      <c r="Q6" s="125">
        <v>0.0</v>
      </c>
      <c r="R6" s="150">
        <v>518717.0</v>
      </c>
      <c r="S6" s="151">
        <v>1.0956676393645886</v>
      </c>
      <c r="T6" s="151">
        <v>0.5512336465620057</v>
      </c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</row>
    <row r="7" ht="21.0" customHeight="1">
      <c r="A7" s="93">
        <v>6.6847214E7</v>
      </c>
      <c r="B7" s="93" t="s">
        <v>244</v>
      </c>
      <c r="C7" s="143">
        <v>3.771759E7</v>
      </c>
      <c r="D7" s="94">
        <v>1.27502569E8</v>
      </c>
      <c r="E7" s="144">
        <v>3.4736961E7</v>
      </c>
      <c r="F7" s="144">
        <v>3.6140693E7</v>
      </c>
      <c r="G7" s="145">
        <v>3.4434061E7</v>
      </c>
      <c r="H7" s="146">
        <v>0.0</v>
      </c>
      <c r="I7" s="146">
        <f>489404+408632+559806+143444</f>
        <v>1601286</v>
      </c>
      <c r="J7" s="146">
        <v>0.0</v>
      </c>
      <c r="K7" s="147">
        <f t="shared" si="1"/>
        <v>1601286</v>
      </c>
      <c r="L7" s="148">
        <f t="shared" si="2"/>
        <v>800643</v>
      </c>
      <c r="M7" s="150">
        <v>804286.0</v>
      </c>
      <c r="N7" s="149">
        <v>0.0</v>
      </c>
      <c r="O7" s="125">
        <v>307829.0</v>
      </c>
      <c r="P7" s="125">
        <v>102679.0</v>
      </c>
      <c r="Q7" s="125">
        <v>393778.0</v>
      </c>
      <c r="R7" s="150">
        <v>804286.0</v>
      </c>
      <c r="S7" s="151">
        <v>1.0045500928628615</v>
      </c>
      <c r="T7" s="151">
        <v>0.45854916996546485</v>
      </c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</row>
    <row r="8" ht="21.0" customHeight="1">
      <c r="A8" s="93">
        <v>1.75650426E8</v>
      </c>
      <c r="B8" s="93" t="s">
        <v>194</v>
      </c>
      <c r="C8" s="143">
        <v>4.0881326E7</v>
      </c>
      <c r="D8" s="94">
        <v>1.9611264E8</v>
      </c>
      <c r="E8" s="144">
        <v>4.1020056E7</v>
      </c>
      <c r="F8" s="144">
        <v>4.0897536E7</v>
      </c>
      <c r="G8" s="145">
        <v>3.8591423E7</v>
      </c>
      <c r="H8" s="146">
        <v>0.0</v>
      </c>
      <c r="I8" s="146">
        <f>543649+570326+502913+322102</f>
        <v>1938990</v>
      </c>
      <c r="J8" s="146">
        <v>0.0</v>
      </c>
      <c r="K8" s="147">
        <f t="shared" si="1"/>
        <v>1938990</v>
      </c>
      <c r="L8" s="148">
        <f t="shared" si="2"/>
        <v>969495</v>
      </c>
      <c r="M8" s="149">
        <v>938997.0</v>
      </c>
      <c r="N8" s="149">
        <v>0.0</v>
      </c>
      <c r="O8" s="125">
        <v>180630.0</v>
      </c>
      <c r="P8" s="125">
        <v>295924.0</v>
      </c>
      <c r="Q8" s="125">
        <v>462443.0</v>
      </c>
      <c r="R8" s="150">
        <v>938997.0</v>
      </c>
      <c r="S8" s="151">
        <v>0.9685423854687234</v>
      </c>
      <c r="T8" s="151">
        <v>0.4571455056405528</v>
      </c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</row>
    <row r="9" ht="21.0" customHeight="1">
      <c r="A9" s="93">
        <v>1.6901814E8</v>
      </c>
      <c r="B9" s="93" t="s">
        <v>183</v>
      </c>
      <c r="C9" s="143">
        <v>4.7494406E7</v>
      </c>
      <c r="D9" s="94">
        <v>1.37265257E8</v>
      </c>
      <c r="E9" s="144">
        <v>4.71131E7</v>
      </c>
      <c r="F9" s="144">
        <v>4.6292116E7</v>
      </c>
      <c r="G9" s="145">
        <v>4.4908601E7</v>
      </c>
      <c r="H9" s="146">
        <f>8313+19994</f>
        <v>28307</v>
      </c>
      <c r="I9" s="146">
        <f>876263+993680+949437</f>
        <v>2819380</v>
      </c>
      <c r="J9" s="146">
        <v>0.0</v>
      </c>
      <c r="K9" s="147">
        <f t="shared" si="1"/>
        <v>2847687</v>
      </c>
      <c r="L9" s="148">
        <f t="shared" si="2"/>
        <v>1423843.5</v>
      </c>
      <c r="M9" s="149">
        <v>1108945.0</v>
      </c>
      <c r="N9" s="149">
        <v>0.0</v>
      </c>
      <c r="O9" s="125">
        <v>85695.0</v>
      </c>
      <c r="P9" s="125">
        <v>365398.0</v>
      </c>
      <c r="Q9" s="125">
        <v>657852.0</v>
      </c>
      <c r="R9" s="150">
        <v>1108945.0</v>
      </c>
      <c r="S9" s="151">
        <v>0.7788391069664609</v>
      </c>
      <c r="T9" s="151">
        <v>0.36821783493779364</v>
      </c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</row>
    <row r="10" ht="21.0" customHeight="1">
      <c r="A10" s="93">
        <v>1.58392134E8</v>
      </c>
      <c r="B10" s="93" t="s">
        <v>234</v>
      </c>
      <c r="C10" s="143">
        <v>2.2796274E7</v>
      </c>
      <c r="D10" s="94">
        <v>4.4568442E7</v>
      </c>
      <c r="E10" s="144">
        <v>2.088609E7</v>
      </c>
      <c r="F10" s="144">
        <v>2.0484906E7</v>
      </c>
      <c r="G10" s="145">
        <v>2.102381E7</v>
      </c>
      <c r="H10" s="146">
        <v>0.0</v>
      </c>
      <c r="I10" s="146">
        <f>239884+342414+174836+48364</f>
        <v>805498</v>
      </c>
      <c r="J10" s="146">
        <v>0.0</v>
      </c>
      <c r="K10" s="147">
        <f t="shared" si="1"/>
        <v>805498</v>
      </c>
      <c r="L10" s="148">
        <f t="shared" si="2"/>
        <v>402749</v>
      </c>
      <c r="M10" s="150" t="s">
        <v>341</v>
      </c>
      <c r="N10" s="150" t="s">
        <v>341</v>
      </c>
      <c r="O10" s="125">
        <v>27067.0</v>
      </c>
      <c r="P10" s="125">
        <v>241900.0</v>
      </c>
      <c r="Q10" s="125">
        <v>47716.0</v>
      </c>
      <c r="R10" s="150">
        <v>316683.0</v>
      </c>
      <c r="S10" s="151">
        <v>0.7863036283144093</v>
      </c>
      <c r="T10" s="151">
        <v>0.3625833345395121</v>
      </c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</row>
    <row r="11" ht="21.0" customHeight="1">
      <c r="A11" s="93">
        <v>1.0996021E8</v>
      </c>
      <c r="B11" s="93" t="s">
        <v>314</v>
      </c>
      <c r="C11" s="143">
        <v>2.0175746E7</v>
      </c>
      <c r="D11" s="94">
        <v>3385640.0</v>
      </c>
      <c r="E11" s="144">
        <v>1.9492978E7</v>
      </c>
      <c r="F11" s="144">
        <v>2.0057756E7</v>
      </c>
      <c r="G11" s="145">
        <v>1.9312148E7</v>
      </c>
      <c r="H11" s="146">
        <f>1700*4</f>
        <v>6800</v>
      </c>
      <c r="I11" s="146">
        <f>298747+247256+275442</f>
        <v>821445</v>
      </c>
      <c r="J11" s="146">
        <v>0.0</v>
      </c>
      <c r="K11" s="147">
        <f t="shared" si="1"/>
        <v>828245</v>
      </c>
      <c r="L11" s="148">
        <f t="shared" si="2"/>
        <v>414122.5</v>
      </c>
      <c r="M11" s="150" t="s">
        <v>341</v>
      </c>
      <c r="N11" s="150" t="s">
        <v>341</v>
      </c>
      <c r="O11" s="125">
        <v>28628.0</v>
      </c>
      <c r="P11" s="125">
        <v>30478.0</v>
      </c>
      <c r="Q11" s="125">
        <v>129693.0</v>
      </c>
      <c r="R11" s="150">
        <v>188799.0</v>
      </c>
      <c r="S11" s="151">
        <v>0.4559013335426112</v>
      </c>
      <c r="T11" s="151">
        <v>0.21819351876189044</v>
      </c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</row>
    <row r="12" ht="21.0" customHeight="1">
      <c r="A12" s="93">
        <v>7.9647211E7</v>
      </c>
      <c r="B12" s="93" t="s">
        <v>200</v>
      </c>
      <c r="C12" s="143">
        <v>2.8474572E7</v>
      </c>
      <c r="D12" s="94">
        <v>3.1906045E7</v>
      </c>
      <c r="E12" s="144">
        <v>2.7417805E7</v>
      </c>
      <c r="F12" s="144">
        <v>2.7268741E7</v>
      </c>
      <c r="G12" s="145">
        <v>2.7014215E7</v>
      </c>
      <c r="H12" s="146">
        <f>1700+1700+1700</f>
        <v>5100</v>
      </c>
      <c r="I12" s="146">
        <f>444486+408755+429916</f>
        <v>1283157</v>
      </c>
      <c r="J12" s="146">
        <v>0.0</v>
      </c>
      <c r="K12" s="147">
        <f t="shared" si="1"/>
        <v>1288257</v>
      </c>
      <c r="L12" s="148">
        <f t="shared" si="2"/>
        <v>644128.5</v>
      </c>
      <c r="M12" s="150" t="s">
        <v>341</v>
      </c>
      <c r="N12" s="150" t="s">
        <v>341</v>
      </c>
      <c r="O12" s="125">
        <v>97470.0</v>
      </c>
      <c r="P12" s="125">
        <v>37987.0</v>
      </c>
      <c r="Q12" s="125">
        <v>159167.0</v>
      </c>
      <c r="R12" s="150">
        <v>294624.0</v>
      </c>
      <c r="S12" s="151">
        <v>0.4573994164207918</v>
      </c>
      <c r="T12" s="151">
        <v>0.21697053385149742</v>
      </c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</row>
    <row r="13" ht="21.0" customHeight="1">
      <c r="A13" s="93">
        <v>1.67637163E8</v>
      </c>
      <c r="B13" s="93" t="s">
        <v>151</v>
      </c>
      <c r="C13" s="143">
        <v>6.3421427E7</v>
      </c>
      <c r="D13" s="94">
        <v>4.52376008E8</v>
      </c>
      <c r="E13" s="144">
        <v>6.3798727E7</v>
      </c>
      <c r="F13" s="144">
        <v>6.3608527E7</v>
      </c>
      <c r="G13" s="145">
        <v>6.1414373E7</v>
      </c>
      <c r="H13" s="146">
        <v>0.0</v>
      </c>
      <c r="I13" s="146">
        <f>393198+163820+228643</f>
        <v>785661</v>
      </c>
      <c r="J13" s="146">
        <f>103358+562451+253870</f>
        <v>919679</v>
      </c>
      <c r="K13" s="147">
        <f t="shared" si="1"/>
        <v>1705340</v>
      </c>
      <c r="L13" s="148">
        <f t="shared" si="2"/>
        <v>852670</v>
      </c>
      <c r="M13" s="150" t="s">
        <v>341</v>
      </c>
      <c r="N13" s="150" t="s">
        <v>341</v>
      </c>
      <c r="O13" s="125">
        <v>0.0</v>
      </c>
      <c r="P13" s="125">
        <v>67130.0</v>
      </c>
      <c r="Q13" s="125">
        <v>253728.0</v>
      </c>
      <c r="R13" s="150">
        <v>320858.0</v>
      </c>
      <c r="S13" s="151">
        <v>0.37629798163416095</v>
      </c>
      <c r="T13" s="151">
        <v>0.1821947699412969</v>
      </c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</row>
    <row r="14" ht="21.0" customHeight="1">
      <c r="A14" s="93">
        <v>1.77526978E8</v>
      </c>
      <c r="B14" s="93" t="s">
        <v>128</v>
      </c>
      <c r="C14" s="143">
        <v>7.2227352E7</v>
      </c>
      <c r="D14" s="94">
        <v>9.8136386E7</v>
      </c>
      <c r="E14" s="144">
        <v>7.0855324E7</v>
      </c>
      <c r="F14" s="144">
        <v>7.1722068E7</v>
      </c>
      <c r="G14" s="145">
        <v>7.3996724E7</v>
      </c>
      <c r="H14" s="146">
        <v>0.0</v>
      </c>
      <c r="I14" s="146">
        <f>338170+419624+375213</f>
        <v>1133007</v>
      </c>
      <c r="J14" s="146">
        <f>730731+286824+172000</f>
        <v>1189555</v>
      </c>
      <c r="K14" s="147">
        <f t="shared" si="1"/>
        <v>2322562</v>
      </c>
      <c r="L14" s="148">
        <f t="shared" si="2"/>
        <v>1161281</v>
      </c>
      <c r="M14" s="150" t="s">
        <v>341</v>
      </c>
      <c r="N14" s="150" t="s">
        <v>341</v>
      </c>
      <c r="O14" s="125">
        <v>73324.0</v>
      </c>
      <c r="P14" s="125">
        <v>34267.0</v>
      </c>
      <c r="Q14" s="125">
        <v>73837.0</v>
      </c>
      <c r="R14" s="150">
        <v>181428.0</v>
      </c>
      <c r="S14" s="151">
        <v>0.1562309208537813</v>
      </c>
      <c r="T14" s="151">
        <v>0.08002907493191151</v>
      </c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</row>
    <row r="15" ht="21.0" customHeight="1">
      <c r="A15" s="93">
        <v>1.71945722E8</v>
      </c>
      <c r="B15" s="93" t="s">
        <v>192</v>
      </c>
      <c r="C15" s="143">
        <v>4.4011092E7</v>
      </c>
      <c r="D15" s="94">
        <v>6.0955703E7</v>
      </c>
      <c r="E15" s="144">
        <v>4.4075592E7</v>
      </c>
      <c r="F15" s="144">
        <v>4.4385865E7</v>
      </c>
      <c r="G15" s="145">
        <v>4.5064006E7</v>
      </c>
      <c r="H15" s="146">
        <v>0.0</v>
      </c>
      <c r="I15" s="146">
        <f>441093+447500+881887+336192</f>
        <v>2106672</v>
      </c>
      <c r="J15" s="146">
        <v>0.0</v>
      </c>
      <c r="K15" s="147">
        <f t="shared" si="1"/>
        <v>2106672</v>
      </c>
      <c r="L15" s="148">
        <f t="shared" si="2"/>
        <v>1053336</v>
      </c>
      <c r="M15" s="149">
        <v>108697.0</v>
      </c>
      <c r="N15" s="149">
        <v>0.0</v>
      </c>
      <c r="O15" s="125">
        <v>0.0</v>
      </c>
      <c r="P15" s="125">
        <v>57383.0</v>
      </c>
      <c r="Q15" s="125">
        <v>51314.0</v>
      </c>
      <c r="R15" s="150">
        <v>108697.0</v>
      </c>
      <c r="S15" s="151">
        <v>0.10319309318204258</v>
      </c>
      <c r="T15" s="151">
        <v>0.05283093373727384</v>
      </c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</row>
    <row r="16" ht="21.0" customHeight="1">
      <c r="A16" s="93">
        <v>1.51360763E8</v>
      </c>
      <c r="B16" s="93" t="s">
        <v>167</v>
      </c>
      <c r="C16" s="143">
        <v>5.7175105E7</v>
      </c>
      <c r="D16" s="94">
        <v>1.05334287E8</v>
      </c>
      <c r="E16" s="144">
        <v>5.7271753E7</v>
      </c>
      <c r="F16" s="144">
        <v>5.7878627E7</v>
      </c>
      <c r="G16" s="145">
        <v>5.7662791E7</v>
      </c>
      <c r="H16" s="146">
        <v>0.0</v>
      </c>
      <c r="I16" s="146">
        <f>1140510+1693199+1222961+35264</f>
        <v>4091934</v>
      </c>
      <c r="J16" s="146">
        <v>0.0</v>
      </c>
      <c r="K16" s="147">
        <f t="shared" si="1"/>
        <v>4091934</v>
      </c>
      <c r="L16" s="148">
        <f t="shared" si="2"/>
        <v>2045967</v>
      </c>
      <c r="M16" s="150" t="s">
        <v>341</v>
      </c>
      <c r="N16" s="150" t="s">
        <v>341</v>
      </c>
      <c r="O16" s="125">
        <v>0.0</v>
      </c>
      <c r="P16" s="125">
        <v>45904.0</v>
      </c>
      <c r="Q16" s="125">
        <v>102147.0</v>
      </c>
      <c r="R16" s="150">
        <v>148051.0</v>
      </c>
      <c r="S16" s="151">
        <v>0.07236235970570395</v>
      </c>
      <c r="T16" s="151">
        <v>0.03648979415059079</v>
      </c>
      <c r="U16" s="93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</row>
    <row r="17" ht="21.0" customHeight="1">
      <c r="A17" s="93">
        <v>6.1106312E7</v>
      </c>
      <c r="B17" s="93" t="s">
        <v>201</v>
      </c>
      <c r="C17" s="143">
        <v>2.5171495E7</v>
      </c>
      <c r="D17" s="94">
        <v>1.34119074E8</v>
      </c>
      <c r="E17" s="144">
        <v>2.5178854E7</v>
      </c>
      <c r="F17" s="144">
        <v>2.508631E7</v>
      </c>
      <c r="G17" s="145">
        <v>2.5245254E7</v>
      </c>
      <c r="H17" s="146">
        <v>0.0</v>
      </c>
      <c r="I17" s="146">
        <f>160617+362234+185941+12812</f>
        <v>721604</v>
      </c>
      <c r="J17" s="146">
        <v>0.0</v>
      </c>
      <c r="K17" s="147">
        <f t="shared" si="1"/>
        <v>721604</v>
      </c>
      <c r="L17" s="148">
        <f t="shared" si="2"/>
        <v>360802</v>
      </c>
      <c r="M17" s="150" t="s">
        <v>341</v>
      </c>
      <c r="N17" s="150" t="s">
        <v>341</v>
      </c>
      <c r="O17" s="125">
        <v>0.0</v>
      </c>
      <c r="P17" s="125">
        <v>0.0</v>
      </c>
      <c r="Q17" s="125">
        <v>0.0</v>
      </c>
      <c r="R17" s="150">
        <v>0.0</v>
      </c>
      <c r="S17" s="151">
        <v>0.0</v>
      </c>
      <c r="T17" s="151">
        <v>0.0</v>
      </c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</row>
    <row r="18" ht="21.0" customHeight="1">
      <c r="A18" s="152">
        <v>1.45948216E8</v>
      </c>
      <c r="B18" s="152" t="s">
        <v>238</v>
      </c>
      <c r="C18" s="153">
        <v>4.0400817E7</v>
      </c>
      <c r="D18" s="154">
        <v>6.1245328E7</v>
      </c>
      <c r="E18" s="155">
        <v>3.9258409E7</v>
      </c>
      <c r="F18" s="144">
        <v>3.9655458E7</v>
      </c>
      <c r="G18" s="145">
        <v>3.653936E7</v>
      </c>
      <c r="H18" s="156">
        <v>0.0</v>
      </c>
      <c r="I18" s="156">
        <v>0.0</v>
      </c>
      <c r="J18" s="156">
        <v>0.0</v>
      </c>
      <c r="K18" s="157">
        <f t="shared" si="1"/>
        <v>0</v>
      </c>
      <c r="L18" s="158">
        <f t="shared" si="2"/>
        <v>0</v>
      </c>
      <c r="M18" s="150" t="s">
        <v>341</v>
      </c>
      <c r="N18" s="150" t="s">
        <v>341</v>
      </c>
      <c r="O18" s="159">
        <v>24874.0</v>
      </c>
      <c r="P18" s="159">
        <v>154597.0</v>
      </c>
      <c r="Q18" s="159">
        <v>756268.0</v>
      </c>
      <c r="R18" s="160">
        <v>935739.0</v>
      </c>
      <c r="S18" s="161">
        <v>0.0</v>
      </c>
      <c r="T18" s="161">
        <v>0.0</v>
      </c>
      <c r="U18" s="152" t="s">
        <v>384</v>
      </c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</row>
    <row r="19" ht="21.0" customHeight="1">
      <c r="A19" s="93">
        <v>1.57398284E8</v>
      </c>
      <c r="B19" s="93" t="s">
        <v>235</v>
      </c>
      <c r="C19" s="143">
        <v>2.5342469E7</v>
      </c>
      <c r="D19" s="94">
        <v>4812381.0</v>
      </c>
      <c r="E19" s="144">
        <v>2.5666219E7</v>
      </c>
      <c r="F19" s="144">
        <v>2.5823693E7</v>
      </c>
      <c r="G19" s="145">
        <v>2.5942593E7</v>
      </c>
      <c r="H19" s="146">
        <f>3200+1700+3280+5509</f>
        <v>13689</v>
      </c>
      <c r="I19" s="146">
        <f>743864+711707+775325+62400</f>
        <v>2293296</v>
      </c>
      <c r="J19" s="146">
        <v>0.0</v>
      </c>
      <c r="K19" s="147">
        <f t="shared" si="1"/>
        <v>2306985</v>
      </c>
      <c r="L19" s="148">
        <f t="shared" si="2"/>
        <v>1153492.5</v>
      </c>
      <c r="M19" s="150" t="s">
        <v>341</v>
      </c>
      <c r="N19" s="150" t="s">
        <v>341</v>
      </c>
      <c r="O19" s="125">
        <v>0.0</v>
      </c>
      <c r="P19" s="125">
        <v>0.0</v>
      </c>
      <c r="Q19" s="125">
        <v>0.0</v>
      </c>
      <c r="R19" s="150">
        <v>0.0</v>
      </c>
      <c r="S19" s="151">
        <v>0.0</v>
      </c>
      <c r="T19" s="151">
        <v>0.0</v>
      </c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</row>
    <row r="20" ht="21.0" customHeight="1">
      <c r="A20" s="93"/>
      <c r="B20" s="93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162"/>
      <c r="T20" s="162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</row>
    <row r="21" ht="21.0" customHeight="1">
      <c r="A21" s="93"/>
      <c r="B21" s="93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>
        <f>SUM(R3:R19)</f>
        <v>10862884</v>
      </c>
      <c r="S21" s="162"/>
      <c r="T21" s="162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</row>
    <row r="22" ht="21.0" customHeight="1">
      <c r="A22" s="93"/>
      <c r="B22" s="93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162"/>
      <c r="T22" s="162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</row>
    <row r="23" ht="21.0" customHeight="1">
      <c r="A23" s="93"/>
      <c r="B23" s="93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162"/>
      <c r="T23" s="162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</row>
    <row r="24" ht="21.0" customHeight="1">
      <c r="A24" s="93"/>
      <c r="B24" s="93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162"/>
      <c r="T24" s="162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</row>
    <row r="25" ht="21.0" customHeight="1">
      <c r="A25" s="93"/>
      <c r="B25" s="93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162"/>
      <c r="T25" s="162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</row>
    <row r="26" ht="21.0" customHeight="1">
      <c r="A26" s="93"/>
      <c r="B26" s="93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162"/>
      <c r="T26" s="162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</row>
    <row r="27" ht="21.0" customHeight="1">
      <c r="A27" s="93"/>
      <c r="B27" s="93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162"/>
      <c r="T27" s="162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</row>
    <row r="28" ht="21.0" customHeight="1">
      <c r="A28" s="93"/>
      <c r="B28" s="93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162"/>
      <c r="T28" s="162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</row>
    <row r="29" ht="21.0" customHeight="1">
      <c r="A29" s="93"/>
      <c r="B29" s="93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162"/>
      <c r="T29" s="162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</row>
    <row r="30" ht="21.0" customHeight="1">
      <c r="A30" s="93"/>
      <c r="B30" s="93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162"/>
      <c r="T30" s="162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</row>
    <row r="31" ht="21.0" customHeight="1">
      <c r="A31" s="93"/>
      <c r="B31" s="93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162"/>
      <c r="T31" s="162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</row>
    <row r="32" ht="21.0" customHeight="1">
      <c r="A32" s="93"/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162"/>
      <c r="T32" s="162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</row>
    <row r="33" ht="21.0" customHeight="1">
      <c r="A33" s="93"/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162"/>
      <c r="T33" s="162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</row>
    <row r="34" ht="21.0" customHeight="1">
      <c r="A34" s="93"/>
      <c r="B34" s="93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162"/>
      <c r="T34" s="162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</row>
    <row r="35" ht="21.0" customHeight="1">
      <c r="A35" s="93"/>
      <c r="B35" s="93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162"/>
      <c r="T35" s="162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</row>
    <row r="36" ht="21.0" customHeight="1">
      <c r="A36" s="93"/>
      <c r="B36" s="93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162"/>
      <c r="T36" s="162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</row>
    <row r="37" ht="21.0" customHeight="1">
      <c r="A37" s="93"/>
      <c r="B37" s="93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162"/>
      <c r="T37" s="162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</row>
    <row r="38" ht="21.0" customHeight="1">
      <c r="A38" s="93"/>
      <c r="B38" s="93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162"/>
      <c r="T38" s="162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</row>
    <row r="39" ht="21.0" customHeight="1">
      <c r="A39" s="93"/>
      <c r="B39" s="93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162"/>
      <c r="T39" s="162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</row>
    <row r="40" ht="21.0" customHeight="1">
      <c r="A40" s="93"/>
      <c r="B40" s="93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162"/>
      <c r="T40" s="162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</row>
    <row r="41" ht="21.0" customHeight="1">
      <c r="A41" s="93"/>
      <c r="B41" s="93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162"/>
      <c r="T41" s="162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</row>
    <row r="42" ht="21.0" customHeight="1">
      <c r="A42" s="93"/>
      <c r="B42" s="93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162"/>
      <c r="T42" s="162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</row>
    <row r="43" ht="21.0" customHeight="1">
      <c r="A43" s="93"/>
      <c r="B43" s="93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162"/>
      <c r="T43" s="162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</row>
    <row r="44" ht="21.0" customHeight="1">
      <c r="A44" s="93"/>
      <c r="B44" s="93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162"/>
      <c r="T44" s="162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</row>
    <row r="45" ht="21.0" customHeight="1">
      <c r="A45" s="93"/>
      <c r="B45" s="93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162"/>
      <c r="T45" s="162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</row>
    <row r="46" ht="21.0" customHeight="1">
      <c r="A46" s="93"/>
      <c r="B46" s="93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162"/>
      <c r="T46" s="162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</row>
    <row r="47" ht="21.0" customHeight="1">
      <c r="A47" s="93"/>
      <c r="B47" s="93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162"/>
      <c r="T47" s="162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</row>
    <row r="48" ht="21.0" customHeight="1">
      <c r="A48" s="93"/>
      <c r="B48" s="93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162"/>
      <c r="T48" s="162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</row>
    <row r="49" ht="21.0" customHeight="1">
      <c r="A49" s="93"/>
      <c r="B49" s="93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162"/>
      <c r="T49" s="162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</row>
    <row r="50" ht="21.0" customHeight="1">
      <c r="A50" s="93"/>
      <c r="B50" s="93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162"/>
      <c r="T50" s="162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</row>
    <row r="51" ht="21.0" customHeight="1">
      <c r="A51" s="93"/>
      <c r="B51" s="93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162"/>
      <c r="T51" s="162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</row>
    <row r="52" ht="21.0" customHeight="1">
      <c r="A52" s="93"/>
      <c r="B52" s="93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162"/>
      <c r="T52" s="162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</row>
    <row r="53" ht="21.0" customHeight="1">
      <c r="A53" s="93"/>
      <c r="B53" s="93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162"/>
      <c r="T53" s="162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</row>
    <row r="54" ht="21.0" customHeight="1">
      <c r="A54" s="93"/>
      <c r="B54" s="93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162"/>
      <c r="T54" s="162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</row>
    <row r="55" ht="21.0" customHeight="1">
      <c r="A55" s="93"/>
      <c r="B55" s="93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162"/>
      <c r="T55" s="162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</row>
    <row r="56" ht="21.0" customHeight="1">
      <c r="A56" s="93"/>
      <c r="B56" s="93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162"/>
      <c r="T56" s="162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</row>
    <row r="57" ht="21.0" customHeight="1">
      <c r="A57" s="93"/>
      <c r="B57" s="93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162"/>
      <c r="T57" s="162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</row>
    <row r="58" ht="21.0" customHeight="1">
      <c r="A58" s="93"/>
      <c r="B58" s="93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162"/>
      <c r="T58" s="162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</row>
    <row r="59" ht="21.0" customHeight="1">
      <c r="A59" s="93"/>
      <c r="B59" s="93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162"/>
      <c r="T59" s="162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</row>
    <row r="60" ht="21.0" customHeight="1">
      <c r="A60" s="93"/>
      <c r="B60" s="93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162"/>
      <c r="T60" s="162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</row>
    <row r="61" ht="21.0" customHeight="1">
      <c r="A61" s="93"/>
      <c r="B61" s="93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162"/>
      <c r="T61" s="162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</row>
    <row r="62" ht="21.0" customHeight="1">
      <c r="A62" s="93"/>
      <c r="B62" s="93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162"/>
      <c r="T62" s="162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</row>
    <row r="63" ht="21.0" customHeight="1">
      <c r="A63" s="93"/>
      <c r="B63" s="93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162"/>
      <c r="T63" s="162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</row>
    <row r="64" ht="21.0" customHeight="1">
      <c r="A64" s="93"/>
      <c r="B64" s="93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162"/>
      <c r="T64" s="162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</row>
    <row r="65" ht="21.0" customHeight="1">
      <c r="A65" s="93"/>
      <c r="B65" s="93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162"/>
      <c r="T65" s="162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</row>
    <row r="66" ht="21.0" customHeight="1">
      <c r="A66" s="93"/>
      <c r="B66" s="93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162"/>
      <c r="T66" s="162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</row>
    <row r="67" ht="21.0" customHeight="1">
      <c r="A67" s="93"/>
      <c r="B67" s="93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162"/>
      <c r="T67" s="162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</row>
    <row r="68" ht="21.0" customHeight="1">
      <c r="A68" s="93"/>
      <c r="B68" s="93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162"/>
      <c r="T68" s="162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</row>
    <row r="69" ht="21.0" customHeight="1">
      <c r="A69" s="93"/>
      <c r="B69" s="93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162"/>
      <c r="T69" s="162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</row>
    <row r="70" ht="21.0" customHeight="1">
      <c r="A70" s="93"/>
      <c r="B70" s="93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162"/>
      <c r="T70" s="162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</row>
    <row r="71" ht="21.0" customHeight="1">
      <c r="A71" s="93"/>
      <c r="B71" s="93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162"/>
      <c r="T71" s="162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</row>
    <row r="72" ht="21.0" customHeight="1">
      <c r="A72" s="93"/>
      <c r="B72" s="93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162"/>
      <c r="T72" s="162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</row>
    <row r="73" ht="21.0" customHeight="1">
      <c r="A73" s="93"/>
      <c r="B73" s="93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162"/>
      <c r="T73" s="162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</row>
    <row r="74" ht="21.0" customHeight="1">
      <c r="A74" s="93"/>
      <c r="B74" s="93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162"/>
      <c r="T74" s="162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</row>
    <row r="75" ht="21.0" customHeight="1">
      <c r="A75" s="93"/>
      <c r="B75" s="93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162"/>
      <c r="T75" s="162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</row>
    <row r="76" ht="21.0" customHeight="1">
      <c r="A76" s="93"/>
      <c r="B76" s="93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162"/>
      <c r="T76" s="162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</row>
    <row r="77" ht="21.0" customHeight="1">
      <c r="A77" s="93"/>
      <c r="B77" s="93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162"/>
      <c r="T77" s="162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</row>
    <row r="78" ht="21.0" customHeight="1">
      <c r="A78" s="93"/>
      <c r="B78" s="93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162"/>
      <c r="T78" s="162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</row>
    <row r="79" ht="21.0" customHeight="1">
      <c r="A79" s="93"/>
      <c r="B79" s="93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162"/>
      <c r="T79" s="162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</row>
    <row r="80" ht="21.0" customHeight="1">
      <c r="A80" s="93"/>
      <c r="B80" s="93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162"/>
      <c r="T80" s="162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</row>
    <row r="81" ht="21.0" customHeight="1">
      <c r="A81" s="93"/>
      <c r="B81" s="93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162"/>
      <c r="T81" s="162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/>
    </row>
    <row r="82" ht="21.0" customHeight="1">
      <c r="A82" s="93"/>
      <c r="B82" s="93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162"/>
      <c r="T82" s="162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</row>
    <row r="83" ht="21.0" customHeight="1">
      <c r="A83" s="93"/>
      <c r="B83" s="93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162"/>
      <c r="T83" s="162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</row>
    <row r="84" ht="21.0" customHeight="1">
      <c r="A84" s="93"/>
      <c r="B84" s="93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162"/>
      <c r="T84" s="162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</row>
    <row r="85" ht="21.0" customHeight="1">
      <c r="A85" s="93"/>
      <c r="B85" s="93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162"/>
      <c r="T85" s="162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</row>
    <row r="86" ht="21.0" customHeight="1">
      <c r="A86" s="93"/>
      <c r="B86" s="93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162"/>
      <c r="T86" s="162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</row>
    <row r="87" ht="21.0" customHeight="1">
      <c r="A87" s="93"/>
      <c r="B87" s="93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162"/>
      <c r="T87" s="162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</row>
    <row r="88" ht="21.0" customHeight="1">
      <c r="A88" s="93"/>
      <c r="B88" s="93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162"/>
      <c r="T88" s="162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</row>
    <row r="89" ht="21.0" customHeight="1">
      <c r="A89" s="93"/>
      <c r="B89" s="93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162"/>
      <c r="T89" s="162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</row>
    <row r="90" ht="21.0" customHeight="1">
      <c r="A90" s="93"/>
      <c r="B90" s="93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162"/>
      <c r="T90" s="162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</row>
    <row r="91" ht="21.0" customHeight="1">
      <c r="A91" s="93"/>
      <c r="B91" s="93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162"/>
      <c r="T91" s="162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</row>
    <row r="92" ht="21.0" customHeight="1">
      <c r="A92" s="93"/>
      <c r="B92" s="93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162"/>
      <c r="T92" s="162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</row>
    <row r="93" ht="21.0" customHeight="1">
      <c r="A93" s="93"/>
      <c r="B93" s="93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162"/>
      <c r="T93" s="162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</row>
    <row r="94" ht="21.0" customHeight="1">
      <c r="A94" s="93"/>
      <c r="B94" s="93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162"/>
      <c r="T94" s="162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</row>
    <row r="95" ht="21.0" customHeight="1">
      <c r="A95" s="93"/>
      <c r="B95" s="93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162"/>
      <c r="T95" s="162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</row>
    <row r="96" ht="21.0" customHeight="1">
      <c r="A96" s="93"/>
      <c r="B96" s="93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162"/>
      <c r="T96" s="162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</row>
    <row r="97" ht="21.0" customHeight="1">
      <c r="A97" s="93"/>
      <c r="B97" s="93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162"/>
      <c r="T97" s="162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</row>
    <row r="98" ht="21.0" customHeight="1">
      <c r="A98" s="93"/>
      <c r="B98" s="93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162"/>
      <c r="T98" s="162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</row>
    <row r="99" ht="21.0" customHeight="1">
      <c r="A99" s="93"/>
      <c r="B99" s="93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162"/>
      <c r="T99" s="162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</row>
    <row r="100" ht="21.0" customHeight="1">
      <c r="A100" s="93"/>
      <c r="B100" s="93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162"/>
      <c r="T100" s="162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</row>
    <row r="101" ht="21.0" customHeight="1">
      <c r="A101" s="93"/>
      <c r="B101" s="93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162"/>
      <c r="T101" s="162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</row>
    <row r="102" ht="21.0" customHeight="1">
      <c r="A102" s="93"/>
      <c r="B102" s="93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162"/>
      <c r="T102" s="162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</row>
    <row r="103" ht="21.0" customHeight="1">
      <c r="A103" s="93"/>
      <c r="B103" s="93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162"/>
      <c r="T103" s="162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</row>
    <row r="104" ht="21.0" customHeight="1">
      <c r="A104" s="93"/>
      <c r="B104" s="93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162"/>
      <c r="T104" s="162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</row>
    <row r="105" ht="21.0" customHeight="1">
      <c r="A105" s="93"/>
      <c r="B105" s="93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162"/>
      <c r="T105" s="162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</row>
    <row r="106" ht="21.0" customHeight="1">
      <c r="A106" s="93"/>
      <c r="B106" s="93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162"/>
      <c r="T106" s="162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</row>
    <row r="107" ht="21.0" customHeight="1">
      <c r="A107" s="93"/>
      <c r="B107" s="93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162"/>
      <c r="T107" s="162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</row>
    <row r="108" ht="21.0" customHeight="1">
      <c r="A108" s="93"/>
      <c r="B108" s="93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162"/>
      <c r="T108" s="162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</row>
    <row r="109" ht="21.0" customHeight="1">
      <c r="A109" s="93"/>
      <c r="B109" s="93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162"/>
      <c r="T109" s="162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</row>
    <row r="110" ht="21.0" customHeight="1">
      <c r="A110" s="93"/>
      <c r="B110" s="93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162"/>
      <c r="T110" s="162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</row>
    <row r="111" ht="21.0" customHeight="1">
      <c r="A111" s="93"/>
      <c r="B111" s="93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162"/>
      <c r="T111" s="162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</row>
    <row r="112" ht="21.0" customHeight="1">
      <c r="A112" s="93"/>
      <c r="B112" s="93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162"/>
      <c r="T112" s="162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</row>
    <row r="113" ht="21.0" customHeight="1">
      <c r="A113" s="93"/>
      <c r="B113" s="93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162"/>
      <c r="T113" s="162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</row>
    <row r="114" ht="21.0" customHeight="1">
      <c r="A114" s="93"/>
      <c r="B114" s="93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162"/>
      <c r="T114" s="162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</row>
    <row r="115" ht="21.0" customHeight="1">
      <c r="A115" s="93"/>
      <c r="B115" s="93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162"/>
      <c r="T115" s="162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</row>
    <row r="116" ht="21.0" customHeight="1">
      <c r="A116" s="93"/>
      <c r="B116" s="93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162"/>
      <c r="T116" s="162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</row>
    <row r="117" ht="21.0" customHeight="1">
      <c r="A117" s="93"/>
      <c r="B117" s="93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162"/>
      <c r="T117" s="162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</row>
    <row r="118" ht="21.0" customHeight="1">
      <c r="A118" s="93"/>
      <c r="B118" s="93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162"/>
      <c r="T118" s="162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</row>
    <row r="119" ht="21.0" customHeight="1">
      <c r="A119" s="93"/>
      <c r="B119" s="93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162"/>
      <c r="T119" s="162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</row>
    <row r="120" ht="21.0" customHeight="1">
      <c r="A120" s="93"/>
      <c r="B120" s="93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162"/>
      <c r="T120" s="162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</row>
    <row r="121" ht="21.0" customHeight="1">
      <c r="A121" s="93"/>
      <c r="B121" s="93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162"/>
      <c r="T121" s="162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</row>
    <row r="122" ht="21.0" customHeight="1">
      <c r="A122" s="93"/>
      <c r="B122" s="93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162"/>
      <c r="T122" s="162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</row>
    <row r="123" ht="21.0" customHeight="1">
      <c r="A123" s="93"/>
      <c r="B123" s="93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162"/>
      <c r="T123" s="162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</row>
    <row r="124" ht="21.0" customHeight="1">
      <c r="A124" s="93"/>
      <c r="B124" s="93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162"/>
      <c r="T124" s="162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</row>
    <row r="125" ht="21.0" customHeight="1">
      <c r="A125" s="93"/>
      <c r="B125" s="93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162"/>
      <c r="T125" s="162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</row>
    <row r="126" ht="21.0" customHeight="1">
      <c r="A126" s="93"/>
      <c r="B126" s="93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162"/>
      <c r="T126" s="162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</row>
    <row r="127" ht="21.0" customHeight="1">
      <c r="A127" s="93"/>
      <c r="B127" s="93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162"/>
      <c r="T127" s="162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</row>
    <row r="128" ht="21.0" customHeight="1">
      <c r="A128" s="93"/>
      <c r="B128" s="93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162"/>
      <c r="T128" s="162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</row>
    <row r="129" ht="21.0" customHeight="1">
      <c r="A129" s="93"/>
      <c r="B129" s="93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162"/>
      <c r="T129" s="162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</row>
    <row r="130" ht="21.0" customHeight="1">
      <c r="A130" s="93"/>
      <c r="B130" s="93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162"/>
      <c r="T130" s="162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</row>
    <row r="131" ht="21.0" customHeight="1">
      <c r="A131" s="93"/>
      <c r="B131" s="93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162"/>
      <c r="T131" s="162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</row>
    <row r="132" ht="21.0" customHeight="1">
      <c r="A132" s="93"/>
      <c r="B132" s="93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162"/>
      <c r="T132" s="162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</row>
    <row r="133" ht="21.0" customHeight="1">
      <c r="A133" s="93"/>
      <c r="B133" s="93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162"/>
      <c r="T133" s="162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</row>
    <row r="134" ht="21.0" customHeight="1">
      <c r="A134" s="93"/>
      <c r="B134" s="93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162"/>
      <c r="T134" s="162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</row>
    <row r="135" ht="21.0" customHeight="1">
      <c r="A135" s="93"/>
      <c r="B135" s="93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162"/>
      <c r="T135" s="162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</row>
    <row r="136" ht="21.0" customHeight="1">
      <c r="A136" s="93"/>
      <c r="B136" s="93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162"/>
      <c r="T136" s="162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</row>
    <row r="137" ht="21.0" customHeight="1">
      <c r="A137" s="93"/>
      <c r="B137" s="93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162"/>
      <c r="T137" s="162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</row>
    <row r="138" ht="21.0" customHeight="1">
      <c r="A138" s="93"/>
      <c r="B138" s="93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162"/>
      <c r="T138" s="162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</row>
    <row r="139" ht="21.0" customHeight="1">
      <c r="A139" s="93"/>
      <c r="B139" s="93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162"/>
      <c r="T139" s="162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</row>
    <row r="140" ht="21.0" customHeight="1">
      <c r="A140" s="93"/>
      <c r="B140" s="93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162"/>
      <c r="T140" s="162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</row>
    <row r="141" ht="21.0" customHeight="1">
      <c r="A141" s="93"/>
      <c r="B141" s="93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162"/>
      <c r="T141" s="162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</row>
    <row r="142" ht="21.0" customHeight="1">
      <c r="A142" s="93"/>
      <c r="B142" s="93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162"/>
      <c r="T142" s="162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</row>
    <row r="143" ht="21.0" customHeight="1">
      <c r="A143" s="93"/>
      <c r="B143" s="93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162"/>
      <c r="T143" s="162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</row>
    <row r="144" ht="21.0" customHeight="1">
      <c r="A144" s="93"/>
      <c r="B144" s="93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162"/>
      <c r="T144" s="162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</row>
    <row r="145" ht="21.0" customHeight="1">
      <c r="A145" s="93"/>
      <c r="B145" s="93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162"/>
      <c r="T145" s="162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</row>
    <row r="146" ht="21.0" customHeight="1">
      <c r="A146" s="93"/>
      <c r="B146" s="93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162"/>
      <c r="T146" s="162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</row>
    <row r="147" ht="21.0" customHeight="1">
      <c r="A147" s="93"/>
      <c r="B147" s="93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162"/>
      <c r="T147" s="162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</row>
    <row r="148" ht="21.0" customHeight="1">
      <c r="A148" s="93"/>
      <c r="B148" s="93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162"/>
      <c r="T148" s="162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</row>
    <row r="149" ht="21.0" customHeight="1">
      <c r="A149" s="93"/>
      <c r="B149" s="93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162"/>
      <c r="T149" s="162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</row>
    <row r="150" ht="21.0" customHeight="1">
      <c r="A150" s="93"/>
      <c r="B150" s="93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162"/>
      <c r="T150" s="162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</row>
    <row r="151" ht="21.0" customHeight="1">
      <c r="A151" s="93"/>
      <c r="B151" s="93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162"/>
      <c r="T151" s="162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</row>
    <row r="152" ht="21.0" customHeight="1">
      <c r="A152" s="93"/>
      <c r="B152" s="93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162"/>
      <c r="T152" s="162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</row>
    <row r="153" ht="21.0" customHeight="1">
      <c r="A153" s="93"/>
      <c r="B153" s="93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162"/>
      <c r="T153" s="162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</row>
    <row r="154" ht="21.0" customHeight="1">
      <c r="A154" s="93"/>
      <c r="B154" s="93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162"/>
      <c r="T154" s="162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</row>
    <row r="155" ht="21.0" customHeight="1">
      <c r="A155" s="93"/>
      <c r="B155" s="93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162"/>
      <c r="T155" s="162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</row>
    <row r="156" ht="21.0" customHeight="1">
      <c r="A156" s="93"/>
      <c r="B156" s="93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162"/>
      <c r="T156" s="162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</row>
    <row r="157" ht="21.0" customHeight="1">
      <c r="A157" s="93"/>
      <c r="B157" s="93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162"/>
      <c r="T157" s="162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</row>
    <row r="158" ht="21.0" customHeight="1">
      <c r="A158" s="93"/>
      <c r="B158" s="93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162"/>
      <c r="T158" s="162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</row>
    <row r="159" ht="21.0" customHeight="1">
      <c r="A159" s="93"/>
      <c r="B159" s="93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162"/>
      <c r="T159" s="162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</row>
    <row r="160" ht="21.0" customHeight="1">
      <c r="A160" s="93"/>
      <c r="B160" s="93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162"/>
      <c r="T160" s="162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</row>
    <row r="161" ht="21.0" customHeight="1">
      <c r="A161" s="93"/>
      <c r="B161" s="93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162"/>
      <c r="T161" s="162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</row>
    <row r="162" ht="21.0" customHeight="1">
      <c r="A162" s="93"/>
      <c r="B162" s="93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162"/>
      <c r="T162" s="162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</row>
    <row r="163" ht="21.0" customHeight="1">
      <c r="A163" s="93"/>
      <c r="B163" s="93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162"/>
      <c r="T163" s="162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</row>
    <row r="164" ht="21.0" customHeight="1">
      <c r="A164" s="93"/>
      <c r="B164" s="93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162"/>
      <c r="T164" s="162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</row>
    <row r="165" ht="21.0" customHeight="1">
      <c r="A165" s="93"/>
      <c r="B165" s="93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162"/>
      <c r="T165" s="162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</row>
    <row r="166" ht="21.0" customHeight="1">
      <c r="A166" s="93"/>
      <c r="B166" s="93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162"/>
      <c r="T166" s="162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</row>
    <row r="167" ht="21.0" customHeight="1">
      <c r="A167" s="93"/>
      <c r="B167" s="93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162"/>
      <c r="T167" s="162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</row>
    <row r="168" ht="21.0" customHeight="1">
      <c r="A168" s="93"/>
      <c r="B168" s="93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162"/>
      <c r="T168" s="162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</row>
    <row r="169" ht="21.0" customHeight="1">
      <c r="A169" s="93"/>
      <c r="B169" s="93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162"/>
      <c r="T169" s="162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</row>
    <row r="170" ht="21.0" customHeight="1">
      <c r="A170" s="93"/>
      <c r="B170" s="93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162"/>
      <c r="T170" s="162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</row>
    <row r="171" ht="21.0" customHeight="1">
      <c r="A171" s="93"/>
      <c r="B171" s="93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162"/>
      <c r="T171" s="162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</row>
    <row r="172" ht="21.0" customHeight="1">
      <c r="A172" s="93"/>
      <c r="B172" s="93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162"/>
      <c r="T172" s="162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</row>
    <row r="173" ht="21.0" customHeight="1">
      <c r="A173" s="93"/>
      <c r="B173" s="93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162"/>
      <c r="T173" s="162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</row>
    <row r="174" ht="21.0" customHeight="1">
      <c r="A174" s="93"/>
      <c r="B174" s="93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162"/>
      <c r="T174" s="162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</row>
    <row r="175" ht="21.0" customHeight="1">
      <c r="A175" s="93"/>
      <c r="B175" s="93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162"/>
      <c r="T175" s="162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</row>
    <row r="176" ht="21.0" customHeight="1">
      <c r="A176" s="93"/>
      <c r="B176" s="93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162"/>
      <c r="T176" s="162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</row>
    <row r="177" ht="21.0" customHeight="1">
      <c r="A177" s="93"/>
      <c r="B177" s="93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162"/>
      <c r="T177" s="162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</row>
    <row r="178" ht="21.0" customHeight="1">
      <c r="A178" s="93"/>
      <c r="B178" s="93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162"/>
      <c r="T178" s="162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</row>
    <row r="179" ht="21.0" customHeight="1">
      <c r="A179" s="93"/>
      <c r="B179" s="93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162"/>
      <c r="T179" s="162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</row>
    <row r="180" ht="21.0" customHeight="1">
      <c r="A180" s="93"/>
      <c r="B180" s="93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162"/>
      <c r="T180" s="162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</row>
    <row r="181" ht="21.0" customHeight="1">
      <c r="A181" s="93"/>
      <c r="B181" s="93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162"/>
      <c r="T181" s="162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</row>
    <row r="182" ht="21.0" customHeight="1">
      <c r="A182" s="93"/>
      <c r="B182" s="93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162"/>
      <c r="T182" s="162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</row>
    <row r="183" ht="21.0" customHeight="1">
      <c r="A183" s="93"/>
      <c r="B183" s="93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162"/>
      <c r="T183" s="162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</row>
    <row r="184" ht="21.0" customHeight="1">
      <c r="A184" s="93"/>
      <c r="B184" s="93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162"/>
      <c r="T184" s="162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</row>
    <row r="185" ht="21.0" customHeight="1">
      <c r="A185" s="93"/>
      <c r="B185" s="93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162"/>
      <c r="T185" s="162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</row>
    <row r="186" ht="21.0" customHeight="1">
      <c r="A186" s="93"/>
      <c r="B186" s="93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162"/>
      <c r="T186" s="162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</row>
    <row r="187" ht="21.0" customHeight="1">
      <c r="A187" s="93"/>
      <c r="B187" s="93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162"/>
      <c r="T187" s="162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</row>
    <row r="188" ht="21.0" customHeight="1">
      <c r="A188" s="93"/>
      <c r="B188" s="93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162"/>
      <c r="T188" s="162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</row>
    <row r="189" ht="21.0" customHeight="1">
      <c r="A189" s="93"/>
      <c r="B189" s="93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162"/>
      <c r="T189" s="162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</row>
    <row r="190" ht="21.0" customHeight="1">
      <c r="A190" s="93"/>
      <c r="B190" s="93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162"/>
      <c r="T190" s="162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</row>
    <row r="191" ht="21.0" customHeight="1">
      <c r="A191" s="93"/>
      <c r="B191" s="93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162"/>
      <c r="T191" s="162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</row>
    <row r="192" ht="21.0" customHeight="1">
      <c r="A192" s="93"/>
      <c r="B192" s="93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162"/>
      <c r="T192" s="162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</row>
    <row r="193" ht="21.0" customHeight="1">
      <c r="A193" s="93"/>
      <c r="B193" s="93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162"/>
      <c r="T193" s="162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</row>
    <row r="194" ht="21.0" customHeight="1">
      <c r="A194" s="93"/>
      <c r="B194" s="93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162"/>
      <c r="T194" s="162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</row>
    <row r="195" ht="21.0" customHeight="1">
      <c r="A195" s="93"/>
      <c r="B195" s="93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162"/>
      <c r="T195" s="162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</row>
    <row r="196" ht="21.0" customHeight="1">
      <c r="A196" s="93"/>
      <c r="B196" s="93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162"/>
      <c r="T196" s="162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</row>
    <row r="197" ht="21.0" customHeight="1">
      <c r="A197" s="93"/>
      <c r="B197" s="93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162"/>
      <c r="T197" s="162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</row>
    <row r="198" ht="21.0" customHeight="1">
      <c r="A198" s="93"/>
      <c r="B198" s="93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162"/>
      <c r="T198" s="162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</row>
    <row r="199" ht="21.0" customHeight="1">
      <c r="A199" s="93"/>
      <c r="B199" s="93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162"/>
      <c r="T199" s="162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</row>
    <row r="200" ht="21.0" customHeight="1">
      <c r="A200" s="93"/>
      <c r="B200" s="93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162"/>
      <c r="T200" s="162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</row>
    <row r="201" ht="21.0" customHeight="1">
      <c r="A201" s="93"/>
      <c r="B201" s="93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162"/>
      <c r="T201" s="162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</row>
    <row r="202" ht="21.0" customHeight="1">
      <c r="A202" s="93"/>
      <c r="B202" s="93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162"/>
      <c r="T202" s="162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</row>
    <row r="203" ht="21.0" customHeight="1">
      <c r="A203" s="93"/>
      <c r="B203" s="93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162"/>
      <c r="T203" s="162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</row>
    <row r="204" ht="21.0" customHeight="1">
      <c r="A204" s="93"/>
      <c r="B204" s="93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162"/>
      <c r="T204" s="162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</row>
    <row r="205" ht="21.0" customHeight="1">
      <c r="A205" s="93"/>
      <c r="B205" s="93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162"/>
      <c r="T205" s="162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</row>
    <row r="206" ht="21.0" customHeight="1">
      <c r="A206" s="93"/>
      <c r="B206" s="93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162"/>
      <c r="T206" s="162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</row>
    <row r="207" ht="21.0" customHeight="1">
      <c r="A207" s="93"/>
      <c r="B207" s="93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162"/>
      <c r="T207" s="162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</row>
    <row r="208" ht="21.0" customHeight="1">
      <c r="A208" s="93"/>
      <c r="B208" s="93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162"/>
      <c r="T208" s="162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</row>
    <row r="209" ht="21.0" customHeight="1">
      <c r="A209" s="93"/>
      <c r="B209" s="93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162"/>
      <c r="T209" s="162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</row>
    <row r="210" ht="21.0" customHeight="1">
      <c r="A210" s="93"/>
      <c r="B210" s="93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162"/>
      <c r="T210" s="162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</row>
    <row r="211" ht="21.0" customHeight="1">
      <c r="A211" s="93"/>
      <c r="B211" s="93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162"/>
      <c r="T211" s="162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</row>
    <row r="212" ht="21.0" customHeight="1">
      <c r="A212" s="93"/>
      <c r="B212" s="93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162"/>
      <c r="T212" s="162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</row>
    <row r="213" ht="21.0" customHeight="1">
      <c r="A213" s="93"/>
      <c r="B213" s="93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162"/>
      <c r="T213" s="162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</row>
    <row r="214" ht="21.0" customHeight="1">
      <c r="A214" s="93"/>
      <c r="B214" s="93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162"/>
      <c r="T214" s="162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</row>
    <row r="215" ht="21.0" customHeight="1">
      <c r="A215" s="93"/>
      <c r="B215" s="93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162"/>
      <c r="T215" s="162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</row>
    <row r="216" ht="21.0" customHeight="1">
      <c r="A216" s="93"/>
      <c r="B216" s="93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162"/>
      <c r="T216" s="162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</row>
    <row r="217" ht="21.0" customHeight="1">
      <c r="A217" s="93"/>
      <c r="B217" s="93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162"/>
      <c r="T217" s="162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</row>
    <row r="218" ht="21.0" customHeight="1">
      <c r="A218" s="93"/>
      <c r="B218" s="93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162"/>
      <c r="T218" s="162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</row>
    <row r="219" ht="21.0" customHeight="1">
      <c r="A219" s="93"/>
      <c r="B219" s="93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162"/>
      <c r="T219" s="162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</row>
    <row r="220" ht="21.0" customHeight="1">
      <c r="A220" s="93"/>
      <c r="B220" s="93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162"/>
      <c r="T220" s="162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</row>
    <row r="221" ht="21.0" customHeight="1">
      <c r="A221" s="78"/>
      <c r="B221" s="78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63"/>
      <c r="T221" s="163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</row>
    <row r="222" ht="21.0" customHeight="1">
      <c r="A222" s="78"/>
      <c r="B222" s="78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63"/>
      <c r="T222" s="163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</row>
    <row r="223" ht="21.0" customHeight="1">
      <c r="A223" s="78"/>
      <c r="B223" s="78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63"/>
      <c r="T223" s="163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</row>
    <row r="224" ht="21.0" customHeight="1">
      <c r="A224" s="78"/>
      <c r="B224" s="78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63"/>
      <c r="T224" s="163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</row>
    <row r="225" ht="21.0" customHeight="1">
      <c r="A225" s="78"/>
      <c r="B225" s="78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63"/>
      <c r="T225" s="163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</row>
    <row r="226" ht="21.0" customHeight="1">
      <c r="A226" s="78"/>
      <c r="B226" s="78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63"/>
      <c r="T226" s="163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</row>
    <row r="227" ht="21.0" customHeight="1">
      <c r="A227" s="78"/>
      <c r="B227" s="78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63"/>
      <c r="T227" s="163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</row>
    <row r="228" ht="21.0" customHeight="1">
      <c r="A228" s="78"/>
      <c r="B228" s="78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63"/>
      <c r="T228" s="163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</row>
    <row r="229" ht="21.0" customHeight="1">
      <c r="A229" s="78"/>
      <c r="B229" s="78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63"/>
      <c r="T229" s="163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</row>
    <row r="230" ht="21.0" customHeight="1">
      <c r="A230" s="78"/>
      <c r="B230" s="78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63"/>
      <c r="T230" s="163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</row>
    <row r="231" ht="21.0" customHeight="1">
      <c r="A231" s="78"/>
      <c r="B231" s="78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63"/>
      <c r="T231" s="163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</row>
    <row r="232" ht="21.0" customHeight="1">
      <c r="A232" s="78"/>
      <c r="B232" s="78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63"/>
      <c r="T232" s="163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</row>
    <row r="233" ht="21.0" customHeight="1">
      <c r="A233" s="78"/>
      <c r="B233" s="78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63"/>
      <c r="T233" s="163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</row>
    <row r="234" ht="21.0" customHeight="1">
      <c r="A234" s="78"/>
      <c r="B234" s="78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63"/>
      <c r="T234" s="163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</row>
    <row r="235" ht="21.0" customHeight="1">
      <c r="A235" s="78"/>
      <c r="B235" s="78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63"/>
      <c r="T235" s="163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</row>
    <row r="236" ht="21.0" customHeight="1">
      <c r="A236" s="78"/>
      <c r="B236" s="78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63"/>
      <c r="T236" s="163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</row>
    <row r="237" ht="21.0" customHeight="1">
      <c r="A237" s="78"/>
      <c r="B237" s="78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63"/>
      <c r="T237" s="163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</row>
    <row r="238" ht="21.0" customHeight="1">
      <c r="A238" s="78"/>
      <c r="B238" s="78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63"/>
      <c r="T238" s="163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</row>
    <row r="239" ht="21.0" customHeight="1">
      <c r="A239" s="78"/>
      <c r="B239" s="78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63"/>
      <c r="T239" s="163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</row>
    <row r="240" ht="21.0" customHeight="1">
      <c r="A240" s="78"/>
      <c r="B240" s="78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63"/>
      <c r="T240" s="163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</row>
    <row r="241" ht="21.0" customHeight="1">
      <c r="A241" s="78"/>
      <c r="B241" s="78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63"/>
      <c r="T241" s="163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</row>
    <row r="242" ht="21.0" customHeight="1">
      <c r="A242" s="78"/>
      <c r="B242" s="78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63"/>
      <c r="T242" s="163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</row>
    <row r="243" ht="21.0" customHeight="1">
      <c r="A243" s="78"/>
      <c r="B243" s="78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63"/>
      <c r="T243" s="163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</row>
    <row r="244" ht="21.0" customHeight="1">
      <c r="A244" s="78"/>
      <c r="B244" s="78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63"/>
      <c r="T244" s="163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</row>
    <row r="245" ht="21.0" customHeight="1">
      <c r="A245" s="78"/>
      <c r="B245" s="78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63"/>
      <c r="T245" s="163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</row>
    <row r="246" ht="21.0" customHeight="1">
      <c r="A246" s="78"/>
      <c r="B246" s="78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63"/>
      <c r="T246" s="163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</row>
    <row r="247" ht="21.0" customHeight="1">
      <c r="A247" s="78"/>
      <c r="B247" s="78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63"/>
      <c r="T247" s="163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</row>
    <row r="248" ht="21.0" customHeight="1">
      <c r="A248" s="78"/>
      <c r="B248" s="78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63"/>
      <c r="T248" s="163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</row>
    <row r="249" ht="21.0" customHeight="1">
      <c r="A249" s="78"/>
      <c r="B249" s="78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63"/>
      <c r="T249" s="163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</row>
    <row r="250" ht="21.0" customHeight="1">
      <c r="A250" s="78"/>
      <c r="B250" s="78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63"/>
      <c r="T250" s="163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</row>
    <row r="251" ht="21.0" customHeight="1">
      <c r="A251" s="78"/>
      <c r="B251" s="78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63"/>
      <c r="T251" s="163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</row>
    <row r="252" ht="21.0" customHeight="1">
      <c r="A252" s="78"/>
      <c r="B252" s="78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63"/>
      <c r="T252" s="163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</row>
    <row r="253" ht="21.0" customHeight="1">
      <c r="A253" s="78"/>
      <c r="B253" s="78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63"/>
      <c r="T253" s="163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</row>
    <row r="254" ht="21.0" customHeight="1">
      <c r="A254" s="78"/>
      <c r="B254" s="78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63"/>
      <c r="T254" s="163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</row>
    <row r="255" ht="21.0" customHeight="1">
      <c r="A255" s="78"/>
      <c r="B255" s="78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63"/>
      <c r="T255" s="163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</row>
    <row r="256" ht="21.0" customHeight="1">
      <c r="A256" s="78"/>
      <c r="B256" s="78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63"/>
      <c r="T256" s="163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</row>
    <row r="257" ht="21.0" customHeight="1">
      <c r="A257" s="78"/>
      <c r="B257" s="78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63"/>
      <c r="T257" s="163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</row>
    <row r="258" ht="21.0" customHeight="1">
      <c r="A258" s="78"/>
      <c r="B258" s="78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63"/>
      <c r="T258" s="163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</row>
    <row r="259" ht="21.0" customHeight="1">
      <c r="A259" s="78"/>
      <c r="B259" s="78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63"/>
      <c r="T259" s="163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</row>
    <row r="260" ht="21.0" customHeight="1">
      <c r="A260" s="78"/>
      <c r="B260" s="78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63"/>
      <c r="T260" s="163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</row>
    <row r="261" ht="21.0" customHeight="1">
      <c r="A261" s="78"/>
      <c r="B261" s="78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63"/>
      <c r="T261" s="163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</row>
    <row r="262" ht="21.0" customHeight="1">
      <c r="A262" s="78"/>
      <c r="B262" s="78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63"/>
      <c r="T262" s="163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</row>
    <row r="263" ht="21.0" customHeight="1">
      <c r="A263" s="78"/>
      <c r="B263" s="78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63"/>
      <c r="T263" s="163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</row>
    <row r="264" ht="21.0" customHeight="1">
      <c r="A264" s="78"/>
      <c r="B264" s="78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63"/>
      <c r="T264" s="163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</row>
    <row r="265" ht="21.0" customHeight="1">
      <c r="A265" s="78"/>
      <c r="B265" s="78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63"/>
      <c r="T265" s="163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</row>
    <row r="266" ht="21.0" customHeight="1">
      <c r="A266" s="78"/>
      <c r="B266" s="78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63"/>
      <c r="T266" s="163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</row>
    <row r="267" ht="21.0" customHeight="1">
      <c r="A267" s="78"/>
      <c r="B267" s="78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63"/>
      <c r="T267" s="163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</row>
    <row r="268" ht="21.0" customHeight="1">
      <c r="A268" s="78"/>
      <c r="B268" s="78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63"/>
      <c r="T268" s="163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</row>
    <row r="269" ht="21.0" customHeight="1">
      <c r="A269" s="78"/>
      <c r="B269" s="78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63"/>
      <c r="T269" s="163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</row>
    <row r="270" ht="21.0" customHeight="1">
      <c r="A270" s="78"/>
      <c r="B270" s="78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63"/>
      <c r="T270" s="163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</row>
    <row r="271" ht="21.0" customHeight="1">
      <c r="A271" s="78"/>
      <c r="B271" s="78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63"/>
      <c r="T271" s="163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</row>
    <row r="272" ht="21.0" customHeight="1">
      <c r="A272" s="78"/>
      <c r="B272" s="78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63"/>
      <c r="T272" s="163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</row>
    <row r="273" ht="21.0" customHeight="1">
      <c r="A273" s="78"/>
      <c r="B273" s="78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63"/>
      <c r="T273" s="163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</row>
    <row r="274" ht="21.0" customHeight="1">
      <c r="A274" s="78"/>
      <c r="B274" s="78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63"/>
      <c r="T274" s="163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</row>
    <row r="275" ht="21.0" customHeight="1">
      <c r="A275" s="78"/>
      <c r="B275" s="78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63"/>
      <c r="T275" s="163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</row>
    <row r="276" ht="21.0" customHeight="1">
      <c r="A276" s="78"/>
      <c r="B276" s="78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63"/>
      <c r="T276" s="163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</row>
    <row r="277" ht="21.0" customHeight="1">
      <c r="A277" s="78"/>
      <c r="B277" s="78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63"/>
      <c r="T277" s="163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</row>
    <row r="278" ht="21.0" customHeight="1">
      <c r="A278" s="78"/>
      <c r="B278" s="78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63"/>
      <c r="T278" s="163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</row>
    <row r="279" ht="21.0" customHeight="1">
      <c r="A279" s="78"/>
      <c r="B279" s="78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63"/>
      <c r="T279" s="163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</row>
    <row r="280" ht="21.0" customHeight="1">
      <c r="A280" s="78"/>
      <c r="B280" s="78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63"/>
      <c r="T280" s="163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</row>
    <row r="281" ht="21.0" customHeight="1">
      <c r="A281" s="78"/>
      <c r="B281" s="78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63"/>
      <c r="T281" s="163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</row>
    <row r="282" ht="21.0" customHeight="1">
      <c r="A282" s="78"/>
      <c r="B282" s="78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63"/>
      <c r="T282" s="163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</row>
    <row r="283" ht="21.0" customHeight="1">
      <c r="A283" s="78"/>
      <c r="B283" s="78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63"/>
      <c r="T283" s="163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</row>
    <row r="284" ht="21.0" customHeight="1">
      <c r="A284" s="78"/>
      <c r="B284" s="78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63"/>
      <c r="T284" s="163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</row>
    <row r="285" ht="21.0" customHeight="1">
      <c r="A285" s="78"/>
      <c r="B285" s="78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63"/>
      <c r="T285" s="163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</row>
    <row r="286" ht="21.0" customHeight="1">
      <c r="A286" s="78"/>
      <c r="B286" s="78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63"/>
      <c r="T286" s="163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</row>
    <row r="287" ht="21.0" customHeight="1">
      <c r="A287" s="78"/>
      <c r="B287" s="78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63"/>
      <c r="T287" s="163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</row>
    <row r="288" ht="21.0" customHeight="1">
      <c r="A288" s="78"/>
      <c r="B288" s="78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63"/>
      <c r="T288" s="163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</row>
    <row r="289" ht="21.0" customHeight="1">
      <c r="A289" s="78"/>
      <c r="B289" s="78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63"/>
      <c r="T289" s="163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</row>
    <row r="290" ht="21.0" customHeight="1">
      <c r="A290" s="78"/>
      <c r="B290" s="78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63"/>
      <c r="T290" s="163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</row>
    <row r="291" ht="21.0" customHeight="1">
      <c r="A291" s="78"/>
      <c r="B291" s="78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63"/>
      <c r="T291" s="163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</row>
    <row r="292" ht="21.0" customHeight="1">
      <c r="A292" s="78"/>
      <c r="B292" s="78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63"/>
      <c r="T292" s="163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</row>
    <row r="293" ht="21.0" customHeight="1">
      <c r="A293" s="78"/>
      <c r="B293" s="78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63"/>
      <c r="T293" s="163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</row>
    <row r="294" ht="21.0" customHeight="1">
      <c r="A294" s="78"/>
      <c r="B294" s="78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63"/>
      <c r="T294" s="163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</row>
    <row r="295" ht="21.0" customHeight="1">
      <c r="A295" s="78"/>
      <c r="B295" s="78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63"/>
      <c r="T295" s="163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</row>
    <row r="296" ht="21.0" customHeight="1">
      <c r="A296" s="78"/>
      <c r="B296" s="78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63"/>
      <c r="T296" s="163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</row>
    <row r="297" ht="21.0" customHeight="1">
      <c r="A297" s="78"/>
      <c r="B297" s="78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63"/>
      <c r="T297" s="163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</row>
    <row r="298" ht="21.0" customHeight="1">
      <c r="A298" s="78"/>
      <c r="B298" s="78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63"/>
      <c r="T298" s="163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</row>
    <row r="299" ht="21.0" customHeight="1">
      <c r="A299" s="78"/>
      <c r="B299" s="78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63"/>
      <c r="T299" s="163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</row>
    <row r="300" ht="21.0" customHeight="1">
      <c r="A300" s="78"/>
      <c r="B300" s="78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63"/>
      <c r="T300" s="163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</row>
    <row r="301" ht="21.0" customHeight="1">
      <c r="A301" s="78"/>
      <c r="B301" s="78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63"/>
      <c r="T301" s="163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</row>
    <row r="302" ht="21.0" customHeight="1">
      <c r="A302" s="78"/>
      <c r="B302" s="78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63"/>
      <c r="T302" s="163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</row>
    <row r="303" ht="21.0" customHeight="1">
      <c r="A303" s="78"/>
      <c r="B303" s="78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63"/>
      <c r="T303" s="163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</row>
    <row r="304" ht="21.0" customHeight="1">
      <c r="A304" s="78"/>
      <c r="B304" s="78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63"/>
      <c r="T304" s="163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</row>
    <row r="305" ht="21.0" customHeight="1">
      <c r="A305" s="78"/>
      <c r="B305" s="78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63"/>
      <c r="T305" s="163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</row>
    <row r="306" ht="21.0" customHeight="1">
      <c r="A306" s="78"/>
      <c r="B306" s="78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63"/>
      <c r="T306" s="163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</row>
    <row r="307" ht="21.0" customHeight="1">
      <c r="A307" s="78"/>
      <c r="B307" s="78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63"/>
      <c r="T307" s="163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</row>
    <row r="308" ht="21.0" customHeight="1">
      <c r="A308" s="78"/>
      <c r="B308" s="78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63"/>
      <c r="T308" s="163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</row>
    <row r="309" ht="21.0" customHeight="1">
      <c r="A309" s="78"/>
      <c r="B309" s="78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63"/>
      <c r="T309" s="163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</row>
    <row r="310" ht="21.0" customHeight="1">
      <c r="A310" s="78"/>
      <c r="B310" s="78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63"/>
      <c r="T310" s="163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</row>
    <row r="311" ht="21.0" customHeight="1">
      <c r="A311" s="78"/>
      <c r="B311" s="78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63"/>
      <c r="T311" s="163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</row>
    <row r="312" ht="21.0" customHeight="1">
      <c r="A312" s="78"/>
      <c r="B312" s="78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63"/>
      <c r="T312" s="163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</row>
    <row r="313" ht="21.0" customHeight="1">
      <c r="A313" s="78"/>
      <c r="B313" s="78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63"/>
      <c r="T313" s="163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</row>
    <row r="314" ht="21.0" customHeight="1">
      <c r="A314" s="78"/>
      <c r="B314" s="78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63"/>
      <c r="T314" s="163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</row>
    <row r="315" ht="21.0" customHeight="1">
      <c r="A315" s="78"/>
      <c r="B315" s="78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63"/>
      <c r="T315" s="163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</row>
    <row r="316" ht="21.0" customHeight="1">
      <c r="A316" s="78"/>
      <c r="B316" s="78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63"/>
      <c r="T316" s="163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</row>
    <row r="317" ht="21.0" customHeight="1">
      <c r="A317" s="78"/>
      <c r="B317" s="78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63"/>
      <c r="T317" s="163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</row>
    <row r="318" ht="21.0" customHeight="1">
      <c r="A318" s="78"/>
      <c r="B318" s="78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63"/>
      <c r="T318" s="163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</row>
    <row r="319" ht="21.0" customHeight="1">
      <c r="A319" s="78"/>
      <c r="B319" s="78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63"/>
      <c r="T319" s="163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</row>
    <row r="320" ht="21.0" customHeight="1">
      <c r="A320" s="78"/>
      <c r="B320" s="78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63"/>
      <c r="T320" s="163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</row>
    <row r="321" ht="21.0" customHeight="1">
      <c r="A321" s="78"/>
      <c r="B321" s="78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63"/>
      <c r="T321" s="163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</row>
    <row r="322" ht="21.0" customHeight="1">
      <c r="A322" s="78"/>
      <c r="B322" s="78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63"/>
      <c r="T322" s="163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</row>
    <row r="323" ht="21.0" customHeight="1">
      <c r="A323" s="78"/>
      <c r="B323" s="78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63"/>
      <c r="T323" s="163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</row>
    <row r="324" ht="21.0" customHeight="1">
      <c r="A324" s="78"/>
      <c r="B324" s="78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63"/>
      <c r="T324" s="163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</row>
    <row r="325" ht="21.0" customHeight="1">
      <c r="A325" s="78"/>
      <c r="B325" s="78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63"/>
      <c r="T325" s="163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</row>
    <row r="326" ht="21.0" customHeight="1">
      <c r="A326" s="78"/>
      <c r="B326" s="78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63"/>
      <c r="T326" s="163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</row>
    <row r="327" ht="21.0" customHeight="1">
      <c r="A327" s="78"/>
      <c r="B327" s="78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63"/>
      <c r="T327" s="163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</row>
    <row r="328" ht="21.0" customHeight="1">
      <c r="A328" s="78"/>
      <c r="B328" s="78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63"/>
      <c r="T328" s="163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</row>
    <row r="329" ht="21.0" customHeight="1">
      <c r="A329" s="78"/>
      <c r="B329" s="78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63"/>
      <c r="T329" s="163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</row>
    <row r="330" ht="21.0" customHeight="1">
      <c r="A330" s="78"/>
      <c r="B330" s="78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63"/>
      <c r="T330" s="163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</row>
    <row r="331" ht="21.0" customHeight="1">
      <c r="A331" s="78"/>
      <c r="B331" s="78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63"/>
      <c r="T331" s="163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</row>
    <row r="332" ht="21.0" customHeight="1">
      <c r="A332" s="78"/>
      <c r="B332" s="78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63"/>
      <c r="T332" s="163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</row>
    <row r="333" ht="21.0" customHeight="1">
      <c r="A333" s="78"/>
      <c r="B333" s="78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63"/>
      <c r="T333" s="163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</row>
    <row r="334" ht="21.0" customHeight="1">
      <c r="A334" s="78"/>
      <c r="B334" s="78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63"/>
      <c r="T334" s="163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</row>
    <row r="335" ht="21.0" customHeight="1">
      <c r="A335" s="78"/>
      <c r="B335" s="78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63"/>
      <c r="T335" s="163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</row>
    <row r="336" ht="21.0" customHeight="1">
      <c r="A336" s="78"/>
      <c r="B336" s="78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63"/>
      <c r="T336" s="163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</row>
    <row r="337" ht="21.0" customHeight="1">
      <c r="A337" s="78"/>
      <c r="B337" s="78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63"/>
      <c r="T337" s="163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</row>
    <row r="338" ht="21.0" customHeight="1">
      <c r="A338" s="78"/>
      <c r="B338" s="78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63"/>
      <c r="T338" s="163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</row>
    <row r="339" ht="21.0" customHeight="1">
      <c r="A339" s="78"/>
      <c r="B339" s="78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63"/>
      <c r="T339" s="163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</row>
    <row r="340" ht="21.0" customHeight="1">
      <c r="A340" s="78"/>
      <c r="B340" s="78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63"/>
      <c r="T340" s="163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</row>
    <row r="341" ht="21.0" customHeight="1">
      <c r="A341" s="78"/>
      <c r="B341" s="78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63"/>
      <c r="T341" s="163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</row>
    <row r="342" ht="21.0" customHeight="1">
      <c r="A342" s="78"/>
      <c r="B342" s="78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63"/>
      <c r="T342" s="163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</row>
    <row r="343" ht="21.0" customHeight="1">
      <c r="A343" s="78"/>
      <c r="B343" s="78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63"/>
      <c r="T343" s="163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</row>
    <row r="344" ht="21.0" customHeight="1">
      <c r="A344" s="78"/>
      <c r="B344" s="78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63"/>
      <c r="T344" s="163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</row>
    <row r="345" ht="21.0" customHeight="1">
      <c r="A345" s="78"/>
      <c r="B345" s="78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63"/>
      <c r="T345" s="163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</row>
    <row r="346" ht="21.0" customHeight="1">
      <c r="A346" s="78"/>
      <c r="B346" s="78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63"/>
      <c r="T346" s="163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</row>
    <row r="347" ht="21.0" customHeight="1">
      <c r="A347" s="78"/>
      <c r="B347" s="78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63"/>
      <c r="T347" s="163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</row>
    <row r="348" ht="21.0" customHeight="1">
      <c r="A348" s="78"/>
      <c r="B348" s="78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63"/>
      <c r="T348" s="163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</row>
    <row r="349" ht="21.0" customHeight="1">
      <c r="A349" s="78"/>
      <c r="B349" s="78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63"/>
      <c r="T349" s="163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</row>
    <row r="350" ht="21.0" customHeight="1">
      <c r="A350" s="78"/>
      <c r="B350" s="78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63"/>
      <c r="T350" s="163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</row>
    <row r="351" ht="21.0" customHeight="1">
      <c r="A351" s="78"/>
      <c r="B351" s="78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63"/>
      <c r="T351" s="163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</row>
    <row r="352" ht="21.0" customHeight="1">
      <c r="A352" s="78"/>
      <c r="B352" s="78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63"/>
      <c r="T352" s="163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</row>
    <row r="353" ht="21.0" customHeight="1">
      <c r="A353" s="78"/>
      <c r="B353" s="78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63"/>
      <c r="T353" s="163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</row>
    <row r="354" ht="21.0" customHeight="1">
      <c r="A354" s="78"/>
      <c r="B354" s="78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63"/>
      <c r="T354" s="163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</row>
    <row r="355" ht="21.0" customHeight="1">
      <c r="A355" s="78"/>
      <c r="B355" s="78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63"/>
      <c r="T355" s="163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</row>
    <row r="356" ht="21.0" customHeight="1">
      <c r="A356" s="78"/>
      <c r="B356" s="78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63"/>
      <c r="T356" s="163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</row>
    <row r="357" ht="21.0" customHeight="1">
      <c r="A357" s="78"/>
      <c r="B357" s="78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63"/>
      <c r="T357" s="163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</row>
    <row r="358" ht="21.0" customHeight="1">
      <c r="A358" s="78"/>
      <c r="B358" s="78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63"/>
      <c r="T358" s="163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</row>
    <row r="359" ht="21.0" customHeight="1">
      <c r="A359" s="78"/>
      <c r="B359" s="78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63"/>
      <c r="T359" s="163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</row>
    <row r="360" ht="21.0" customHeight="1">
      <c r="A360" s="78"/>
      <c r="B360" s="78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63"/>
      <c r="T360" s="163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</row>
    <row r="361" ht="21.0" customHeight="1">
      <c r="A361" s="78"/>
      <c r="B361" s="78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63"/>
      <c r="T361" s="163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</row>
    <row r="362" ht="21.0" customHeight="1">
      <c r="A362" s="78"/>
      <c r="B362" s="78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63"/>
      <c r="T362" s="163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</row>
    <row r="363" ht="21.0" customHeight="1">
      <c r="A363" s="78"/>
      <c r="B363" s="78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63"/>
      <c r="T363" s="163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</row>
    <row r="364" ht="21.0" customHeight="1">
      <c r="A364" s="78"/>
      <c r="B364" s="78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63"/>
      <c r="T364" s="163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</row>
    <row r="365" ht="21.0" customHeight="1">
      <c r="A365" s="78"/>
      <c r="B365" s="78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63"/>
      <c r="T365" s="163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</row>
    <row r="366" ht="21.0" customHeight="1">
      <c r="A366" s="78"/>
      <c r="B366" s="78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63"/>
      <c r="T366" s="163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</row>
    <row r="367" ht="21.0" customHeight="1">
      <c r="A367" s="78"/>
      <c r="B367" s="78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63"/>
      <c r="T367" s="163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</row>
    <row r="368" ht="21.0" customHeight="1">
      <c r="A368" s="78"/>
      <c r="B368" s="78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63"/>
      <c r="T368" s="163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</row>
    <row r="369" ht="21.0" customHeight="1">
      <c r="A369" s="78"/>
      <c r="B369" s="78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63"/>
      <c r="T369" s="163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</row>
    <row r="370" ht="21.0" customHeight="1">
      <c r="A370" s="78"/>
      <c r="B370" s="78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63"/>
      <c r="T370" s="163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</row>
    <row r="371" ht="21.0" customHeight="1">
      <c r="A371" s="78"/>
      <c r="B371" s="78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63"/>
      <c r="T371" s="163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</row>
    <row r="372" ht="21.0" customHeight="1">
      <c r="A372" s="78"/>
      <c r="B372" s="78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63"/>
      <c r="T372" s="163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</row>
    <row r="373" ht="21.0" customHeight="1">
      <c r="A373" s="78"/>
      <c r="B373" s="78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63"/>
      <c r="T373" s="163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</row>
    <row r="374" ht="21.0" customHeight="1">
      <c r="A374" s="78"/>
      <c r="B374" s="78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63"/>
      <c r="T374" s="163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</row>
    <row r="375" ht="21.0" customHeight="1">
      <c r="A375" s="78"/>
      <c r="B375" s="78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63"/>
      <c r="T375" s="163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</row>
    <row r="376" ht="21.0" customHeight="1">
      <c r="A376" s="78"/>
      <c r="B376" s="78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63"/>
      <c r="T376" s="163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</row>
    <row r="377" ht="21.0" customHeight="1">
      <c r="A377" s="78"/>
      <c r="B377" s="78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63"/>
      <c r="T377" s="163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</row>
    <row r="378" ht="21.0" customHeight="1">
      <c r="A378" s="78"/>
      <c r="B378" s="78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63"/>
      <c r="T378" s="163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</row>
    <row r="379" ht="21.0" customHeight="1">
      <c r="A379" s="78"/>
      <c r="B379" s="78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63"/>
      <c r="T379" s="163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</row>
    <row r="380" ht="21.0" customHeight="1">
      <c r="A380" s="78"/>
      <c r="B380" s="78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63"/>
      <c r="T380" s="163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</row>
    <row r="381" ht="21.0" customHeight="1">
      <c r="A381" s="78"/>
      <c r="B381" s="78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63"/>
      <c r="T381" s="163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</row>
    <row r="382" ht="21.0" customHeight="1">
      <c r="A382" s="78"/>
      <c r="B382" s="78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63"/>
      <c r="T382" s="163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</row>
    <row r="383" ht="21.0" customHeight="1">
      <c r="A383" s="78"/>
      <c r="B383" s="78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63"/>
      <c r="T383" s="163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</row>
    <row r="384" ht="21.0" customHeight="1">
      <c r="A384" s="78"/>
      <c r="B384" s="78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63"/>
      <c r="T384" s="163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</row>
    <row r="385" ht="21.0" customHeight="1">
      <c r="A385" s="78"/>
      <c r="B385" s="78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63"/>
      <c r="T385" s="163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</row>
    <row r="386" ht="21.0" customHeight="1">
      <c r="A386" s="78"/>
      <c r="B386" s="78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63"/>
      <c r="T386" s="163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</row>
    <row r="387" ht="21.0" customHeight="1">
      <c r="A387" s="78"/>
      <c r="B387" s="78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63"/>
      <c r="T387" s="163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</row>
    <row r="388" ht="21.0" customHeight="1">
      <c r="A388" s="78"/>
      <c r="B388" s="78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63"/>
      <c r="T388" s="163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</row>
    <row r="389" ht="21.0" customHeight="1">
      <c r="A389" s="78"/>
      <c r="B389" s="78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63"/>
      <c r="T389" s="163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</row>
    <row r="390" ht="21.0" customHeight="1">
      <c r="A390" s="78"/>
      <c r="B390" s="78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63"/>
      <c r="T390" s="163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</row>
    <row r="391" ht="21.0" customHeight="1">
      <c r="A391" s="78"/>
      <c r="B391" s="78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63"/>
      <c r="T391" s="163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</row>
    <row r="392" ht="21.0" customHeight="1">
      <c r="A392" s="78"/>
      <c r="B392" s="78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63"/>
      <c r="T392" s="163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</row>
    <row r="393" ht="21.0" customHeight="1">
      <c r="A393" s="78"/>
      <c r="B393" s="78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63"/>
      <c r="T393" s="163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</row>
    <row r="394" ht="21.0" customHeight="1">
      <c r="A394" s="78"/>
      <c r="B394" s="78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63"/>
      <c r="T394" s="163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</row>
    <row r="395" ht="21.0" customHeight="1">
      <c r="A395" s="78"/>
      <c r="B395" s="78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63"/>
      <c r="T395" s="163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</row>
    <row r="396" ht="21.0" customHeight="1">
      <c r="A396" s="78"/>
      <c r="B396" s="78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63"/>
      <c r="T396" s="163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</row>
    <row r="397" ht="21.0" customHeight="1">
      <c r="A397" s="78"/>
      <c r="B397" s="78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63"/>
      <c r="T397" s="163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</row>
    <row r="398" ht="21.0" customHeight="1">
      <c r="A398" s="78"/>
      <c r="B398" s="78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63"/>
      <c r="T398" s="163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</row>
    <row r="399" ht="21.0" customHeight="1">
      <c r="A399" s="78"/>
      <c r="B399" s="78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63"/>
      <c r="T399" s="163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</row>
    <row r="400" ht="21.0" customHeight="1">
      <c r="A400" s="78"/>
      <c r="B400" s="78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63"/>
      <c r="T400" s="163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</row>
    <row r="401" ht="21.0" customHeight="1">
      <c r="A401" s="78"/>
      <c r="B401" s="78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63"/>
      <c r="T401" s="163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</row>
    <row r="402" ht="21.0" customHeight="1">
      <c r="A402" s="78"/>
      <c r="B402" s="78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63"/>
      <c r="T402" s="163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</row>
    <row r="403" ht="21.0" customHeight="1">
      <c r="A403" s="78"/>
      <c r="B403" s="78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63"/>
      <c r="T403" s="163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</row>
    <row r="404" ht="21.0" customHeight="1">
      <c r="A404" s="78"/>
      <c r="B404" s="78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63"/>
      <c r="T404" s="163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</row>
    <row r="405" ht="21.0" customHeight="1">
      <c r="A405" s="78"/>
      <c r="B405" s="78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63"/>
      <c r="T405" s="163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</row>
    <row r="406" ht="21.0" customHeight="1">
      <c r="A406" s="78"/>
      <c r="B406" s="78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63"/>
      <c r="T406" s="163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</row>
    <row r="407" ht="21.0" customHeight="1">
      <c r="A407" s="78"/>
      <c r="B407" s="78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63"/>
      <c r="T407" s="163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</row>
    <row r="408" ht="21.0" customHeight="1">
      <c r="A408" s="78"/>
      <c r="B408" s="78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63"/>
      <c r="T408" s="163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</row>
    <row r="409" ht="21.0" customHeight="1">
      <c r="A409" s="78"/>
      <c r="B409" s="78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63"/>
      <c r="T409" s="163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</row>
    <row r="410" ht="21.0" customHeight="1">
      <c r="A410" s="78"/>
      <c r="B410" s="78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63"/>
      <c r="T410" s="163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</row>
    <row r="411" ht="21.0" customHeight="1">
      <c r="A411" s="78"/>
      <c r="B411" s="78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63"/>
      <c r="T411" s="163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</row>
    <row r="412" ht="21.0" customHeight="1">
      <c r="A412" s="78"/>
      <c r="B412" s="78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63"/>
      <c r="T412" s="163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</row>
    <row r="413" ht="21.0" customHeight="1">
      <c r="A413" s="78"/>
      <c r="B413" s="78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63"/>
      <c r="T413" s="163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</row>
    <row r="414" ht="21.0" customHeight="1">
      <c r="A414" s="78"/>
      <c r="B414" s="78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63"/>
      <c r="T414" s="163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</row>
    <row r="415" ht="21.0" customHeight="1">
      <c r="A415" s="78"/>
      <c r="B415" s="78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63"/>
      <c r="T415" s="163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</row>
    <row r="416" ht="21.0" customHeight="1">
      <c r="A416" s="78"/>
      <c r="B416" s="78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63"/>
      <c r="T416" s="163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</row>
    <row r="417" ht="21.0" customHeight="1">
      <c r="A417" s="78"/>
      <c r="B417" s="78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63"/>
      <c r="T417" s="163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</row>
    <row r="418" ht="21.0" customHeight="1">
      <c r="A418" s="78"/>
      <c r="B418" s="78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63"/>
      <c r="T418" s="163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</row>
    <row r="419" ht="21.0" customHeight="1">
      <c r="A419" s="78"/>
      <c r="B419" s="78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63"/>
      <c r="T419" s="163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</row>
    <row r="420" ht="21.0" customHeight="1">
      <c r="A420" s="78"/>
      <c r="B420" s="78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63"/>
      <c r="T420" s="163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</row>
    <row r="421" ht="21.0" customHeight="1">
      <c r="A421" s="78"/>
      <c r="B421" s="78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63"/>
      <c r="T421" s="163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</row>
    <row r="422" ht="21.0" customHeight="1">
      <c r="A422" s="78"/>
      <c r="B422" s="78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63"/>
      <c r="T422" s="163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</row>
    <row r="423" ht="21.0" customHeight="1">
      <c r="A423" s="78"/>
      <c r="B423" s="78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63"/>
      <c r="T423" s="163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</row>
    <row r="424" ht="21.0" customHeight="1">
      <c r="A424" s="78"/>
      <c r="B424" s="78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63"/>
      <c r="T424" s="163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</row>
    <row r="425" ht="21.0" customHeight="1">
      <c r="A425" s="78"/>
      <c r="B425" s="78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63"/>
      <c r="T425" s="163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</row>
    <row r="426" ht="21.0" customHeight="1">
      <c r="A426" s="78"/>
      <c r="B426" s="78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63"/>
      <c r="T426" s="163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</row>
    <row r="427" ht="21.0" customHeight="1">
      <c r="A427" s="78"/>
      <c r="B427" s="78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63"/>
      <c r="T427" s="163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</row>
    <row r="428" ht="21.0" customHeight="1">
      <c r="A428" s="78"/>
      <c r="B428" s="78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63"/>
      <c r="T428" s="163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</row>
    <row r="429" ht="21.0" customHeight="1">
      <c r="A429" s="78"/>
      <c r="B429" s="78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63"/>
      <c r="T429" s="163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</row>
    <row r="430" ht="21.0" customHeight="1">
      <c r="A430" s="78"/>
      <c r="B430" s="78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63"/>
      <c r="T430" s="163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</row>
    <row r="431" ht="21.0" customHeight="1">
      <c r="A431" s="78"/>
      <c r="B431" s="78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63"/>
      <c r="T431" s="163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</row>
    <row r="432" ht="21.0" customHeight="1">
      <c r="A432" s="78"/>
      <c r="B432" s="78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63"/>
      <c r="T432" s="163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</row>
    <row r="433" ht="21.0" customHeight="1">
      <c r="A433" s="78"/>
      <c r="B433" s="78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63"/>
      <c r="T433" s="163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</row>
    <row r="434" ht="21.0" customHeight="1">
      <c r="A434" s="78"/>
      <c r="B434" s="78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63"/>
      <c r="T434" s="163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</row>
    <row r="435" ht="21.0" customHeight="1">
      <c r="A435" s="78"/>
      <c r="B435" s="78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63"/>
      <c r="T435" s="163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</row>
    <row r="436" ht="21.0" customHeight="1">
      <c r="A436" s="78"/>
      <c r="B436" s="78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63"/>
      <c r="T436" s="163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</row>
    <row r="437" ht="21.0" customHeight="1">
      <c r="A437" s="78"/>
      <c r="B437" s="78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63"/>
      <c r="T437" s="163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</row>
    <row r="438" ht="21.0" customHeight="1">
      <c r="A438" s="78"/>
      <c r="B438" s="78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63"/>
      <c r="T438" s="163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</row>
    <row r="439" ht="21.0" customHeight="1">
      <c r="A439" s="78"/>
      <c r="B439" s="78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63"/>
      <c r="T439" s="163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</row>
    <row r="440" ht="21.0" customHeight="1">
      <c r="A440" s="78"/>
      <c r="B440" s="78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63"/>
      <c r="T440" s="163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</row>
    <row r="441" ht="21.0" customHeight="1">
      <c r="A441" s="78"/>
      <c r="B441" s="78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63"/>
      <c r="T441" s="163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</row>
    <row r="442" ht="21.0" customHeight="1">
      <c r="A442" s="78"/>
      <c r="B442" s="78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63"/>
      <c r="T442" s="163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</row>
    <row r="443" ht="21.0" customHeight="1">
      <c r="A443" s="78"/>
      <c r="B443" s="78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63"/>
      <c r="T443" s="163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</row>
    <row r="444" ht="21.0" customHeight="1">
      <c r="A444" s="78"/>
      <c r="B444" s="78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63"/>
      <c r="T444" s="163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</row>
    <row r="445" ht="21.0" customHeight="1">
      <c r="A445" s="78"/>
      <c r="B445" s="78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63"/>
      <c r="T445" s="163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</row>
    <row r="446" ht="21.0" customHeight="1">
      <c r="A446" s="78"/>
      <c r="B446" s="78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63"/>
      <c r="T446" s="163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</row>
    <row r="447" ht="21.0" customHeight="1">
      <c r="A447" s="78"/>
      <c r="B447" s="78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63"/>
      <c r="T447" s="163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</row>
    <row r="448" ht="21.0" customHeight="1">
      <c r="A448" s="78"/>
      <c r="B448" s="78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63"/>
      <c r="T448" s="163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</row>
    <row r="449" ht="21.0" customHeight="1">
      <c r="A449" s="78"/>
      <c r="B449" s="78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63"/>
      <c r="T449" s="163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</row>
    <row r="450" ht="21.0" customHeight="1">
      <c r="A450" s="78"/>
      <c r="B450" s="78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63"/>
      <c r="T450" s="163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</row>
    <row r="451" ht="21.0" customHeight="1">
      <c r="A451" s="78"/>
      <c r="B451" s="78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63"/>
      <c r="T451" s="163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</row>
    <row r="452" ht="21.0" customHeight="1">
      <c r="A452" s="78"/>
      <c r="B452" s="78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63"/>
      <c r="T452" s="163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</row>
    <row r="453" ht="21.0" customHeight="1">
      <c r="A453" s="78"/>
      <c r="B453" s="78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63"/>
      <c r="T453" s="163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</row>
    <row r="454" ht="21.0" customHeight="1">
      <c r="A454" s="78"/>
      <c r="B454" s="78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63"/>
      <c r="T454" s="163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</row>
    <row r="455" ht="21.0" customHeight="1">
      <c r="A455" s="78"/>
      <c r="B455" s="78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63"/>
      <c r="T455" s="163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</row>
    <row r="456" ht="21.0" customHeight="1">
      <c r="A456" s="78"/>
      <c r="B456" s="78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63"/>
      <c r="T456" s="163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</row>
    <row r="457" ht="21.0" customHeight="1">
      <c r="A457" s="78"/>
      <c r="B457" s="78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63"/>
      <c r="T457" s="163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</row>
    <row r="458" ht="21.0" customHeight="1">
      <c r="A458" s="78"/>
      <c r="B458" s="78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63"/>
      <c r="T458" s="163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</row>
    <row r="459" ht="21.0" customHeight="1">
      <c r="A459" s="78"/>
      <c r="B459" s="78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63"/>
      <c r="T459" s="163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</row>
    <row r="460" ht="21.0" customHeight="1">
      <c r="A460" s="78"/>
      <c r="B460" s="78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63"/>
      <c r="T460" s="163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</row>
    <row r="461" ht="21.0" customHeight="1">
      <c r="A461" s="78"/>
      <c r="B461" s="78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63"/>
      <c r="T461" s="163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</row>
    <row r="462" ht="21.0" customHeight="1">
      <c r="A462" s="78"/>
      <c r="B462" s="78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63"/>
      <c r="T462" s="163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</row>
    <row r="463" ht="21.0" customHeight="1">
      <c r="A463" s="78"/>
      <c r="B463" s="78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63"/>
      <c r="T463" s="163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</row>
    <row r="464" ht="21.0" customHeight="1">
      <c r="A464" s="78"/>
      <c r="B464" s="78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63"/>
      <c r="T464" s="163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</row>
    <row r="465" ht="21.0" customHeight="1">
      <c r="A465" s="78"/>
      <c r="B465" s="78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63"/>
      <c r="T465" s="163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</row>
    <row r="466" ht="21.0" customHeight="1">
      <c r="A466" s="78"/>
      <c r="B466" s="78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63"/>
      <c r="T466" s="163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</row>
    <row r="467" ht="21.0" customHeight="1">
      <c r="A467" s="78"/>
      <c r="B467" s="78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63"/>
      <c r="T467" s="163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</row>
    <row r="468" ht="21.0" customHeight="1">
      <c r="A468" s="78"/>
      <c r="B468" s="78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63"/>
      <c r="T468" s="163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</row>
    <row r="469" ht="21.0" customHeight="1">
      <c r="A469" s="78"/>
      <c r="B469" s="78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63"/>
      <c r="T469" s="163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</row>
    <row r="470" ht="21.0" customHeight="1">
      <c r="A470" s="78"/>
      <c r="B470" s="78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63"/>
      <c r="T470" s="163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</row>
    <row r="471" ht="21.0" customHeight="1">
      <c r="A471" s="78"/>
      <c r="B471" s="78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63"/>
      <c r="T471" s="163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</row>
    <row r="472" ht="21.0" customHeight="1">
      <c r="A472" s="78"/>
      <c r="B472" s="78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63"/>
      <c r="T472" s="163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</row>
    <row r="473" ht="21.0" customHeight="1">
      <c r="A473" s="78"/>
      <c r="B473" s="78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63"/>
      <c r="T473" s="163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</row>
    <row r="474" ht="21.0" customHeight="1">
      <c r="A474" s="78"/>
      <c r="B474" s="78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63"/>
      <c r="T474" s="163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</row>
    <row r="475" ht="21.0" customHeight="1">
      <c r="A475" s="78"/>
      <c r="B475" s="78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63"/>
      <c r="T475" s="163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</row>
    <row r="476" ht="21.0" customHeight="1">
      <c r="A476" s="78"/>
      <c r="B476" s="78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63"/>
      <c r="T476" s="163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</row>
    <row r="477" ht="21.0" customHeight="1">
      <c r="A477" s="78"/>
      <c r="B477" s="78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63"/>
      <c r="T477" s="163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</row>
    <row r="478" ht="21.0" customHeight="1">
      <c r="A478" s="78"/>
      <c r="B478" s="78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63"/>
      <c r="T478" s="163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</row>
    <row r="479" ht="21.0" customHeight="1">
      <c r="A479" s="78"/>
      <c r="B479" s="78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63"/>
      <c r="T479" s="163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</row>
    <row r="480" ht="21.0" customHeight="1">
      <c r="A480" s="78"/>
      <c r="B480" s="78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63"/>
      <c r="T480" s="163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</row>
    <row r="481" ht="21.0" customHeight="1">
      <c r="A481" s="78"/>
      <c r="B481" s="78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63"/>
      <c r="T481" s="163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</row>
    <row r="482" ht="21.0" customHeight="1">
      <c r="A482" s="78"/>
      <c r="B482" s="78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63"/>
      <c r="T482" s="163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</row>
    <row r="483" ht="21.0" customHeight="1">
      <c r="A483" s="78"/>
      <c r="B483" s="78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63"/>
      <c r="T483" s="163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</row>
    <row r="484" ht="21.0" customHeight="1">
      <c r="A484" s="78"/>
      <c r="B484" s="78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63"/>
      <c r="T484" s="163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</row>
    <row r="485" ht="21.0" customHeight="1">
      <c r="A485" s="78"/>
      <c r="B485" s="78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63"/>
      <c r="T485" s="163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</row>
    <row r="486" ht="21.0" customHeight="1">
      <c r="A486" s="78"/>
      <c r="B486" s="78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63"/>
      <c r="T486" s="163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</row>
    <row r="487" ht="21.0" customHeight="1">
      <c r="A487" s="78"/>
      <c r="B487" s="78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63"/>
      <c r="T487" s="163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</row>
    <row r="488" ht="21.0" customHeight="1">
      <c r="A488" s="78"/>
      <c r="B488" s="78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63"/>
      <c r="T488" s="163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</row>
    <row r="489" ht="21.0" customHeight="1">
      <c r="A489" s="78"/>
      <c r="B489" s="78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63"/>
      <c r="T489" s="163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</row>
    <row r="490" ht="21.0" customHeight="1">
      <c r="A490" s="78"/>
      <c r="B490" s="78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63"/>
      <c r="T490" s="163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</row>
    <row r="491" ht="21.0" customHeight="1">
      <c r="A491" s="78"/>
      <c r="B491" s="78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63"/>
      <c r="T491" s="163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</row>
    <row r="492" ht="21.0" customHeight="1">
      <c r="A492" s="78"/>
      <c r="B492" s="78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63"/>
      <c r="T492" s="163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</row>
    <row r="493" ht="21.0" customHeight="1">
      <c r="A493" s="78"/>
      <c r="B493" s="78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63"/>
      <c r="T493" s="163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</row>
    <row r="494" ht="21.0" customHeight="1">
      <c r="A494" s="78"/>
      <c r="B494" s="78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63"/>
      <c r="T494" s="163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</row>
    <row r="495" ht="21.0" customHeight="1">
      <c r="A495" s="78"/>
      <c r="B495" s="78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63"/>
      <c r="T495" s="163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</row>
    <row r="496" ht="21.0" customHeight="1">
      <c r="A496" s="78"/>
      <c r="B496" s="78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63"/>
      <c r="T496" s="163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</row>
    <row r="497" ht="21.0" customHeight="1">
      <c r="A497" s="78"/>
      <c r="B497" s="78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63"/>
      <c r="T497" s="163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</row>
    <row r="498" ht="21.0" customHeight="1">
      <c r="A498" s="78"/>
      <c r="B498" s="78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63"/>
      <c r="T498" s="163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</row>
    <row r="499" ht="21.0" customHeight="1">
      <c r="A499" s="78"/>
      <c r="B499" s="78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63"/>
      <c r="T499" s="163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</row>
    <row r="500" ht="21.0" customHeight="1">
      <c r="A500" s="78"/>
      <c r="B500" s="78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63"/>
      <c r="T500" s="163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</row>
    <row r="501" ht="21.0" customHeight="1">
      <c r="A501" s="78"/>
      <c r="B501" s="78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63"/>
      <c r="T501" s="163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</row>
    <row r="502" ht="21.0" customHeight="1">
      <c r="A502" s="78"/>
      <c r="B502" s="78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63"/>
      <c r="T502" s="163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</row>
    <row r="503" ht="21.0" customHeight="1">
      <c r="A503" s="78"/>
      <c r="B503" s="78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63"/>
      <c r="T503" s="163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</row>
    <row r="504" ht="21.0" customHeight="1">
      <c r="A504" s="78"/>
      <c r="B504" s="78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63"/>
      <c r="T504" s="163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</row>
    <row r="505" ht="21.0" customHeight="1">
      <c r="A505" s="78"/>
      <c r="B505" s="78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63"/>
      <c r="T505" s="163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</row>
    <row r="506" ht="21.0" customHeight="1">
      <c r="A506" s="78"/>
      <c r="B506" s="78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63"/>
      <c r="T506" s="163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</row>
    <row r="507" ht="21.0" customHeight="1">
      <c r="A507" s="78"/>
      <c r="B507" s="78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63"/>
      <c r="T507" s="163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</row>
    <row r="508" ht="21.0" customHeight="1">
      <c r="A508" s="78"/>
      <c r="B508" s="78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63"/>
      <c r="T508" s="163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</row>
    <row r="509" ht="21.0" customHeight="1">
      <c r="A509" s="78"/>
      <c r="B509" s="78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63"/>
      <c r="T509" s="163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</row>
    <row r="510" ht="21.0" customHeight="1">
      <c r="A510" s="78"/>
      <c r="B510" s="78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63"/>
      <c r="T510" s="163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</row>
    <row r="511" ht="21.0" customHeight="1">
      <c r="A511" s="78"/>
      <c r="B511" s="78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63"/>
      <c r="T511" s="163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</row>
    <row r="512" ht="21.0" customHeight="1">
      <c r="A512" s="78"/>
      <c r="B512" s="78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63"/>
      <c r="T512" s="163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</row>
    <row r="513" ht="21.0" customHeight="1">
      <c r="A513" s="78"/>
      <c r="B513" s="78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63"/>
      <c r="T513" s="163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</row>
    <row r="514" ht="21.0" customHeight="1">
      <c r="A514" s="78"/>
      <c r="B514" s="78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63"/>
      <c r="T514" s="163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</row>
    <row r="515" ht="21.0" customHeight="1">
      <c r="A515" s="78"/>
      <c r="B515" s="78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63"/>
      <c r="T515" s="163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</row>
    <row r="516" ht="21.0" customHeight="1">
      <c r="A516" s="78"/>
      <c r="B516" s="78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63"/>
      <c r="T516" s="163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</row>
    <row r="517" ht="21.0" customHeight="1">
      <c r="A517" s="78"/>
      <c r="B517" s="78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63"/>
      <c r="T517" s="163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</row>
    <row r="518" ht="21.0" customHeight="1">
      <c r="A518" s="78"/>
      <c r="B518" s="78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63"/>
      <c r="T518" s="163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</row>
    <row r="519" ht="21.0" customHeight="1">
      <c r="A519" s="78"/>
      <c r="B519" s="78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63"/>
      <c r="T519" s="163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</row>
    <row r="520" ht="21.0" customHeight="1">
      <c r="A520" s="78"/>
      <c r="B520" s="78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63"/>
      <c r="T520" s="163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</row>
    <row r="521" ht="21.0" customHeight="1">
      <c r="A521" s="78"/>
      <c r="B521" s="78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63"/>
      <c r="T521" s="163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</row>
    <row r="522" ht="21.0" customHeight="1">
      <c r="A522" s="78"/>
      <c r="B522" s="78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63"/>
      <c r="T522" s="163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</row>
    <row r="523" ht="21.0" customHeight="1">
      <c r="A523" s="78"/>
      <c r="B523" s="78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63"/>
      <c r="T523" s="163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</row>
    <row r="524" ht="21.0" customHeight="1">
      <c r="A524" s="78"/>
      <c r="B524" s="78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63"/>
      <c r="T524" s="163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</row>
    <row r="525" ht="21.0" customHeight="1">
      <c r="A525" s="78"/>
      <c r="B525" s="78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63"/>
      <c r="T525" s="163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</row>
    <row r="526" ht="21.0" customHeight="1">
      <c r="A526" s="78"/>
      <c r="B526" s="78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63"/>
      <c r="T526" s="163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</row>
    <row r="527" ht="21.0" customHeight="1">
      <c r="A527" s="78"/>
      <c r="B527" s="78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63"/>
      <c r="T527" s="163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</row>
    <row r="528" ht="21.0" customHeight="1">
      <c r="A528" s="78"/>
      <c r="B528" s="78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63"/>
      <c r="T528" s="163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</row>
    <row r="529" ht="21.0" customHeight="1">
      <c r="A529" s="78"/>
      <c r="B529" s="78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63"/>
      <c r="T529" s="163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</row>
    <row r="530" ht="21.0" customHeight="1">
      <c r="A530" s="78"/>
      <c r="B530" s="78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63"/>
      <c r="T530" s="163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</row>
    <row r="531" ht="21.0" customHeight="1">
      <c r="A531" s="78"/>
      <c r="B531" s="78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63"/>
      <c r="T531" s="163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</row>
    <row r="532" ht="21.0" customHeight="1">
      <c r="A532" s="78"/>
      <c r="B532" s="78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63"/>
      <c r="T532" s="163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</row>
    <row r="533" ht="21.0" customHeight="1">
      <c r="A533" s="78"/>
      <c r="B533" s="78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63"/>
      <c r="T533" s="163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</row>
    <row r="534" ht="21.0" customHeight="1">
      <c r="A534" s="78"/>
      <c r="B534" s="78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63"/>
      <c r="T534" s="163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</row>
    <row r="535" ht="21.0" customHeight="1">
      <c r="A535" s="78"/>
      <c r="B535" s="78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63"/>
      <c r="T535" s="163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</row>
    <row r="536" ht="21.0" customHeight="1">
      <c r="A536" s="78"/>
      <c r="B536" s="78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63"/>
      <c r="T536" s="163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</row>
    <row r="537" ht="21.0" customHeight="1">
      <c r="A537" s="78"/>
      <c r="B537" s="78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63"/>
      <c r="T537" s="163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</row>
    <row r="538" ht="21.0" customHeight="1">
      <c r="A538" s="78"/>
      <c r="B538" s="78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63"/>
      <c r="T538" s="163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</row>
    <row r="539" ht="21.0" customHeight="1">
      <c r="A539" s="78"/>
      <c r="B539" s="78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63"/>
      <c r="T539" s="163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</row>
    <row r="540" ht="21.0" customHeight="1">
      <c r="A540" s="78"/>
      <c r="B540" s="78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63"/>
      <c r="T540" s="163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</row>
    <row r="541" ht="21.0" customHeight="1">
      <c r="A541" s="78"/>
      <c r="B541" s="78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63"/>
      <c r="T541" s="163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</row>
    <row r="542" ht="21.0" customHeight="1">
      <c r="A542" s="78"/>
      <c r="B542" s="78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63"/>
      <c r="T542" s="163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</row>
    <row r="543" ht="21.0" customHeight="1">
      <c r="A543" s="78"/>
      <c r="B543" s="78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63"/>
      <c r="T543" s="163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</row>
    <row r="544" ht="21.0" customHeight="1">
      <c r="A544" s="78"/>
      <c r="B544" s="78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63"/>
      <c r="T544" s="163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</row>
    <row r="545" ht="21.0" customHeight="1">
      <c r="A545" s="78"/>
      <c r="B545" s="78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63"/>
      <c r="T545" s="163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</row>
    <row r="546" ht="21.0" customHeight="1">
      <c r="A546" s="78"/>
      <c r="B546" s="78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63"/>
      <c r="T546" s="163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</row>
    <row r="547" ht="21.0" customHeight="1">
      <c r="A547" s="78"/>
      <c r="B547" s="78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63"/>
      <c r="T547" s="163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</row>
    <row r="548" ht="21.0" customHeight="1">
      <c r="A548" s="78"/>
      <c r="B548" s="78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63"/>
      <c r="T548" s="163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</row>
    <row r="549" ht="21.0" customHeight="1">
      <c r="A549" s="78"/>
      <c r="B549" s="78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63"/>
      <c r="T549" s="163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</row>
    <row r="550" ht="21.0" customHeight="1">
      <c r="A550" s="78"/>
      <c r="B550" s="78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63"/>
      <c r="T550" s="163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</row>
    <row r="551" ht="21.0" customHeight="1">
      <c r="A551" s="78"/>
      <c r="B551" s="78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63"/>
      <c r="T551" s="163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</row>
    <row r="552" ht="21.0" customHeight="1">
      <c r="A552" s="78"/>
      <c r="B552" s="78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63"/>
      <c r="T552" s="163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</row>
    <row r="553" ht="21.0" customHeight="1">
      <c r="A553" s="78"/>
      <c r="B553" s="78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63"/>
      <c r="T553" s="163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</row>
    <row r="554" ht="21.0" customHeight="1">
      <c r="A554" s="78"/>
      <c r="B554" s="78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63"/>
      <c r="T554" s="163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</row>
    <row r="555" ht="21.0" customHeight="1">
      <c r="A555" s="78"/>
      <c r="B555" s="78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63"/>
      <c r="T555" s="163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</row>
    <row r="556" ht="21.0" customHeight="1">
      <c r="A556" s="78"/>
      <c r="B556" s="78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63"/>
      <c r="T556" s="163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</row>
    <row r="557" ht="21.0" customHeight="1">
      <c r="A557" s="78"/>
      <c r="B557" s="78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63"/>
      <c r="T557" s="163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</row>
    <row r="558" ht="21.0" customHeight="1">
      <c r="A558" s="78"/>
      <c r="B558" s="78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63"/>
      <c r="T558" s="163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</row>
    <row r="559" ht="21.0" customHeight="1">
      <c r="A559" s="78"/>
      <c r="B559" s="78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63"/>
      <c r="T559" s="163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</row>
    <row r="560" ht="21.0" customHeight="1">
      <c r="A560" s="78"/>
      <c r="B560" s="78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63"/>
      <c r="T560" s="163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</row>
    <row r="561" ht="21.0" customHeight="1">
      <c r="A561" s="78"/>
      <c r="B561" s="78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63"/>
      <c r="T561" s="163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</row>
    <row r="562" ht="21.0" customHeight="1">
      <c r="A562" s="78"/>
      <c r="B562" s="78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63"/>
      <c r="T562" s="163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</row>
    <row r="563" ht="21.0" customHeight="1">
      <c r="A563" s="78"/>
      <c r="B563" s="78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63"/>
      <c r="T563" s="163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</row>
    <row r="564" ht="21.0" customHeight="1">
      <c r="A564" s="78"/>
      <c r="B564" s="78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63"/>
      <c r="T564" s="163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</row>
    <row r="565" ht="21.0" customHeight="1">
      <c r="A565" s="78"/>
      <c r="B565" s="78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63"/>
      <c r="T565" s="163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</row>
    <row r="566" ht="21.0" customHeight="1">
      <c r="A566" s="78"/>
      <c r="B566" s="78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63"/>
      <c r="T566" s="163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</row>
    <row r="567" ht="21.0" customHeight="1">
      <c r="A567" s="78"/>
      <c r="B567" s="78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63"/>
      <c r="T567" s="163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</row>
    <row r="568" ht="21.0" customHeight="1">
      <c r="A568" s="78"/>
      <c r="B568" s="78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63"/>
      <c r="T568" s="163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</row>
    <row r="569" ht="21.0" customHeight="1">
      <c r="A569" s="78"/>
      <c r="B569" s="78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63"/>
      <c r="T569" s="163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</row>
    <row r="570" ht="21.0" customHeight="1">
      <c r="A570" s="78"/>
      <c r="B570" s="78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63"/>
      <c r="T570" s="163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</row>
    <row r="571" ht="21.0" customHeight="1">
      <c r="A571" s="78"/>
      <c r="B571" s="78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63"/>
      <c r="T571" s="163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</row>
    <row r="572" ht="21.0" customHeight="1">
      <c r="A572" s="78"/>
      <c r="B572" s="78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63"/>
      <c r="T572" s="163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</row>
    <row r="573" ht="21.0" customHeight="1">
      <c r="A573" s="78"/>
      <c r="B573" s="78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63"/>
      <c r="T573" s="163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</row>
    <row r="574" ht="21.0" customHeight="1">
      <c r="A574" s="78"/>
      <c r="B574" s="78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63"/>
      <c r="T574" s="163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</row>
    <row r="575" ht="21.0" customHeight="1">
      <c r="A575" s="78"/>
      <c r="B575" s="78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63"/>
      <c r="T575" s="163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</row>
    <row r="576" ht="21.0" customHeight="1">
      <c r="A576" s="78"/>
      <c r="B576" s="78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63"/>
      <c r="T576" s="163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</row>
    <row r="577" ht="21.0" customHeight="1">
      <c r="A577" s="78"/>
      <c r="B577" s="78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63"/>
      <c r="T577" s="163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</row>
    <row r="578" ht="21.0" customHeight="1">
      <c r="A578" s="78"/>
      <c r="B578" s="78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63"/>
      <c r="T578" s="163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</row>
    <row r="579" ht="21.0" customHeight="1">
      <c r="A579" s="78"/>
      <c r="B579" s="78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63"/>
      <c r="T579" s="163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</row>
    <row r="580" ht="21.0" customHeight="1">
      <c r="A580" s="78"/>
      <c r="B580" s="78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63"/>
      <c r="T580" s="163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</row>
    <row r="581" ht="21.0" customHeight="1">
      <c r="A581" s="78"/>
      <c r="B581" s="78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63"/>
      <c r="T581" s="163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</row>
    <row r="582" ht="21.0" customHeight="1">
      <c r="A582" s="78"/>
      <c r="B582" s="78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63"/>
      <c r="T582" s="163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</row>
    <row r="583" ht="21.0" customHeight="1">
      <c r="A583" s="78"/>
      <c r="B583" s="78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63"/>
      <c r="T583" s="163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</row>
    <row r="584" ht="21.0" customHeight="1">
      <c r="A584" s="78"/>
      <c r="B584" s="78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63"/>
      <c r="T584" s="163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</row>
    <row r="585" ht="21.0" customHeight="1">
      <c r="A585" s="78"/>
      <c r="B585" s="78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63"/>
      <c r="T585" s="163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</row>
    <row r="586" ht="21.0" customHeight="1">
      <c r="A586" s="78"/>
      <c r="B586" s="78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63"/>
      <c r="T586" s="163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</row>
    <row r="587" ht="21.0" customHeight="1">
      <c r="A587" s="78"/>
      <c r="B587" s="78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63"/>
      <c r="T587" s="163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</row>
    <row r="588" ht="21.0" customHeight="1">
      <c r="A588" s="78"/>
      <c r="B588" s="78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63"/>
      <c r="T588" s="163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</row>
    <row r="589" ht="21.0" customHeight="1">
      <c r="A589" s="78"/>
      <c r="B589" s="78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63"/>
      <c r="T589" s="163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</row>
    <row r="590" ht="21.0" customHeight="1">
      <c r="A590" s="78"/>
      <c r="B590" s="78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63"/>
      <c r="T590" s="163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</row>
    <row r="591" ht="21.0" customHeight="1">
      <c r="A591" s="78"/>
      <c r="B591" s="78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63"/>
      <c r="T591" s="163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</row>
    <row r="592" ht="21.0" customHeight="1">
      <c r="A592" s="78"/>
      <c r="B592" s="78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63"/>
      <c r="T592" s="163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</row>
    <row r="593" ht="21.0" customHeight="1">
      <c r="A593" s="78"/>
      <c r="B593" s="78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63"/>
      <c r="T593" s="163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</row>
    <row r="594" ht="21.0" customHeight="1">
      <c r="A594" s="78"/>
      <c r="B594" s="78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63"/>
      <c r="T594" s="163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</row>
    <row r="595" ht="21.0" customHeight="1">
      <c r="A595" s="78"/>
      <c r="B595" s="78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63"/>
      <c r="T595" s="163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</row>
    <row r="596" ht="21.0" customHeight="1">
      <c r="A596" s="78"/>
      <c r="B596" s="78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63"/>
      <c r="T596" s="163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</row>
    <row r="597" ht="21.0" customHeight="1">
      <c r="A597" s="78"/>
      <c r="B597" s="78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63"/>
      <c r="T597" s="163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</row>
    <row r="598" ht="21.0" customHeight="1">
      <c r="A598" s="78"/>
      <c r="B598" s="78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63"/>
      <c r="T598" s="163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</row>
    <row r="599" ht="21.0" customHeight="1">
      <c r="A599" s="78"/>
      <c r="B599" s="78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63"/>
      <c r="T599" s="163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</row>
    <row r="600" ht="21.0" customHeight="1">
      <c r="A600" s="78"/>
      <c r="B600" s="78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63"/>
      <c r="T600" s="163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</row>
    <row r="601" ht="21.0" customHeight="1">
      <c r="A601" s="78"/>
      <c r="B601" s="78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63"/>
      <c r="T601" s="163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</row>
    <row r="602" ht="21.0" customHeight="1">
      <c r="A602" s="78"/>
      <c r="B602" s="78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63"/>
      <c r="T602" s="163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</row>
    <row r="603" ht="21.0" customHeight="1">
      <c r="A603" s="78"/>
      <c r="B603" s="78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63"/>
      <c r="T603" s="163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</row>
    <row r="604" ht="21.0" customHeight="1">
      <c r="A604" s="78"/>
      <c r="B604" s="78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63"/>
      <c r="T604" s="163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</row>
    <row r="605" ht="21.0" customHeight="1">
      <c r="A605" s="78"/>
      <c r="B605" s="78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63"/>
      <c r="T605" s="163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</row>
    <row r="606" ht="21.0" customHeight="1">
      <c r="A606" s="78"/>
      <c r="B606" s="78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63"/>
      <c r="T606" s="163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</row>
    <row r="607" ht="21.0" customHeight="1">
      <c r="A607" s="78"/>
      <c r="B607" s="78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63"/>
      <c r="T607" s="163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</row>
    <row r="608" ht="21.0" customHeight="1">
      <c r="A608" s="78"/>
      <c r="B608" s="78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63"/>
      <c r="T608" s="163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</row>
    <row r="609" ht="21.0" customHeight="1">
      <c r="A609" s="78"/>
      <c r="B609" s="78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63"/>
      <c r="T609" s="163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</row>
    <row r="610" ht="21.0" customHeight="1">
      <c r="A610" s="78"/>
      <c r="B610" s="78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63"/>
      <c r="T610" s="163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</row>
    <row r="611" ht="21.0" customHeight="1">
      <c r="A611" s="78"/>
      <c r="B611" s="78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63"/>
      <c r="T611" s="163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</row>
    <row r="612" ht="21.0" customHeight="1">
      <c r="A612" s="78"/>
      <c r="B612" s="78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63"/>
      <c r="T612" s="163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</row>
    <row r="613" ht="21.0" customHeight="1">
      <c r="A613" s="78"/>
      <c r="B613" s="78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63"/>
      <c r="T613" s="163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</row>
    <row r="614" ht="21.0" customHeight="1">
      <c r="A614" s="78"/>
      <c r="B614" s="78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63"/>
      <c r="T614" s="163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</row>
    <row r="615" ht="21.0" customHeight="1">
      <c r="A615" s="78"/>
      <c r="B615" s="78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63"/>
      <c r="T615" s="163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</row>
    <row r="616" ht="21.0" customHeight="1">
      <c r="A616" s="78"/>
      <c r="B616" s="78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63"/>
      <c r="T616" s="163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</row>
    <row r="617" ht="21.0" customHeight="1">
      <c r="A617" s="78"/>
      <c r="B617" s="78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63"/>
      <c r="T617" s="163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</row>
    <row r="618" ht="21.0" customHeight="1">
      <c r="A618" s="78"/>
      <c r="B618" s="78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63"/>
      <c r="T618" s="163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</row>
    <row r="619" ht="21.0" customHeight="1">
      <c r="A619" s="78"/>
      <c r="B619" s="78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63"/>
      <c r="T619" s="163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</row>
    <row r="620" ht="21.0" customHeight="1">
      <c r="A620" s="78"/>
      <c r="B620" s="78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63"/>
      <c r="T620" s="163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</row>
    <row r="621" ht="21.0" customHeight="1">
      <c r="A621" s="78"/>
      <c r="B621" s="78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63"/>
      <c r="T621" s="163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</row>
    <row r="622" ht="21.0" customHeight="1">
      <c r="A622" s="78"/>
      <c r="B622" s="78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63"/>
      <c r="T622" s="163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</row>
    <row r="623" ht="21.0" customHeight="1">
      <c r="A623" s="78"/>
      <c r="B623" s="78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63"/>
      <c r="T623" s="163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</row>
    <row r="624" ht="21.0" customHeight="1">
      <c r="A624" s="78"/>
      <c r="B624" s="78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63"/>
      <c r="T624" s="163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</row>
    <row r="625" ht="21.0" customHeight="1">
      <c r="A625" s="78"/>
      <c r="B625" s="78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63"/>
      <c r="T625" s="163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</row>
    <row r="626" ht="21.0" customHeight="1">
      <c r="A626" s="78"/>
      <c r="B626" s="78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63"/>
      <c r="T626" s="163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</row>
    <row r="627" ht="21.0" customHeight="1">
      <c r="A627" s="78"/>
      <c r="B627" s="78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63"/>
      <c r="T627" s="163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</row>
    <row r="628" ht="21.0" customHeight="1">
      <c r="A628" s="78"/>
      <c r="B628" s="78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63"/>
      <c r="T628" s="163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</row>
    <row r="629" ht="21.0" customHeight="1">
      <c r="A629" s="78"/>
      <c r="B629" s="78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63"/>
      <c r="T629" s="163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</row>
    <row r="630" ht="21.0" customHeight="1">
      <c r="A630" s="78"/>
      <c r="B630" s="78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63"/>
      <c r="T630" s="163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</row>
    <row r="631" ht="21.0" customHeight="1">
      <c r="A631" s="78"/>
      <c r="B631" s="78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63"/>
      <c r="T631" s="163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</row>
    <row r="632" ht="21.0" customHeight="1">
      <c r="A632" s="78"/>
      <c r="B632" s="78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63"/>
      <c r="T632" s="163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</row>
    <row r="633" ht="21.0" customHeight="1">
      <c r="A633" s="78"/>
      <c r="B633" s="78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63"/>
      <c r="T633" s="163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</row>
    <row r="634" ht="21.0" customHeight="1">
      <c r="A634" s="78"/>
      <c r="B634" s="78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63"/>
      <c r="T634" s="163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</row>
    <row r="635" ht="21.0" customHeight="1">
      <c r="A635" s="78"/>
      <c r="B635" s="78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63"/>
      <c r="T635" s="163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</row>
    <row r="636" ht="21.0" customHeight="1">
      <c r="A636" s="78"/>
      <c r="B636" s="78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63"/>
      <c r="T636" s="163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</row>
    <row r="637" ht="21.0" customHeight="1">
      <c r="A637" s="78"/>
      <c r="B637" s="78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63"/>
      <c r="T637" s="163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</row>
    <row r="638" ht="21.0" customHeight="1">
      <c r="A638" s="78"/>
      <c r="B638" s="78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63"/>
      <c r="T638" s="163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</row>
    <row r="639" ht="21.0" customHeight="1">
      <c r="A639" s="78"/>
      <c r="B639" s="78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63"/>
      <c r="T639" s="163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</row>
    <row r="640" ht="21.0" customHeight="1">
      <c r="A640" s="78"/>
      <c r="B640" s="78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63"/>
      <c r="T640" s="163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</row>
    <row r="641" ht="21.0" customHeight="1">
      <c r="A641" s="78"/>
      <c r="B641" s="78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63"/>
      <c r="T641" s="163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</row>
    <row r="642" ht="21.0" customHeight="1">
      <c r="A642" s="78"/>
      <c r="B642" s="78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63"/>
      <c r="T642" s="163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</row>
    <row r="643" ht="21.0" customHeight="1">
      <c r="A643" s="78"/>
      <c r="B643" s="78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63"/>
      <c r="T643" s="163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</row>
    <row r="644" ht="21.0" customHeight="1">
      <c r="A644" s="78"/>
      <c r="B644" s="78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63"/>
      <c r="T644" s="163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</row>
    <row r="645" ht="21.0" customHeight="1">
      <c r="A645" s="78"/>
      <c r="B645" s="78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63"/>
      <c r="T645" s="163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</row>
    <row r="646" ht="21.0" customHeight="1">
      <c r="A646" s="78"/>
      <c r="B646" s="78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63"/>
      <c r="T646" s="163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</row>
    <row r="647" ht="21.0" customHeight="1">
      <c r="A647" s="78"/>
      <c r="B647" s="78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63"/>
      <c r="T647" s="163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</row>
    <row r="648" ht="21.0" customHeight="1">
      <c r="A648" s="78"/>
      <c r="B648" s="78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63"/>
      <c r="T648" s="163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</row>
    <row r="649" ht="21.0" customHeight="1">
      <c r="A649" s="78"/>
      <c r="B649" s="78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63"/>
      <c r="T649" s="163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</row>
    <row r="650" ht="21.0" customHeight="1">
      <c r="A650" s="78"/>
      <c r="B650" s="78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63"/>
      <c r="T650" s="163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</row>
    <row r="651" ht="21.0" customHeight="1">
      <c r="A651" s="78"/>
      <c r="B651" s="78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63"/>
      <c r="T651" s="163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</row>
    <row r="652" ht="21.0" customHeight="1">
      <c r="A652" s="78"/>
      <c r="B652" s="78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63"/>
      <c r="T652" s="163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</row>
    <row r="653" ht="21.0" customHeight="1">
      <c r="A653" s="78"/>
      <c r="B653" s="78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63"/>
      <c r="T653" s="163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</row>
    <row r="654" ht="21.0" customHeight="1">
      <c r="A654" s="78"/>
      <c r="B654" s="78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63"/>
      <c r="T654" s="163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</row>
    <row r="655" ht="21.0" customHeight="1">
      <c r="A655" s="78"/>
      <c r="B655" s="78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63"/>
      <c r="T655" s="163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</row>
    <row r="656" ht="21.0" customHeight="1">
      <c r="A656" s="78"/>
      <c r="B656" s="78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63"/>
      <c r="T656" s="163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</row>
    <row r="657" ht="21.0" customHeight="1">
      <c r="A657" s="78"/>
      <c r="B657" s="78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63"/>
      <c r="T657" s="163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</row>
    <row r="658" ht="21.0" customHeight="1">
      <c r="A658" s="78"/>
      <c r="B658" s="78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63"/>
      <c r="T658" s="163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</row>
    <row r="659" ht="21.0" customHeight="1">
      <c r="A659" s="78"/>
      <c r="B659" s="78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63"/>
      <c r="T659" s="163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</row>
    <row r="660" ht="21.0" customHeight="1">
      <c r="A660" s="78"/>
      <c r="B660" s="78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63"/>
      <c r="T660" s="163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</row>
    <row r="661" ht="21.0" customHeight="1">
      <c r="A661" s="78"/>
      <c r="B661" s="78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63"/>
      <c r="T661" s="163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</row>
    <row r="662" ht="21.0" customHeight="1">
      <c r="A662" s="78"/>
      <c r="B662" s="78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63"/>
      <c r="T662" s="163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</row>
    <row r="663" ht="21.0" customHeight="1">
      <c r="A663" s="78"/>
      <c r="B663" s="78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63"/>
      <c r="T663" s="163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</row>
    <row r="664" ht="21.0" customHeight="1">
      <c r="A664" s="78"/>
      <c r="B664" s="78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63"/>
      <c r="T664" s="163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</row>
    <row r="665" ht="21.0" customHeight="1">
      <c r="A665" s="78"/>
      <c r="B665" s="78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63"/>
      <c r="T665" s="163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</row>
    <row r="666" ht="21.0" customHeight="1">
      <c r="A666" s="78"/>
      <c r="B666" s="78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63"/>
      <c r="T666" s="163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</row>
    <row r="667" ht="21.0" customHeight="1">
      <c r="A667" s="78"/>
      <c r="B667" s="78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63"/>
      <c r="T667" s="163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</row>
    <row r="668" ht="21.0" customHeight="1">
      <c r="A668" s="78"/>
      <c r="B668" s="78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63"/>
      <c r="T668" s="163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</row>
    <row r="669" ht="21.0" customHeight="1">
      <c r="A669" s="78"/>
      <c r="B669" s="78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63"/>
      <c r="T669" s="163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</row>
    <row r="670" ht="21.0" customHeight="1">
      <c r="A670" s="78"/>
      <c r="B670" s="78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63"/>
      <c r="T670" s="163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</row>
    <row r="671" ht="21.0" customHeight="1">
      <c r="A671" s="78"/>
      <c r="B671" s="78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63"/>
      <c r="T671" s="163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</row>
    <row r="672" ht="21.0" customHeight="1">
      <c r="A672" s="78"/>
      <c r="B672" s="78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63"/>
      <c r="T672" s="163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</row>
    <row r="673" ht="21.0" customHeight="1">
      <c r="A673" s="78"/>
      <c r="B673" s="78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63"/>
      <c r="T673" s="163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</row>
    <row r="674" ht="21.0" customHeight="1">
      <c r="A674" s="78"/>
      <c r="B674" s="78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63"/>
      <c r="T674" s="163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</row>
    <row r="675" ht="21.0" customHeight="1">
      <c r="A675" s="78"/>
      <c r="B675" s="78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63"/>
      <c r="T675" s="163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</row>
    <row r="676" ht="21.0" customHeight="1">
      <c r="A676" s="78"/>
      <c r="B676" s="78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63"/>
      <c r="T676" s="163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</row>
    <row r="677" ht="21.0" customHeight="1">
      <c r="A677" s="78"/>
      <c r="B677" s="78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63"/>
      <c r="T677" s="163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</row>
    <row r="678" ht="21.0" customHeight="1">
      <c r="A678" s="78"/>
      <c r="B678" s="78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63"/>
      <c r="T678" s="163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</row>
    <row r="679" ht="21.0" customHeight="1">
      <c r="A679" s="78"/>
      <c r="B679" s="78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63"/>
      <c r="T679" s="163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</row>
    <row r="680" ht="21.0" customHeight="1">
      <c r="A680" s="78"/>
      <c r="B680" s="78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63"/>
      <c r="T680" s="163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</row>
    <row r="681" ht="21.0" customHeight="1">
      <c r="A681" s="78"/>
      <c r="B681" s="78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63"/>
      <c r="T681" s="163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</row>
    <row r="682" ht="21.0" customHeight="1">
      <c r="A682" s="78"/>
      <c r="B682" s="78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63"/>
      <c r="T682" s="163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</row>
    <row r="683" ht="21.0" customHeight="1">
      <c r="A683" s="78"/>
      <c r="B683" s="78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63"/>
      <c r="T683" s="163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</row>
    <row r="684" ht="21.0" customHeight="1">
      <c r="A684" s="78"/>
      <c r="B684" s="78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63"/>
      <c r="T684" s="163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</row>
    <row r="685" ht="21.0" customHeight="1">
      <c r="A685" s="78"/>
      <c r="B685" s="78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63"/>
      <c r="T685" s="163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</row>
    <row r="686" ht="21.0" customHeight="1">
      <c r="A686" s="78"/>
      <c r="B686" s="78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63"/>
      <c r="T686" s="163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</row>
    <row r="687" ht="21.0" customHeight="1">
      <c r="A687" s="78"/>
      <c r="B687" s="78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63"/>
      <c r="T687" s="163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</row>
    <row r="688" ht="21.0" customHeight="1">
      <c r="A688" s="78"/>
      <c r="B688" s="78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63"/>
      <c r="T688" s="163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</row>
    <row r="689" ht="21.0" customHeight="1">
      <c r="A689" s="78"/>
      <c r="B689" s="78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63"/>
      <c r="T689" s="163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</row>
    <row r="690" ht="21.0" customHeight="1">
      <c r="A690" s="78"/>
      <c r="B690" s="78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63"/>
      <c r="T690" s="163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</row>
    <row r="691" ht="21.0" customHeight="1">
      <c r="A691" s="78"/>
      <c r="B691" s="78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63"/>
      <c r="T691" s="163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</row>
    <row r="692" ht="21.0" customHeight="1">
      <c r="A692" s="78"/>
      <c r="B692" s="78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63"/>
      <c r="T692" s="163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</row>
    <row r="693" ht="21.0" customHeight="1">
      <c r="A693" s="78"/>
      <c r="B693" s="78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63"/>
      <c r="T693" s="163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</row>
    <row r="694" ht="21.0" customHeight="1">
      <c r="A694" s="78"/>
      <c r="B694" s="78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63"/>
      <c r="T694" s="163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</row>
    <row r="695" ht="21.0" customHeight="1">
      <c r="A695" s="78"/>
      <c r="B695" s="78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63"/>
      <c r="T695" s="163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</row>
    <row r="696" ht="21.0" customHeight="1">
      <c r="A696" s="78"/>
      <c r="B696" s="78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63"/>
      <c r="T696" s="163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</row>
    <row r="697" ht="21.0" customHeight="1">
      <c r="A697" s="78"/>
      <c r="B697" s="78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63"/>
      <c r="T697" s="163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</row>
    <row r="698" ht="21.0" customHeight="1">
      <c r="A698" s="78"/>
      <c r="B698" s="78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63"/>
      <c r="T698" s="163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</row>
    <row r="699" ht="21.0" customHeight="1">
      <c r="A699" s="78"/>
      <c r="B699" s="78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63"/>
      <c r="T699" s="163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</row>
    <row r="700" ht="21.0" customHeight="1">
      <c r="A700" s="78"/>
      <c r="B700" s="78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63"/>
      <c r="T700" s="163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</row>
    <row r="701" ht="21.0" customHeight="1">
      <c r="A701" s="78"/>
      <c r="B701" s="78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63"/>
      <c r="T701" s="163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</row>
    <row r="702" ht="21.0" customHeight="1">
      <c r="A702" s="78"/>
      <c r="B702" s="78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63"/>
      <c r="T702" s="163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</row>
    <row r="703" ht="21.0" customHeight="1">
      <c r="A703" s="78"/>
      <c r="B703" s="78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63"/>
      <c r="T703" s="163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</row>
    <row r="704" ht="21.0" customHeight="1">
      <c r="A704" s="78"/>
      <c r="B704" s="78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63"/>
      <c r="T704" s="163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</row>
    <row r="705" ht="21.0" customHeight="1">
      <c r="A705" s="78"/>
      <c r="B705" s="78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63"/>
      <c r="T705" s="163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</row>
    <row r="706" ht="21.0" customHeight="1">
      <c r="A706" s="78"/>
      <c r="B706" s="78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63"/>
      <c r="T706" s="163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</row>
    <row r="707" ht="21.0" customHeight="1">
      <c r="A707" s="78"/>
      <c r="B707" s="78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63"/>
      <c r="T707" s="163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</row>
    <row r="708" ht="21.0" customHeight="1">
      <c r="A708" s="78"/>
      <c r="B708" s="78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63"/>
      <c r="T708" s="163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</row>
    <row r="709" ht="21.0" customHeight="1">
      <c r="A709" s="78"/>
      <c r="B709" s="78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63"/>
      <c r="T709" s="163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</row>
    <row r="710" ht="21.0" customHeight="1">
      <c r="A710" s="78"/>
      <c r="B710" s="78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63"/>
      <c r="T710" s="163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</row>
    <row r="711" ht="21.0" customHeight="1">
      <c r="A711" s="78"/>
      <c r="B711" s="78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63"/>
      <c r="T711" s="163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</row>
    <row r="712" ht="21.0" customHeight="1">
      <c r="A712" s="78"/>
      <c r="B712" s="78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63"/>
      <c r="T712" s="163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</row>
    <row r="713" ht="21.0" customHeight="1">
      <c r="A713" s="78"/>
      <c r="B713" s="78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63"/>
      <c r="T713" s="163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</row>
    <row r="714" ht="21.0" customHeight="1">
      <c r="A714" s="78"/>
      <c r="B714" s="78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63"/>
      <c r="T714" s="163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</row>
    <row r="715" ht="21.0" customHeight="1">
      <c r="A715" s="78"/>
      <c r="B715" s="78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63"/>
      <c r="T715" s="163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</row>
    <row r="716" ht="21.0" customHeight="1">
      <c r="A716" s="78"/>
      <c r="B716" s="78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63"/>
      <c r="T716" s="163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</row>
    <row r="717" ht="21.0" customHeight="1">
      <c r="A717" s="78"/>
      <c r="B717" s="78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63"/>
      <c r="T717" s="163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</row>
    <row r="718" ht="21.0" customHeight="1">
      <c r="A718" s="78"/>
      <c r="B718" s="78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63"/>
      <c r="T718" s="163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</row>
    <row r="719" ht="21.0" customHeight="1">
      <c r="A719" s="78"/>
      <c r="B719" s="78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63"/>
      <c r="T719" s="163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</row>
    <row r="720" ht="21.0" customHeight="1">
      <c r="A720" s="78"/>
      <c r="B720" s="78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63"/>
      <c r="T720" s="163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</row>
    <row r="721" ht="21.0" customHeight="1">
      <c r="A721" s="78"/>
      <c r="B721" s="78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63"/>
      <c r="T721" s="163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</row>
    <row r="722" ht="21.0" customHeight="1">
      <c r="A722" s="78"/>
      <c r="B722" s="78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63"/>
      <c r="T722" s="163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</row>
    <row r="723" ht="21.0" customHeight="1">
      <c r="A723" s="78"/>
      <c r="B723" s="78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63"/>
      <c r="T723" s="163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</row>
    <row r="724" ht="21.0" customHeight="1">
      <c r="A724" s="78"/>
      <c r="B724" s="78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63"/>
      <c r="T724" s="163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</row>
    <row r="725" ht="21.0" customHeight="1">
      <c r="A725" s="78"/>
      <c r="B725" s="78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63"/>
      <c r="T725" s="163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</row>
    <row r="726" ht="21.0" customHeight="1">
      <c r="A726" s="78"/>
      <c r="B726" s="78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63"/>
      <c r="T726" s="163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</row>
    <row r="727" ht="21.0" customHeight="1">
      <c r="A727" s="78"/>
      <c r="B727" s="78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63"/>
      <c r="T727" s="163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</row>
    <row r="728" ht="21.0" customHeight="1">
      <c r="A728" s="78"/>
      <c r="B728" s="78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63"/>
      <c r="T728" s="163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</row>
    <row r="729" ht="21.0" customHeight="1">
      <c r="A729" s="78"/>
      <c r="B729" s="78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63"/>
      <c r="T729" s="163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</row>
    <row r="730" ht="21.0" customHeight="1">
      <c r="A730" s="78"/>
      <c r="B730" s="78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63"/>
      <c r="T730" s="163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</row>
    <row r="731" ht="21.0" customHeight="1">
      <c r="A731" s="78"/>
      <c r="B731" s="78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63"/>
      <c r="T731" s="163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</row>
    <row r="732" ht="21.0" customHeight="1">
      <c r="A732" s="78"/>
      <c r="B732" s="78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63"/>
      <c r="T732" s="163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</row>
    <row r="733" ht="21.0" customHeight="1">
      <c r="A733" s="78"/>
      <c r="B733" s="78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63"/>
      <c r="T733" s="163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</row>
    <row r="734" ht="21.0" customHeight="1">
      <c r="A734" s="78"/>
      <c r="B734" s="78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63"/>
      <c r="T734" s="163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</row>
    <row r="735" ht="21.0" customHeight="1">
      <c r="A735" s="78"/>
      <c r="B735" s="78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63"/>
      <c r="T735" s="163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</row>
    <row r="736" ht="21.0" customHeight="1">
      <c r="A736" s="78"/>
      <c r="B736" s="78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63"/>
      <c r="T736" s="163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</row>
    <row r="737" ht="21.0" customHeight="1">
      <c r="A737" s="78"/>
      <c r="B737" s="78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63"/>
      <c r="T737" s="163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</row>
    <row r="738" ht="21.0" customHeight="1">
      <c r="A738" s="78"/>
      <c r="B738" s="78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63"/>
      <c r="T738" s="163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</row>
    <row r="739" ht="21.0" customHeight="1">
      <c r="A739" s="78"/>
      <c r="B739" s="78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63"/>
      <c r="T739" s="163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</row>
    <row r="740" ht="21.0" customHeight="1">
      <c r="A740" s="78"/>
      <c r="B740" s="78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63"/>
      <c r="T740" s="163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</row>
    <row r="741" ht="21.0" customHeight="1">
      <c r="A741" s="78"/>
      <c r="B741" s="78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63"/>
      <c r="T741" s="163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</row>
    <row r="742" ht="21.0" customHeight="1">
      <c r="A742" s="78"/>
      <c r="B742" s="78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63"/>
      <c r="T742" s="163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</row>
    <row r="743" ht="21.0" customHeight="1">
      <c r="A743" s="78"/>
      <c r="B743" s="78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63"/>
      <c r="T743" s="163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</row>
    <row r="744" ht="21.0" customHeight="1">
      <c r="A744" s="78"/>
      <c r="B744" s="78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63"/>
      <c r="T744" s="163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</row>
    <row r="745" ht="21.0" customHeight="1">
      <c r="A745" s="78"/>
      <c r="B745" s="78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63"/>
      <c r="T745" s="163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</row>
    <row r="746" ht="21.0" customHeight="1">
      <c r="A746" s="78"/>
      <c r="B746" s="78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63"/>
      <c r="T746" s="163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</row>
    <row r="747" ht="21.0" customHeight="1">
      <c r="A747" s="78"/>
      <c r="B747" s="78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63"/>
      <c r="T747" s="163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</row>
    <row r="748" ht="21.0" customHeight="1">
      <c r="A748" s="78"/>
      <c r="B748" s="78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63"/>
      <c r="T748" s="163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</row>
    <row r="749" ht="21.0" customHeight="1">
      <c r="A749" s="78"/>
      <c r="B749" s="78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63"/>
      <c r="T749" s="163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</row>
    <row r="750" ht="21.0" customHeight="1">
      <c r="A750" s="78"/>
      <c r="B750" s="78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63"/>
      <c r="T750" s="163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</row>
    <row r="751" ht="21.0" customHeight="1">
      <c r="A751" s="78"/>
      <c r="B751" s="78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63"/>
      <c r="T751" s="163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</row>
    <row r="752" ht="21.0" customHeight="1">
      <c r="A752" s="78"/>
      <c r="B752" s="78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63"/>
      <c r="T752" s="163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</row>
    <row r="753" ht="21.0" customHeight="1">
      <c r="A753" s="78"/>
      <c r="B753" s="78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63"/>
      <c r="T753" s="163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</row>
    <row r="754" ht="21.0" customHeight="1">
      <c r="A754" s="78"/>
      <c r="B754" s="78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63"/>
      <c r="T754" s="163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</row>
    <row r="755" ht="21.0" customHeight="1">
      <c r="A755" s="78"/>
      <c r="B755" s="78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63"/>
      <c r="T755" s="163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</row>
    <row r="756" ht="21.0" customHeight="1">
      <c r="A756" s="78"/>
      <c r="B756" s="78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63"/>
      <c r="T756" s="163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</row>
    <row r="757" ht="21.0" customHeight="1">
      <c r="A757" s="78"/>
      <c r="B757" s="78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63"/>
      <c r="T757" s="163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</row>
    <row r="758" ht="21.0" customHeight="1">
      <c r="A758" s="78"/>
      <c r="B758" s="78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63"/>
      <c r="T758" s="163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</row>
    <row r="759" ht="21.0" customHeight="1">
      <c r="A759" s="78"/>
      <c r="B759" s="78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63"/>
      <c r="T759" s="163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</row>
    <row r="760" ht="21.0" customHeight="1">
      <c r="A760" s="78"/>
      <c r="B760" s="78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63"/>
      <c r="T760" s="163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</row>
    <row r="761" ht="21.0" customHeight="1">
      <c r="A761" s="78"/>
      <c r="B761" s="78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63"/>
      <c r="T761" s="163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</row>
    <row r="762" ht="21.0" customHeight="1">
      <c r="A762" s="78"/>
      <c r="B762" s="78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63"/>
      <c r="T762" s="163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</row>
    <row r="763" ht="21.0" customHeight="1">
      <c r="A763" s="78"/>
      <c r="B763" s="78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63"/>
      <c r="T763" s="163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</row>
    <row r="764" ht="21.0" customHeight="1">
      <c r="A764" s="78"/>
      <c r="B764" s="78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63"/>
      <c r="T764" s="163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</row>
    <row r="765" ht="21.0" customHeight="1">
      <c r="A765" s="78"/>
      <c r="B765" s="78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63"/>
      <c r="T765" s="163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</row>
    <row r="766" ht="21.0" customHeight="1">
      <c r="A766" s="78"/>
      <c r="B766" s="78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63"/>
      <c r="T766" s="163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</row>
    <row r="767" ht="21.0" customHeight="1">
      <c r="A767" s="78"/>
      <c r="B767" s="78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63"/>
      <c r="T767" s="163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</row>
    <row r="768" ht="21.0" customHeight="1">
      <c r="A768" s="78"/>
      <c r="B768" s="78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63"/>
      <c r="T768" s="163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</row>
    <row r="769" ht="21.0" customHeight="1">
      <c r="A769" s="78"/>
      <c r="B769" s="78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63"/>
      <c r="T769" s="163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</row>
    <row r="770" ht="21.0" customHeight="1">
      <c r="A770" s="78"/>
      <c r="B770" s="78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63"/>
      <c r="T770" s="163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</row>
    <row r="771" ht="21.0" customHeight="1">
      <c r="A771" s="78"/>
      <c r="B771" s="78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63"/>
      <c r="T771" s="163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</row>
    <row r="772" ht="21.0" customHeight="1">
      <c r="A772" s="78"/>
      <c r="B772" s="78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63"/>
      <c r="T772" s="163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</row>
    <row r="773" ht="21.0" customHeight="1">
      <c r="A773" s="78"/>
      <c r="B773" s="78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63"/>
      <c r="T773" s="163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</row>
    <row r="774" ht="21.0" customHeight="1">
      <c r="A774" s="78"/>
      <c r="B774" s="78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63"/>
      <c r="T774" s="163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</row>
    <row r="775" ht="21.0" customHeight="1">
      <c r="A775" s="78"/>
      <c r="B775" s="78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63"/>
      <c r="T775" s="163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</row>
    <row r="776" ht="21.0" customHeight="1">
      <c r="A776" s="78"/>
      <c r="B776" s="78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63"/>
      <c r="T776" s="163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</row>
    <row r="777" ht="21.0" customHeight="1">
      <c r="A777" s="78"/>
      <c r="B777" s="78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63"/>
      <c r="T777" s="163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</row>
    <row r="778" ht="21.0" customHeight="1">
      <c r="A778" s="78"/>
      <c r="B778" s="78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63"/>
      <c r="T778" s="163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</row>
    <row r="779" ht="21.0" customHeight="1">
      <c r="A779" s="78"/>
      <c r="B779" s="78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63"/>
      <c r="T779" s="163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</row>
    <row r="780" ht="21.0" customHeight="1">
      <c r="A780" s="78"/>
      <c r="B780" s="78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63"/>
      <c r="T780" s="163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</row>
    <row r="781" ht="21.0" customHeight="1">
      <c r="A781" s="78"/>
      <c r="B781" s="78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63"/>
      <c r="T781" s="163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</row>
    <row r="782" ht="21.0" customHeight="1">
      <c r="A782" s="78"/>
      <c r="B782" s="78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63"/>
      <c r="T782" s="163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</row>
    <row r="783" ht="21.0" customHeight="1">
      <c r="A783" s="78"/>
      <c r="B783" s="78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63"/>
      <c r="T783" s="163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</row>
    <row r="784" ht="21.0" customHeight="1">
      <c r="A784" s="78"/>
      <c r="B784" s="78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63"/>
      <c r="T784" s="163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</row>
    <row r="785" ht="21.0" customHeight="1">
      <c r="A785" s="78"/>
      <c r="B785" s="78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63"/>
      <c r="T785" s="163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</row>
    <row r="786" ht="21.0" customHeight="1">
      <c r="A786" s="78"/>
      <c r="B786" s="78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63"/>
      <c r="T786" s="163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</row>
    <row r="787" ht="21.0" customHeight="1">
      <c r="A787" s="78"/>
      <c r="B787" s="78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63"/>
      <c r="T787" s="163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</row>
    <row r="788" ht="21.0" customHeight="1">
      <c r="A788" s="78"/>
      <c r="B788" s="78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63"/>
      <c r="T788" s="163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</row>
    <row r="789" ht="21.0" customHeight="1">
      <c r="A789" s="78"/>
      <c r="B789" s="78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63"/>
      <c r="T789" s="163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</row>
    <row r="790" ht="21.0" customHeight="1">
      <c r="A790" s="78"/>
      <c r="B790" s="78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63"/>
      <c r="T790" s="163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</row>
    <row r="791" ht="21.0" customHeight="1">
      <c r="A791" s="78"/>
      <c r="B791" s="78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63"/>
      <c r="T791" s="163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</row>
    <row r="792" ht="21.0" customHeight="1">
      <c r="A792" s="78"/>
      <c r="B792" s="78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63"/>
      <c r="T792" s="163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</row>
    <row r="793" ht="21.0" customHeight="1">
      <c r="A793" s="78"/>
      <c r="B793" s="78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63"/>
      <c r="T793" s="163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</row>
    <row r="794" ht="21.0" customHeight="1">
      <c r="A794" s="78"/>
      <c r="B794" s="78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63"/>
      <c r="T794" s="163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</row>
    <row r="795" ht="21.0" customHeight="1">
      <c r="A795" s="78"/>
      <c r="B795" s="78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63"/>
      <c r="T795" s="163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</row>
    <row r="796" ht="21.0" customHeight="1">
      <c r="A796" s="78"/>
      <c r="B796" s="78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63"/>
      <c r="T796" s="163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</row>
    <row r="797" ht="21.0" customHeight="1">
      <c r="A797" s="78"/>
      <c r="B797" s="78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63"/>
      <c r="T797" s="163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</row>
    <row r="798" ht="21.0" customHeight="1">
      <c r="A798" s="78"/>
      <c r="B798" s="78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63"/>
      <c r="T798" s="163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</row>
    <row r="799" ht="21.0" customHeight="1">
      <c r="A799" s="78"/>
      <c r="B799" s="78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63"/>
      <c r="T799" s="163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</row>
    <row r="800" ht="21.0" customHeight="1">
      <c r="A800" s="78"/>
      <c r="B800" s="78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63"/>
      <c r="T800" s="163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</row>
    <row r="801" ht="21.0" customHeight="1">
      <c r="A801" s="78"/>
      <c r="B801" s="78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63"/>
      <c r="T801" s="163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</row>
    <row r="802" ht="21.0" customHeight="1">
      <c r="A802" s="78"/>
      <c r="B802" s="78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63"/>
      <c r="T802" s="163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</row>
    <row r="803" ht="21.0" customHeight="1">
      <c r="A803" s="78"/>
      <c r="B803" s="78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63"/>
      <c r="T803" s="163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</row>
    <row r="804" ht="21.0" customHeight="1">
      <c r="A804" s="78"/>
      <c r="B804" s="78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63"/>
      <c r="T804" s="163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</row>
    <row r="805" ht="21.0" customHeight="1">
      <c r="A805" s="78"/>
      <c r="B805" s="78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63"/>
      <c r="T805" s="163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</row>
    <row r="806" ht="21.0" customHeight="1">
      <c r="A806" s="78"/>
      <c r="B806" s="78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63"/>
      <c r="T806" s="163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</row>
    <row r="807" ht="21.0" customHeight="1">
      <c r="A807" s="78"/>
      <c r="B807" s="78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63"/>
      <c r="T807" s="163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</row>
    <row r="808" ht="21.0" customHeight="1">
      <c r="A808" s="78"/>
      <c r="B808" s="78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63"/>
      <c r="T808" s="163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</row>
    <row r="809" ht="21.0" customHeight="1">
      <c r="A809" s="78"/>
      <c r="B809" s="78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63"/>
      <c r="T809" s="163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</row>
    <row r="810" ht="21.0" customHeight="1">
      <c r="A810" s="78"/>
      <c r="B810" s="78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63"/>
      <c r="T810" s="163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</row>
    <row r="811" ht="21.0" customHeight="1">
      <c r="A811" s="78"/>
      <c r="B811" s="78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63"/>
      <c r="T811" s="163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</row>
    <row r="812" ht="21.0" customHeight="1">
      <c r="A812" s="78"/>
      <c r="B812" s="78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63"/>
      <c r="T812" s="163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</row>
    <row r="813" ht="21.0" customHeight="1">
      <c r="A813" s="78"/>
      <c r="B813" s="78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63"/>
      <c r="T813" s="163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</row>
    <row r="814" ht="21.0" customHeight="1">
      <c r="A814" s="78"/>
      <c r="B814" s="78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63"/>
      <c r="T814" s="163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</row>
    <row r="815" ht="21.0" customHeight="1">
      <c r="A815" s="78"/>
      <c r="B815" s="78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63"/>
      <c r="T815" s="163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</row>
    <row r="816" ht="21.0" customHeight="1">
      <c r="A816" s="78"/>
      <c r="B816" s="78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63"/>
      <c r="T816" s="163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</row>
    <row r="817" ht="21.0" customHeight="1">
      <c r="A817" s="78"/>
      <c r="B817" s="78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63"/>
      <c r="T817" s="163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</row>
    <row r="818" ht="21.0" customHeight="1">
      <c r="A818" s="78"/>
      <c r="B818" s="78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63"/>
      <c r="T818" s="163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</row>
    <row r="819" ht="21.0" customHeight="1">
      <c r="A819" s="78"/>
      <c r="B819" s="78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63"/>
      <c r="T819" s="163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</row>
    <row r="820" ht="21.0" customHeight="1">
      <c r="A820" s="78"/>
      <c r="B820" s="78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63"/>
      <c r="T820" s="163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</row>
    <row r="821" ht="21.0" customHeight="1">
      <c r="A821" s="78"/>
      <c r="B821" s="78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63"/>
      <c r="T821" s="163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</row>
    <row r="822" ht="21.0" customHeight="1">
      <c r="A822" s="78"/>
      <c r="B822" s="78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63"/>
      <c r="T822" s="163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</row>
    <row r="823" ht="21.0" customHeight="1">
      <c r="A823" s="78"/>
      <c r="B823" s="78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63"/>
      <c r="T823" s="163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</row>
    <row r="824" ht="21.0" customHeight="1">
      <c r="A824" s="78"/>
      <c r="B824" s="78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63"/>
      <c r="T824" s="163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</row>
    <row r="825" ht="21.0" customHeight="1">
      <c r="A825" s="78"/>
      <c r="B825" s="78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63"/>
      <c r="T825" s="163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</row>
    <row r="826" ht="21.0" customHeight="1">
      <c r="A826" s="78"/>
      <c r="B826" s="78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63"/>
      <c r="T826" s="163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</row>
    <row r="827" ht="21.0" customHeight="1">
      <c r="A827" s="78"/>
      <c r="B827" s="78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63"/>
      <c r="T827" s="163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</row>
    <row r="828" ht="21.0" customHeight="1">
      <c r="A828" s="78"/>
      <c r="B828" s="78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63"/>
      <c r="T828" s="163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</row>
    <row r="829" ht="21.0" customHeight="1">
      <c r="A829" s="78"/>
      <c r="B829" s="78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63"/>
      <c r="T829" s="163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</row>
    <row r="830" ht="21.0" customHeight="1">
      <c r="A830" s="78"/>
      <c r="B830" s="78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63"/>
      <c r="T830" s="163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</row>
    <row r="831" ht="21.0" customHeight="1">
      <c r="A831" s="78"/>
      <c r="B831" s="78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63"/>
      <c r="T831" s="163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</row>
    <row r="832" ht="21.0" customHeight="1">
      <c r="A832" s="78"/>
      <c r="B832" s="78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63"/>
      <c r="T832" s="163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</row>
    <row r="833" ht="21.0" customHeight="1">
      <c r="A833" s="78"/>
      <c r="B833" s="78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63"/>
      <c r="T833" s="163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</row>
    <row r="834" ht="21.0" customHeight="1">
      <c r="A834" s="78"/>
      <c r="B834" s="78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63"/>
      <c r="T834" s="163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</row>
    <row r="835" ht="21.0" customHeight="1">
      <c r="A835" s="78"/>
      <c r="B835" s="78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63"/>
      <c r="T835" s="163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</row>
    <row r="836" ht="21.0" customHeight="1">
      <c r="A836" s="78"/>
      <c r="B836" s="78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63"/>
      <c r="T836" s="163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</row>
    <row r="837" ht="21.0" customHeight="1">
      <c r="A837" s="78"/>
      <c r="B837" s="78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63"/>
      <c r="T837" s="163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</row>
    <row r="838" ht="21.0" customHeight="1">
      <c r="A838" s="78"/>
      <c r="B838" s="78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63"/>
      <c r="T838" s="163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</row>
    <row r="839" ht="21.0" customHeight="1">
      <c r="A839" s="78"/>
      <c r="B839" s="78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63"/>
      <c r="T839" s="163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</row>
    <row r="840" ht="21.0" customHeight="1">
      <c r="A840" s="78"/>
      <c r="B840" s="78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63"/>
      <c r="T840" s="163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</row>
    <row r="841" ht="21.0" customHeight="1">
      <c r="A841" s="78"/>
      <c r="B841" s="78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63"/>
      <c r="T841" s="163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</row>
    <row r="842" ht="21.0" customHeight="1">
      <c r="A842" s="78"/>
      <c r="B842" s="78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63"/>
      <c r="T842" s="163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</row>
    <row r="843" ht="21.0" customHeight="1">
      <c r="A843" s="78"/>
      <c r="B843" s="78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63"/>
      <c r="T843" s="163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</row>
    <row r="844" ht="21.0" customHeight="1">
      <c r="A844" s="78"/>
      <c r="B844" s="78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63"/>
      <c r="T844" s="163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</row>
    <row r="845" ht="21.0" customHeight="1">
      <c r="A845" s="78"/>
      <c r="B845" s="78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63"/>
      <c r="T845" s="163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</row>
    <row r="846" ht="21.0" customHeight="1">
      <c r="A846" s="78"/>
      <c r="B846" s="78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63"/>
      <c r="T846" s="163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</row>
    <row r="847" ht="21.0" customHeight="1">
      <c r="A847" s="78"/>
      <c r="B847" s="78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63"/>
      <c r="T847" s="163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</row>
    <row r="848" ht="21.0" customHeight="1">
      <c r="A848" s="78"/>
      <c r="B848" s="78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63"/>
      <c r="T848" s="163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</row>
    <row r="849" ht="21.0" customHeight="1">
      <c r="A849" s="78"/>
      <c r="B849" s="78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63"/>
      <c r="T849" s="163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</row>
    <row r="850" ht="21.0" customHeight="1">
      <c r="A850" s="78"/>
      <c r="B850" s="78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63"/>
      <c r="T850" s="163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</row>
    <row r="851" ht="21.0" customHeight="1">
      <c r="A851" s="78"/>
      <c r="B851" s="78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63"/>
      <c r="T851" s="163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</row>
    <row r="852" ht="21.0" customHeight="1">
      <c r="A852" s="78"/>
      <c r="B852" s="78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63"/>
      <c r="T852" s="163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</row>
    <row r="853" ht="21.0" customHeight="1">
      <c r="A853" s="78"/>
      <c r="B853" s="78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63"/>
      <c r="T853" s="163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</row>
    <row r="854" ht="21.0" customHeight="1">
      <c r="A854" s="78"/>
      <c r="B854" s="78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63"/>
      <c r="T854" s="163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</row>
    <row r="855" ht="21.0" customHeight="1">
      <c r="A855" s="78"/>
      <c r="B855" s="78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63"/>
      <c r="T855" s="163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</row>
    <row r="856" ht="21.0" customHeight="1">
      <c r="A856" s="78"/>
      <c r="B856" s="78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63"/>
      <c r="T856" s="163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</row>
    <row r="857" ht="21.0" customHeight="1">
      <c r="A857" s="78"/>
      <c r="B857" s="78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63"/>
      <c r="T857" s="163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</row>
    <row r="858" ht="21.0" customHeight="1">
      <c r="A858" s="78"/>
      <c r="B858" s="78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63"/>
      <c r="T858" s="163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</row>
    <row r="859" ht="21.0" customHeight="1">
      <c r="A859" s="78"/>
      <c r="B859" s="78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63"/>
      <c r="T859" s="163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</row>
    <row r="860" ht="21.0" customHeight="1">
      <c r="A860" s="78"/>
      <c r="B860" s="78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63"/>
      <c r="T860" s="163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</row>
    <row r="861" ht="21.0" customHeight="1">
      <c r="A861" s="78"/>
      <c r="B861" s="78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63"/>
      <c r="T861" s="163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</row>
    <row r="862" ht="21.0" customHeight="1">
      <c r="A862" s="78"/>
      <c r="B862" s="78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63"/>
      <c r="T862" s="163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</row>
    <row r="863" ht="21.0" customHeight="1">
      <c r="A863" s="78"/>
      <c r="B863" s="78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63"/>
      <c r="T863" s="163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</row>
    <row r="864" ht="21.0" customHeight="1">
      <c r="A864" s="78"/>
      <c r="B864" s="78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63"/>
      <c r="T864" s="163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</row>
    <row r="865" ht="21.0" customHeight="1">
      <c r="A865" s="78"/>
      <c r="B865" s="78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63"/>
      <c r="T865" s="163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</row>
    <row r="866" ht="21.0" customHeight="1">
      <c r="A866" s="78"/>
      <c r="B866" s="78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63"/>
      <c r="T866" s="163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</row>
    <row r="867" ht="21.0" customHeight="1">
      <c r="A867" s="78"/>
      <c r="B867" s="78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63"/>
      <c r="T867" s="163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</row>
    <row r="868" ht="21.0" customHeight="1">
      <c r="A868" s="78"/>
      <c r="B868" s="78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63"/>
      <c r="T868" s="163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</row>
    <row r="869" ht="21.0" customHeight="1">
      <c r="A869" s="78"/>
      <c r="B869" s="78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63"/>
      <c r="T869" s="163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</row>
    <row r="870" ht="21.0" customHeight="1">
      <c r="A870" s="78"/>
      <c r="B870" s="78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63"/>
      <c r="T870" s="163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</row>
    <row r="871" ht="21.0" customHeight="1">
      <c r="A871" s="78"/>
      <c r="B871" s="78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63"/>
      <c r="T871" s="163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</row>
    <row r="872" ht="21.0" customHeight="1">
      <c r="A872" s="78"/>
      <c r="B872" s="78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63"/>
      <c r="T872" s="163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</row>
    <row r="873" ht="21.0" customHeight="1">
      <c r="A873" s="78"/>
      <c r="B873" s="78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63"/>
      <c r="T873" s="163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</row>
    <row r="874" ht="21.0" customHeight="1">
      <c r="A874" s="78"/>
      <c r="B874" s="78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63"/>
      <c r="T874" s="163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</row>
    <row r="875" ht="21.0" customHeight="1">
      <c r="A875" s="78"/>
      <c r="B875" s="78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63"/>
      <c r="T875" s="163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</row>
    <row r="876" ht="21.0" customHeight="1">
      <c r="A876" s="78"/>
      <c r="B876" s="78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63"/>
      <c r="T876" s="163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</row>
    <row r="877" ht="21.0" customHeight="1">
      <c r="A877" s="78"/>
      <c r="B877" s="78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63"/>
      <c r="T877" s="163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</row>
    <row r="878" ht="21.0" customHeight="1">
      <c r="A878" s="78"/>
      <c r="B878" s="78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63"/>
      <c r="T878" s="163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</row>
    <row r="879" ht="21.0" customHeight="1">
      <c r="A879" s="78"/>
      <c r="B879" s="78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63"/>
      <c r="T879" s="163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</row>
    <row r="880" ht="21.0" customHeight="1">
      <c r="A880" s="78"/>
      <c r="B880" s="78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63"/>
      <c r="T880" s="163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</row>
    <row r="881" ht="21.0" customHeight="1">
      <c r="A881" s="78"/>
      <c r="B881" s="78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63"/>
      <c r="T881" s="163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</row>
    <row r="882" ht="21.0" customHeight="1">
      <c r="A882" s="78"/>
      <c r="B882" s="78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63"/>
      <c r="T882" s="163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</row>
    <row r="883" ht="21.0" customHeight="1">
      <c r="A883" s="78"/>
      <c r="B883" s="78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63"/>
      <c r="T883" s="163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</row>
    <row r="884" ht="21.0" customHeight="1">
      <c r="A884" s="78"/>
      <c r="B884" s="78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63"/>
      <c r="T884" s="163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</row>
    <row r="885" ht="21.0" customHeight="1">
      <c r="A885" s="78"/>
      <c r="B885" s="78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63"/>
      <c r="T885" s="163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</row>
    <row r="886" ht="21.0" customHeight="1">
      <c r="A886" s="78"/>
      <c r="B886" s="78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63"/>
      <c r="T886" s="163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</row>
    <row r="887" ht="21.0" customHeight="1">
      <c r="A887" s="78"/>
      <c r="B887" s="78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63"/>
      <c r="T887" s="163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</row>
    <row r="888" ht="21.0" customHeight="1">
      <c r="A888" s="78"/>
      <c r="B888" s="78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63"/>
      <c r="T888" s="163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</row>
    <row r="889" ht="21.0" customHeight="1">
      <c r="A889" s="78"/>
      <c r="B889" s="78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63"/>
      <c r="T889" s="163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</row>
    <row r="890" ht="21.0" customHeight="1">
      <c r="A890" s="78"/>
      <c r="B890" s="78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63"/>
      <c r="T890" s="163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</row>
    <row r="891" ht="21.0" customHeight="1">
      <c r="A891" s="78"/>
      <c r="B891" s="78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63"/>
      <c r="T891" s="163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</row>
    <row r="892" ht="21.0" customHeight="1">
      <c r="A892" s="78"/>
      <c r="B892" s="78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63"/>
      <c r="T892" s="163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</row>
    <row r="893" ht="21.0" customHeight="1">
      <c r="A893" s="78"/>
      <c r="B893" s="78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63"/>
      <c r="T893" s="163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</row>
    <row r="894" ht="21.0" customHeight="1">
      <c r="A894" s="78"/>
      <c r="B894" s="78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63"/>
      <c r="T894" s="163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</row>
    <row r="895" ht="21.0" customHeight="1">
      <c r="A895" s="78"/>
      <c r="B895" s="78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63"/>
      <c r="T895" s="163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</row>
    <row r="896" ht="21.0" customHeight="1">
      <c r="A896" s="78"/>
      <c r="B896" s="78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63"/>
      <c r="T896" s="163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</row>
    <row r="897" ht="21.0" customHeight="1">
      <c r="A897" s="78"/>
      <c r="B897" s="78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63"/>
      <c r="T897" s="163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</row>
    <row r="898" ht="21.0" customHeight="1">
      <c r="A898" s="78"/>
      <c r="B898" s="78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63"/>
      <c r="T898" s="163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</row>
    <row r="899" ht="21.0" customHeight="1">
      <c r="A899" s="78"/>
      <c r="B899" s="78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63"/>
      <c r="T899" s="163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</row>
    <row r="900" ht="21.0" customHeight="1">
      <c r="A900" s="78"/>
      <c r="B900" s="78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63"/>
      <c r="T900" s="163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</row>
    <row r="901" ht="21.0" customHeight="1">
      <c r="A901" s="78"/>
      <c r="B901" s="78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63"/>
      <c r="T901" s="163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</row>
    <row r="902" ht="21.0" customHeight="1">
      <c r="A902" s="78"/>
      <c r="B902" s="78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63"/>
      <c r="T902" s="163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</row>
    <row r="903" ht="21.0" customHeight="1">
      <c r="A903" s="78"/>
      <c r="B903" s="78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63"/>
      <c r="T903" s="163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</row>
    <row r="904" ht="21.0" customHeight="1">
      <c r="A904" s="78"/>
      <c r="B904" s="78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63"/>
      <c r="T904" s="163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</row>
    <row r="905" ht="21.0" customHeight="1">
      <c r="A905" s="78"/>
      <c r="B905" s="78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63"/>
      <c r="T905" s="163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</row>
    <row r="906" ht="21.0" customHeight="1">
      <c r="A906" s="78"/>
      <c r="B906" s="78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63"/>
      <c r="T906" s="163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</row>
    <row r="907" ht="21.0" customHeight="1">
      <c r="A907" s="78"/>
      <c r="B907" s="78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63"/>
      <c r="T907" s="163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</row>
    <row r="908" ht="21.0" customHeight="1">
      <c r="A908" s="78"/>
      <c r="B908" s="78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63"/>
      <c r="T908" s="163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</row>
    <row r="909" ht="21.0" customHeight="1">
      <c r="A909" s="78"/>
      <c r="B909" s="78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63"/>
      <c r="T909" s="163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</row>
    <row r="910" ht="21.0" customHeight="1">
      <c r="A910" s="78"/>
      <c r="B910" s="78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63"/>
      <c r="T910" s="163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</row>
    <row r="911" ht="21.0" customHeight="1">
      <c r="A911" s="78"/>
      <c r="B911" s="78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63"/>
      <c r="T911" s="163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</row>
    <row r="912" ht="21.0" customHeight="1">
      <c r="A912" s="78"/>
      <c r="B912" s="78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63"/>
      <c r="T912" s="163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</row>
    <row r="913" ht="21.0" customHeight="1">
      <c r="A913" s="78"/>
      <c r="B913" s="78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63"/>
      <c r="T913" s="163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</row>
    <row r="914" ht="21.0" customHeight="1">
      <c r="A914" s="78"/>
      <c r="B914" s="78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63"/>
      <c r="T914" s="163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</row>
    <row r="915" ht="21.0" customHeight="1">
      <c r="A915" s="78"/>
      <c r="B915" s="78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63"/>
      <c r="T915" s="163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</row>
    <row r="916" ht="21.0" customHeight="1">
      <c r="A916" s="78"/>
      <c r="B916" s="78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63"/>
      <c r="T916" s="163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</row>
    <row r="917" ht="21.0" customHeight="1">
      <c r="A917" s="78"/>
      <c r="B917" s="78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63"/>
      <c r="T917" s="163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</row>
    <row r="918" ht="21.0" customHeight="1">
      <c r="A918" s="78"/>
      <c r="B918" s="78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63"/>
      <c r="T918" s="163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</row>
    <row r="919" ht="21.0" customHeight="1">
      <c r="A919" s="78"/>
      <c r="B919" s="78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63"/>
      <c r="T919" s="163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</row>
    <row r="920" ht="21.0" customHeight="1">
      <c r="A920" s="78"/>
      <c r="B920" s="78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63"/>
      <c r="T920" s="163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</row>
    <row r="921" ht="21.0" customHeight="1">
      <c r="A921" s="78"/>
      <c r="B921" s="78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63"/>
      <c r="T921" s="163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</row>
    <row r="922" ht="21.0" customHeight="1">
      <c r="A922" s="78"/>
      <c r="B922" s="78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63"/>
      <c r="T922" s="163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</row>
    <row r="923" ht="21.0" customHeight="1">
      <c r="A923" s="78"/>
      <c r="B923" s="78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63"/>
      <c r="T923" s="163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</row>
    <row r="924" ht="21.0" customHeight="1">
      <c r="A924" s="78"/>
      <c r="B924" s="78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63"/>
      <c r="T924" s="163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</row>
    <row r="925" ht="21.0" customHeight="1">
      <c r="A925" s="78"/>
      <c r="B925" s="78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63"/>
      <c r="T925" s="163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</row>
    <row r="926" ht="21.0" customHeight="1">
      <c r="A926" s="78"/>
      <c r="B926" s="78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63"/>
      <c r="T926" s="163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</row>
    <row r="927" ht="21.0" customHeight="1">
      <c r="A927" s="78"/>
      <c r="B927" s="78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63"/>
      <c r="T927" s="163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</row>
    <row r="928" ht="21.0" customHeight="1">
      <c r="A928" s="78"/>
      <c r="B928" s="78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63"/>
      <c r="T928" s="163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</row>
    <row r="929" ht="21.0" customHeight="1">
      <c r="A929" s="78"/>
      <c r="B929" s="78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63"/>
      <c r="T929" s="163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</row>
    <row r="930" ht="21.0" customHeight="1">
      <c r="A930" s="78"/>
      <c r="B930" s="78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63"/>
      <c r="T930" s="163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</row>
    <row r="931" ht="21.0" customHeight="1">
      <c r="A931" s="78"/>
      <c r="B931" s="78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63"/>
      <c r="T931" s="163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</row>
    <row r="932" ht="21.0" customHeight="1">
      <c r="A932" s="78"/>
      <c r="B932" s="78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63"/>
      <c r="T932" s="163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</row>
    <row r="933" ht="21.0" customHeight="1">
      <c r="A933" s="78"/>
      <c r="B933" s="78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63"/>
      <c r="T933" s="163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</row>
    <row r="934" ht="21.0" customHeight="1">
      <c r="A934" s="78"/>
      <c r="B934" s="78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63"/>
      <c r="T934" s="163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</row>
    <row r="935" ht="21.0" customHeight="1">
      <c r="A935" s="78"/>
      <c r="B935" s="78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63"/>
      <c r="T935" s="163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</row>
    <row r="936" ht="21.0" customHeight="1">
      <c r="A936" s="78"/>
      <c r="B936" s="78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63"/>
      <c r="T936" s="163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</row>
    <row r="937" ht="21.0" customHeight="1">
      <c r="A937" s="78"/>
      <c r="B937" s="78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63"/>
      <c r="T937" s="163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</row>
    <row r="938" ht="21.0" customHeight="1">
      <c r="A938" s="78"/>
      <c r="B938" s="78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63"/>
      <c r="T938" s="163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</row>
    <row r="939" ht="21.0" customHeight="1">
      <c r="A939" s="78"/>
      <c r="B939" s="78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63"/>
      <c r="T939" s="163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</row>
    <row r="940" ht="21.0" customHeight="1">
      <c r="A940" s="78"/>
      <c r="B940" s="78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63"/>
      <c r="T940" s="163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</row>
    <row r="941" ht="21.0" customHeight="1">
      <c r="A941" s="78"/>
      <c r="B941" s="78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63"/>
      <c r="T941" s="163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</row>
    <row r="942" ht="21.0" customHeight="1">
      <c r="A942" s="78"/>
      <c r="B942" s="78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63"/>
      <c r="T942" s="163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</row>
    <row r="943" ht="21.0" customHeight="1">
      <c r="A943" s="78"/>
      <c r="B943" s="78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63"/>
      <c r="T943" s="163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</row>
    <row r="944" ht="21.0" customHeight="1">
      <c r="A944" s="78"/>
      <c r="B944" s="78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63"/>
      <c r="T944" s="163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</row>
    <row r="945" ht="21.0" customHeight="1">
      <c r="A945" s="78"/>
      <c r="B945" s="78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63"/>
      <c r="T945" s="163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</row>
    <row r="946" ht="21.0" customHeight="1">
      <c r="A946" s="78"/>
      <c r="B946" s="78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63"/>
      <c r="T946" s="163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</row>
    <row r="947" ht="21.0" customHeight="1">
      <c r="A947" s="78"/>
      <c r="B947" s="78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63"/>
      <c r="T947" s="163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</row>
    <row r="948" ht="21.0" customHeight="1">
      <c r="A948" s="78"/>
      <c r="B948" s="78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63"/>
      <c r="T948" s="163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</row>
    <row r="949" ht="21.0" customHeight="1">
      <c r="A949" s="78"/>
      <c r="B949" s="78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63"/>
      <c r="T949" s="163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</row>
    <row r="950" ht="21.0" customHeight="1">
      <c r="A950" s="78"/>
      <c r="B950" s="78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63"/>
      <c r="T950" s="163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</row>
    <row r="951" ht="21.0" customHeight="1">
      <c r="A951" s="78"/>
      <c r="B951" s="78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63"/>
      <c r="T951" s="163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</row>
    <row r="952" ht="21.0" customHeight="1">
      <c r="A952" s="78"/>
      <c r="B952" s="78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63"/>
      <c r="T952" s="163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</row>
    <row r="953" ht="21.0" customHeight="1">
      <c r="A953" s="78"/>
      <c r="B953" s="78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63"/>
      <c r="T953" s="163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</row>
    <row r="954" ht="21.0" customHeight="1">
      <c r="A954" s="78"/>
      <c r="B954" s="78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63"/>
      <c r="T954" s="163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</row>
    <row r="955" ht="21.0" customHeight="1">
      <c r="A955" s="78"/>
      <c r="B955" s="78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63"/>
      <c r="T955" s="163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</row>
    <row r="956" ht="21.0" customHeight="1">
      <c r="A956" s="78"/>
      <c r="B956" s="78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63"/>
      <c r="T956" s="163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</row>
    <row r="957" ht="21.0" customHeight="1">
      <c r="A957" s="78"/>
      <c r="B957" s="78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63"/>
      <c r="T957" s="163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</row>
    <row r="958" ht="21.0" customHeight="1">
      <c r="A958" s="78"/>
      <c r="B958" s="78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63"/>
      <c r="T958" s="163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</row>
    <row r="959" ht="21.0" customHeight="1">
      <c r="A959" s="78"/>
      <c r="B959" s="78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63"/>
      <c r="T959" s="163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</row>
    <row r="960" ht="21.0" customHeight="1">
      <c r="A960" s="78"/>
      <c r="B960" s="78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63"/>
      <c r="T960" s="163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</row>
    <row r="961" ht="21.0" customHeight="1">
      <c r="A961" s="78"/>
      <c r="B961" s="78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63"/>
      <c r="T961" s="163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</row>
    <row r="962" ht="21.0" customHeight="1">
      <c r="A962" s="78"/>
      <c r="B962" s="78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63"/>
      <c r="T962" s="163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</row>
    <row r="963" ht="21.0" customHeight="1">
      <c r="A963" s="78"/>
      <c r="B963" s="78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63"/>
      <c r="T963" s="163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</row>
    <row r="964" ht="21.0" customHeight="1">
      <c r="A964" s="78"/>
      <c r="B964" s="78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63"/>
      <c r="T964" s="163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</row>
    <row r="965" ht="21.0" customHeight="1">
      <c r="A965" s="78"/>
      <c r="B965" s="78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63"/>
      <c r="T965" s="163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</row>
    <row r="966" ht="21.0" customHeight="1">
      <c r="A966" s="78"/>
      <c r="B966" s="78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63"/>
      <c r="T966" s="163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</row>
    <row r="967" ht="21.0" customHeight="1">
      <c r="A967" s="78"/>
      <c r="B967" s="78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63"/>
      <c r="T967" s="163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</row>
    <row r="968" ht="21.0" customHeight="1">
      <c r="A968" s="78"/>
      <c r="B968" s="78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63"/>
      <c r="T968" s="163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</row>
    <row r="969" ht="21.0" customHeight="1">
      <c r="A969" s="78"/>
      <c r="B969" s="78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63"/>
      <c r="T969" s="163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</row>
    <row r="970" ht="21.0" customHeight="1">
      <c r="A970" s="78"/>
      <c r="B970" s="78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63"/>
      <c r="T970" s="163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</row>
    <row r="971" ht="21.0" customHeight="1">
      <c r="A971" s="78"/>
      <c r="B971" s="78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63"/>
      <c r="T971" s="163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</row>
    <row r="972" ht="21.0" customHeight="1">
      <c r="A972" s="78"/>
      <c r="B972" s="78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63"/>
      <c r="T972" s="163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</row>
    <row r="973" ht="21.0" customHeight="1">
      <c r="A973" s="78"/>
      <c r="B973" s="78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63"/>
      <c r="T973" s="163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</row>
    <row r="974" ht="21.0" customHeight="1">
      <c r="A974" s="78"/>
      <c r="B974" s="78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63"/>
      <c r="T974" s="163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</row>
    <row r="975" ht="21.0" customHeight="1">
      <c r="A975" s="78"/>
      <c r="B975" s="78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63"/>
      <c r="T975" s="163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</row>
    <row r="976" ht="21.0" customHeight="1">
      <c r="A976" s="78"/>
      <c r="B976" s="78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63"/>
      <c r="T976" s="163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</row>
    <row r="977" ht="21.0" customHeight="1">
      <c r="A977" s="78"/>
      <c r="B977" s="78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63"/>
      <c r="T977" s="163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</row>
    <row r="978" ht="21.0" customHeight="1">
      <c r="A978" s="78"/>
      <c r="B978" s="78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63"/>
      <c r="T978" s="163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</row>
    <row r="979" ht="21.0" customHeight="1">
      <c r="A979" s="78"/>
      <c r="B979" s="78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63"/>
      <c r="T979" s="163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</row>
    <row r="980" ht="21.0" customHeight="1">
      <c r="A980" s="78"/>
      <c r="B980" s="78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63"/>
      <c r="T980" s="163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</row>
    <row r="981" ht="21.0" customHeight="1">
      <c r="A981" s="78"/>
      <c r="B981" s="78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63"/>
      <c r="T981" s="163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</row>
    <row r="982" ht="21.0" customHeight="1">
      <c r="A982" s="78"/>
      <c r="B982" s="78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63"/>
      <c r="T982" s="163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</row>
    <row r="983" ht="21.0" customHeight="1">
      <c r="A983" s="78"/>
      <c r="B983" s="78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63"/>
      <c r="T983" s="163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</row>
    <row r="984" ht="21.0" customHeight="1">
      <c r="A984" s="78"/>
      <c r="B984" s="78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63"/>
      <c r="T984" s="163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</row>
    <row r="985" ht="21.0" customHeight="1">
      <c r="A985" s="78"/>
      <c r="B985" s="78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63"/>
      <c r="T985" s="163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</row>
    <row r="986" ht="21.0" customHeight="1">
      <c r="A986" s="78"/>
      <c r="B986" s="78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63"/>
      <c r="T986" s="163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</row>
    <row r="987" ht="21.0" customHeight="1">
      <c r="A987" s="78"/>
      <c r="B987" s="78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63"/>
      <c r="T987" s="163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</row>
    <row r="988" ht="21.0" customHeight="1">
      <c r="A988" s="78"/>
      <c r="B988" s="78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63"/>
      <c r="T988" s="163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</row>
    <row r="989" ht="21.0" customHeight="1">
      <c r="A989" s="78"/>
      <c r="B989" s="78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63"/>
      <c r="T989" s="163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</row>
    <row r="990" ht="21.0" customHeight="1">
      <c r="A990" s="78"/>
      <c r="B990" s="78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63"/>
      <c r="T990" s="163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</row>
    <row r="991" ht="21.0" customHeight="1">
      <c r="A991" s="78"/>
      <c r="B991" s="78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63"/>
      <c r="T991" s="163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</row>
    <row r="992" ht="21.0" customHeight="1">
      <c r="A992" s="78"/>
      <c r="B992" s="78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63"/>
      <c r="T992" s="163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</row>
    <row r="993" ht="21.0" customHeight="1">
      <c r="A993" s="78"/>
      <c r="B993" s="78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63"/>
      <c r="T993" s="163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</row>
    <row r="994" ht="21.0" customHeight="1">
      <c r="A994" s="78"/>
      <c r="B994" s="78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63"/>
      <c r="T994" s="163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</row>
    <row r="995" ht="21.0" customHeight="1">
      <c r="A995" s="78"/>
      <c r="B995" s="78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63"/>
      <c r="T995" s="163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</row>
    <row r="996" ht="21.0" customHeight="1">
      <c r="A996" s="78"/>
      <c r="B996" s="78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63"/>
      <c r="T996" s="163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</row>
    <row r="997" ht="21.0" customHeight="1">
      <c r="A997" s="78"/>
      <c r="B997" s="78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63"/>
      <c r="T997" s="163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</row>
    <row r="998" ht="21.0" customHeight="1">
      <c r="A998" s="78"/>
      <c r="B998" s="78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63"/>
      <c r="T998" s="163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</row>
    <row r="999" ht="21.0" customHeight="1">
      <c r="A999" s="78"/>
      <c r="B999" s="78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63"/>
      <c r="T999" s="163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</row>
    <row r="1000" ht="21.0" customHeight="1">
      <c r="A1000" s="78"/>
      <c r="B1000" s="78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63"/>
      <c r="T1000" s="163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</row>
  </sheetData>
  <autoFilter ref="$A$2:$T$19"/>
  <mergeCells count="4">
    <mergeCell ref="E1:G1"/>
    <mergeCell ref="H1:K1"/>
    <mergeCell ref="M1:R1"/>
    <mergeCell ref="S1:T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25"/>
    <col customWidth="1" min="2" max="2" width="22.0"/>
    <col customWidth="1" min="3" max="3" width="18.13"/>
    <col customWidth="1" min="4" max="4" width="20.5"/>
    <col customWidth="1" min="5" max="5" width="25.38"/>
    <col customWidth="1" min="6" max="8" width="20.5"/>
    <col customWidth="1" min="9" max="9" width="24.25"/>
    <col customWidth="1" min="10" max="10" width="20.88"/>
    <col customWidth="1" min="11" max="12" width="17.38"/>
    <col customWidth="1" min="13" max="14" width="17.5"/>
    <col customWidth="1" min="15" max="15" width="13.63"/>
    <col customWidth="1" min="16" max="17" width="18.38"/>
    <col customWidth="1" min="18" max="18" width="14.5"/>
    <col customWidth="1" min="19" max="19" width="21.38"/>
    <col customWidth="1" min="20" max="20" width="21.5"/>
    <col customWidth="1" min="21" max="21" width="17.63"/>
    <col customWidth="1" min="22" max="22" width="16.75"/>
    <col customWidth="1" min="23" max="23" width="15.38"/>
    <col customWidth="1" min="24" max="25" width="9.13"/>
    <col customWidth="1" min="26" max="34" width="8.63"/>
  </cols>
  <sheetData>
    <row r="1" ht="36.0" customHeight="1">
      <c r="A1" s="76" t="s">
        <v>385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</row>
    <row r="2" ht="34.5" customHeight="1">
      <c r="A2" s="79" t="s">
        <v>349</v>
      </c>
      <c r="B2" s="80"/>
      <c r="C2" s="80"/>
      <c r="D2" s="80"/>
      <c r="E2" s="80"/>
      <c r="F2" s="80"/>
      <c r="G2" s="80"/>
      <c r="H2" s="80"/>
      <c r="I2" s="120" t="s">
        <v>350</v>
      </c>
      <c r="J2" s="83"/>
      <c r="K2" s="121" t="s">
        <v>351</v>
      </c>
      <c r="L2" s="81" t="s">
        <v>352</v>
      </c>
      <c r="M2" s="82"/>
      <c r="N2" s="82"/>
      <c r="O2" s="82"/>
      <c r="P2" s="82"/>
      <c r="Q2" s="82"/>
      <c r="R2" s="82"/>
      <c r="S2" s="82"/>
      <c r="T2" s="83"/>
      <c r="U2" s="84" t="s">
        <v>318</v>
      </c>
      <c r="V2" s="82"/>
      <c r="W2" s="83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</row>
    <row r="3" ht="21.0" customHeight="1">
      <c r="A3" s="87" t="s">
        <v>72</v>
      </c>
      <c r="B3" s="87" t="s">
        <v>73</v>
      </c>
      <c r="C3" s="88" t="s">
        <v>4</v>
      </c>
      <c r="D3" s="88" t="s">
        <v>74</v>
      </c>
      <c r="E3" s="88" t="s">
        <v>386</v>
      </c>
      <c r="F3" s="88" t="s">
        <v>387</v>
      </c>
      <c r="G3" s="88" t="s">
        <v>388</v>
      </c>
      <c r="H3" s="88" t="s">
        <v>389</v>
      </c>
      <c r="I3" s="122" t="s">
        <v>358</v>
      </c>
      <c r="J3" s="122" t="s">
        <v>359</v>
      </c>
      <c r="K3" s="123" t="s">
        <v>360</v>
      </c>
      <c r="L3" s="89" t="s">
        <v>361</v>
      </c>
      <c r="M3" s="89" t="s">
        <v>362</v>
      </c>
      <c r="N3" s="89" t="s">
        <v>363</v>
      </c>
      <c r="O3" s="89" t="s">
        <v>364</v>
      </c>
      <c r="P3" s="89" t="s">
        <v>390</v>
      </c>
      <c r="Q3" s="89" t="s">
        <v>391</v>
      </c>
      <c r="R3" s="89" t="s">
        <v>327</v>
      </c>
      <c r="S3" s="89" t="s">
        <v>328</v>
      </c>
      <c r="T3" s="89" t="s">
        <v>329</v>
      </c>
      <c r="U3" s="90" t="s">
        <v>330</v>
      </c>
      <c r="V3" s="90" t="s">
        <v>331</v>
      </c>
      <c r="W3" s="90" t="s">
        <v>333</v>
      </c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</row>
    <row r="4" ht="21.0" customHeight="1">
      <c r="A4" s="93">
        <v>1.1726598E7</v>
      </c>
      <c r="B4" s="93" t="s">
        <v>90</v>
      </c>
      <c r="C4" s="94">
        <v>8.404856E7</v>
      </c>
      <c r="D4" s="94">
        <v>8.81387476E9</v>
      </c>
      <c r="E4" s="94">
        <v>3.486478E7</v>
      </c>
      <c r="F4" s="94">
        <v>86342.0</v>
      </c>
      <c r="G4" s="94">
        <v>1700068.0</v>
      </c>
      <c r="H4" s="94">
        <v>0.0</v>
      </c>
      <c r="I4" s="125">
        <v>3.013557952990218E8</v>
      </c>
      <c r="J4" s="125">
        <v>1.5378933001365575E8</v>
      </c>
      <c r="K4" s="126">
        <v>4.593060011251047E8</v>
      </c>
      <c r="L4" s="127">
        <v>11270.0</v>
      </c>
      <c r="M4" s="127">
        <v>4996196.0</v>
      </c>
      <c r="N4" s="127">
        <v>6.1588448E7</v>
      </c>
      <c r="O4" s="95">
        <v>6.6584644E7</v>
      </c>
      <c r="P4" s="95" t="s">
        <v>341</v>
      </c>
      <c r="Q4" s="95" t="s">
        <v>341</v>
      </c>
      <c r="R4" s="95">
        <v>444458.0</v>
      </c>
      <c r="S4" s="95">
        <v>-4912860.0</v>
      </c>
      <c r="T4" s="95">
        <v>1.281752131E9</v>
      </c>
      <c r="U4" s="96">
        <v>4.253285156597619</v>
      </c>
      <c r="V4" s="96">
        <v>0.0028900444521120826</v>
      </c>
      <c r="W4" s="96">
        <v>2.7906278774068953</v>
      </c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</row>
    <row r="5" ht="21.0" customHeight="1">
      <c r="A5" s="93">
        <v>1.69446444E8</v>
      </c>
      <c r="B5" s="93" t="s">
        <v>164</v>
      </c>
      <c r="C5" s="94">
        <v>5.691109E7</v>
      </c>
      <c r="D5" s="94">
        <v>1.137301615E9</v>
      </c>
      <c r="E5" s="94">
        <v>1.495479E7</v>
      </c>
      <c r="F5" s="94">
        <v>22171.0</v>
      </c>
      <c r="G5" s="94">
        <v>736654.0</v>
      </c>
      <c r="H5" s="94">
        <v>0.0</v>
      </c>
      <c r="I5" s="125">
        <v>1.2687089850333208E8</v>
      </c>
      <c r="J5" s="125">
        <v>6.79526554164601E7</v>
      </c>
      <c r="K5" s="126">
        <v>2.052917237420212E8</v>
      </c>
      <c r="L5" s="127">
        <v>12305.0</v>
      </c>
      <c r="M5" s="127">
        <v>1382082.0</v>
      </c>
      <c r="N5" s="127">
        <v>1.843286E7</v>
      </c>
      <c r="O5" s="95">
        <v>1.9814942E7</v>
      </c>
      <c r="P5" s="95" t="s">
        <v>341</v>
      </c>
      <c r="Q5" s="95" t="s">
        <v>341</v>
      </c>
      <c r="R5" s="95">
        <v>929637.0</v>
      </c>
      <c r="S5" s="95">
        <v>-4600040.0</v>
      </c>
      <c r="T5" s="95">
        <v>3.82512857E8</v>
      </c>
      <c r="U5" s="96">
        <v>3.0149771264523193</v>
      </c>
      <c r="V5" s="96">
        <v>0.013680657426888648</v>
      </c>
      <c r="W5" s="96">
        <v>1.8632648702423231</v>
      </c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</row>
    <row r="6" ht="21.0" customHeight="1">
      <c r="A6" s="93">
        <v>1.69326547E8</v>
      </c>
      <c r="B6" s="93" t="s">
        <v>134</v>
      </c>
      <c r="C6" s="94">
        <v>6.5412665E7</v>
      </c>
      <c r="D6" s="94">
        <v>3.351127823E9</v>
      </c>
      <c r="E6" s="94">
        <v>9906090.0</v>
      </c>
      <c r="F6" s="94">
        <v>19469.0</v>
      </c>
      <c r="G6" s="94">
        <v>485570.0</v>
      </c>
      <c r="H6" s="94">
        <v>12498.0</v>
      </c>
      <c r="I6" s="125">
        <v>1.7974676605827588E8</v>
      </c>
      <c r="J6" s="125">
        <v>9.686012655530049E7</v>
      </c>
      <c r="K6" s="126">
        <v>2.852050719651087E8</v>
      </c>
      <c r="L6" s="127">
        <v>241985.0</v>
      </c>
      <c r="M6" s="127">
        <v>2223160.0</v>
      </c>
      <c r="N6" s="127">
        <v>2.1125126E7</v>
      </c>
      <c r="O6" s="95">
        <v>2.3348286E7</v>
      </c>
      <c r="P6" s="95" t="s">
        <v>341</v>
      </c>
      <c r="Q6" s="95" t="s">
        <v>341</v>
      </c>
      <c r="R6" s="95">
        <v>1006405.0</v>
      </c>
      <c r="S6" s="95">
        <v>-5065796.0</v>
      </c>
      <c r="T6" s="95">
        <v>4.44890229E8</v>
      </c>
      <c r="U6" s="96">
        <v>2.475094482955881</v>
      </c>
      <c r="V6" s="96">
        <v>0.010390292019961504</v>
      </c>
      <c r="W6" s="96">
        <v>1.5598959230796106</v>
      </c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</row>
    <row r="7" ht="21.0" customHeight="1">
      <c r="A7" s="93">
        <v>1.72021868E8</v>
      </c>
      <c r="B7" s="93" t="s">
        <v>132</v>
      </c>
      <c r="C7" s="94">
        <v>7.0453E7</v>
      </c>
      <c r="D7" s="94">
        <v>9.82522275E8</v>
      </c>
      <c r="E7" s="94">
        <v>9369340.0</v>
      </c>
      <c r="F7" s="94">
        <v>13784.0</v>
      </c>
      <c r="G7" s="94">
        <v>461575.0</v>
      </c>
      <c r="H7" s="94">
        <v>0.0</v>
      </c>
      <c r="I7" s="125">
        <v>1.913100651636652E8</v>
      </c>
      <c r="J7" s="125">
        <v>1.0273559513486381E8</v>
      </c>
      <c r="K7" s="126">
        <v>3.0222852011767364E8</v>
      </c>
      <c r="L7" s="127">
        <v>6276.0</v>
      </c>
      <c r="M7" s="127">
        <v>986126.0</v>
      </c>
      <c r="N7" s="127">
        <v>1.5471007E7</v>
      </c>
      <c r="O7" s="95">
        <v>1.6457133E7</v>
      </c>
      <c r="P7" s="95" t="s">
        <v>341</v>
      </c>
      <c r="Q7" s="95" t="s">
        <v>341</v>
      </c>
      <c r="R7" s="95">
        <v>527261.0</v>
      </c>
      <c r="S7" s="95">
        <v>-1514120.0</v>
      </c>
      <c r="T7" s="95">
        <v>3.19285719E8</v>
      </c>
      <c r="U7" s="96">
        <v>1.6689436529481707</v>
      </c>
      <c r="V7" s="96">
        <v>0.0051322134193883834</v>
      </c>
      <c r="W7" s="96">
        <v>1.0564380849156296</v>
      </c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</row>
    <row r="8" ht="21.0" customHeight="1">
      <c r="A8" s="93">
        <v>6.496634E7</v>
      </c>
      <c r="B8" s="93" t="s">
        <v>80</v>
      </c>
      <c r="C8" s="94">
        <v>9.4354675E7</v>
      </c>
      <c r="D8" s="94">
        <v>4.863871419E9</v>
      </c>
      <c r="E8" s="94">
        <v>3.857534E7</v>
      </c>
      <c r="F8" s="94">
        <v>36774.0</v>
      </c>
      <c r="G8" s="94">
        <v>1910380.0</v>
      </c>
      <c r="H8" s="94">
        <v>0.0</v>
      </c>
      <c r="I8" s="125">
        <v>4.703026456301523E8</v>
      </c>
      <c r="J8" s="125">
        <v>2.2230327784622958E8</v>
      </c>
      <c r="K8" s="126">
        <v>6.904511187129732E8</v>
      </c>
      <c r="L8" s="127">
        <v>114340.0</v>
      </c>
      <c r="M8" s="127">
        <v>3701142.0</v>
      </c>
      <c r="N8" s="127">
        <v>3.2841835E7</v>
      </c>
      <c r="O8" s="95">
        <v>3.6542977E7</v>
      </c>
      <c r="P8" s="95" t="s">
        <v>341</v>
      </c>
      <c r="Q8" s="95" t="s">
        <v>341</v>
      </c>
      <c r="R8" s="95">
        <v>1278779.0</v>
      </c>
      <c r="S8" s="95">
        <v>-1.6193061E7</v>
      </c>
      <c r="T8" s="95">
        <v>6.93924292E8</v>
      </c>
      <c r="U8" s="96">
        <v>1.4754845596716133</v>
      </c>
      <c r="V8" s="96">
        <v>0.005752407307662598</v>
      </c>
      <c r="W8" s="96">
        <v>1.0050302956905928</v>
      </c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</row>
    <row r="9" ht="21.0" customHeight="1">
      <c r="A9" s="93">
        <v>2463403.0</v>
      </c>
      <c r="B9" s="93" t="s">
        <v>85</v>
      </c>
      <c r="C9" s="94">
        <v>8.4911141E7</v>
      </c>
      <c r="D9" s="94">
        <v>7.680883143E9</v>
      </c>
      <c r="E9" s="94">
        <v>5.949523E7</v>
      </c>
      <c r="F9" s="94">
        <v>1101857.0</v>
      </c>
      <c r="G9" s="94">
        <v>2423833.0</v>
      </c>
      <c r="H9" s="94">
        <v>0.0</v>
      </c>
      <c r="I9" s="125">
        <v>3.3338677495398825E8</v>
      </c>
      <c r="J9" s="125">
        <v>1.6747727698078963E8</v>
      </c>
      <c r="K9" s="126">
        <v>5.038375012608421E8</v>
      </c>
      <c r="L9" s="127">
        <v>15337.0</v>
      </c>
      <c r="M9" s="127">
        <v>2659968.0</v>
      </c>
      <c r="N9" s="127">
        <v>2.3675967E7</v>
      </c>
      <c r="O9" s="95">
        <v>2.6335935E7</v>
      </c>
      <c r="P9" s="95" t="s">
        <v>341</v>
      </c>
      <c r="Q9" s="95" t="s">
        <v>341</v>
      </c>
      <c r="R9" s="95">
        <v>727276.0</v>
      </c>
      <c r="S9" s="95">
        <v>-9054739.0</v>
      </c>
      <c r="T9" s="95">
        <v>5.00122126E8</v>
      </c>
      <c r="U9" s="96">
        <v>1.500125870526878</v>
      </c>
      <c r="V9" s="96">
        <v>0.0043425353762076135</v>
      </c>
      <c r="W9" s="96">
        <v>0.9926258461278796</v>
      </c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</row>
    <row r="10" ht="21.0" customHeight="1">
      <c r="A10" s="93">
        <v>1.71355737E8</v>
      </c>
      <c r="B10" s="93" t="s">
        <v>338</v>
      </c>
      <c r="C10" s="94">
        <v>6.1867398E7</v>
      </c>
      <c r="D10" s="94">
        <v>6.5620972E8</v>
      </c>
      <c r="E10" s="94">
        <v>2153686.0</v>
      </c>
      <c r="F10" s="94">
        <v>47046.0</v>
      </c>
      <c r="G10" s="94">
        <v>78243.0</v>
      </c>
      <c r="H10" s="94">
        <v>0.0</v>
      </c>
      <c r="I10" s="125">
        <v>1.931794684404645E8</v>
      </c>
      <c r="J10" s="125">
        <v>1.0367357837437922E8</v>
      </c>
      <c r="K10" s="126">
        <v>3.049685933715521E8</v>
      </c>
      <c r="L10" s="127">
        <v>1102536.0</v>
      </c>
      <c r="M10" s="127">
        <v>1.0938584E7</v>
      </c>
      <c r="N10" s="127">
        <v>9395033.0</v>
      </c>
      <c r="O10" s="95">
        <v>2.0333617E7</v>
      </c>
      <c r="P10" s="95" t="s">
        <v>341</v>
      </c>
      <c r="Q10" s="95" t="s">
        <v>341</v>
      </c>
      <c r="R10" s="95">
        <v>1555901.0</v>
      </c>
      <c r="S10" s="95">
        <v>-1.3407001E7</v>
      </c>
      <c r="T10" s="95">
        <v>3.00564911E8</v>
      </c>
      <c r="U10" s="96">
        <v>1.5558843464393854</v>
      </c>
      <c r="V10" s="96">
        <v>0.01500769071924413</v>
      </c>
      <c r="W10" s="96">
        <v>0.985560210240446</v>
      </c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</row>
    <row r="11" ht="21.0" customHeight="1">
      <c r="A11" s="93">
        <v>6.7071592E7</v>
      </c>
      <c r="B11" s="93" t="s">
        <v>93</v>
      </c>
      <c r="C11" s="94">
        <v>8.2862316E7</v>
      </c>
      <c r="D11" s="94">
        <v>1.0141442706E10</v>
      </c>
      <c r="E11" s="94">
        <v>5.645939E7</v>
      </c>
      <c r="F11" s="94">
        <v>149063.0</v>
      </c>
      <c r="G11" s="94">
        <v>2748438.0</v>
      </c>
      <c r="H11" s="94">
        <v>8814.0</v>
      </c>
      <c r="I11" s="125">
        <v>2.841747485688741E8</v>
      </c>
      <c r="J11" s="125">
        <v>1.4626924121233335E8</v>
      </c>
      <c r="K11" s="126">
        <v>4.352392437433921E8</v>
      </c>
      <c r="L11" s="127">
        <v>34600.0</v>
      </c>
      <c r="M11" s="127">
        <v>2058953.0</v>
      </c>
      <c r="N11" s="127">
        <v>2.0310671E7</v>
      </c>
      <c r="O11" s="95">
        <v>2.2369624E7</v>
      </c>
      <c r="P11" s="95" t="s">
        <v>341</v>
      </c>
      <c r="Q11" s="95" t="s">
        <v>341</v>
      </c>
      <c r="R11" s="95">
        <v>600112.0</v>
      </c>
      <c r="S11" s="95">
        <v>-4831728.0</v>
      </c>
      <c r="T11" s="95">
        <v>4.2681188E8</v>
      </c>
      <c r="U11" s="96">
        <v>1.501934574234542</v>
      </c>
      <c r="V11" s="96">
        <v>0.004102790135684377</v>
      </c>
      <c r="W11" s="96">
        <v>0.9806373991671562</v>
      </c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</row>
    <row r="12" ht="21.0" customHeight="1">
      <c r="A12" s="93">
        <v>1.46428825E8</v>
      </c>
      <c r="B12" s="93" t="s">
        <v>138</v>
      </c>
      <c r="C12" s="94">
        <v>6.4278632E7</v>
      </c>
      <c r="D12" s="94">
        <v>1.883224685E9</v>
      </c>
      <c r="E12" s="94">
        <v>1578836.0</v>
      </c>
      <c r="F12" s="94">
        <v>30638.0</v>
      </c>
      <c r="G12" s="94">
        <v>63119.0</v>
      </c>
      <c r="H12" s="94">
        <v>3652.0</v>
      </c>
      <c r="I12" s="125">
        <v>1.770531129781789E8</v>
      </c>
      <c r="J12" s="125">
        <v>9.547233806954002E7</v>
      </c>
      <c r="K12" s="126">
        <v>2.812201054635692E8</v>
      </c>
      <c r="L12" s="127">
        <v>2046594.0</v>
      </c>
      <c r="M12" s="127">
        <v>6425940.0</v>
      </c>
      <c r="N12" s="127">
        <v>1.0274693E7</v>
      </c>
      <c r="O12" s="95">
        <v>1.6700633E7</v>
      </c>
      <c r="P12" s="95" t="s">
        <v>341</v>
      </c>
      <c r="Q12" s="95" t="s">
        <v>341</v>
      </c>
      <c r="R12" s="95">
        <v>670959.0</v>
      </c>
      <c r="S12" s="95">
        <v>-6857891.0</v>
      </c>
      <c r="T12" s="95">
        <v>2.71569501E8</v>
      </c>
      <c r="U12" s="96">
        <v>1.5338307044252302</v>
      </c>
      <c r="V12" s="96">
        <v>0.007027784314984385</v>
      </c>
      <c r="W12" s="96">
        <v>0.9656830920831178</v>
      </c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</row>
    <row r="13" ht="21.0" customHeight="1">
      <c r="A13" s="93">
        <v>7.4556991E7</v>
      </c>
      <c r="B13" s="93" t="s">
        <v>98</v>
      </c>
      <c r="C13" s="94">
        <v>7.2895962E7</v>
      </c>
      <c r="D13" s="94">
        <v>2.684074484E9</v>
      </c>
      <c r="E13" s="94">
        <v>1.798932E7</v>
      </c>
      <c r="F13" s="94">
        <v>35856.0</v>
      </c>
      <c r="G13" s="94">
        <v>881538.0</v>
      </c>
      <c r="H13" s="94">
        <v>15582.0</v>
      </c>
      <c r="I13" s="125">
        <v>2.701875468420904E8</v>
      </c>
      <c r="J13" s="125">
        <v>1.4004412731347734E8</v>
      </c>
      <c r="K13" s="126">
        <v>4.155419084178887E8</v>
      </c>
      <c r="L13" s="127">
        <v>34373.0</v>
      </c>
      <c r="M13" s="127">
        <v>2029475.0</v>
      </c>
      <c r="N13" s="127">
        <v>1.8312114E7</v>
      </c>
      <c r="O13" s="95">
        <v>2.0341589E7</v>
      </c>
      <c r="P13" s="95" t="s">
        <v>341</v>
      </c>
      <c r="Q13" s="95" t="s">
        <v>341</v>
      </c>
      <c r="R13" s="95">
        <v>1305335.0</v>
      </c>
      <c r="S13" s="95">
        <v>-1.2140207E7</v>
      </c>
      <c r="T13" s="95">
        <v>3.86576209E8</v>
      </c>
      <c r="U13" s="96">
        <v>1.4307698986065123</v>
      </c>
      <c r="V13" s="96">
        <v>0.009320883531789335</v>
      </c>
      <c r="W13" s="96">
        <v>0.9302941560619695</v>
      </c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</row>
    <row r="14" ht="21.0" customHeight="1">
      <c r="A14" s="93">
        <v>1.53857025E8</v>
      </c>
      <c r="B14" s="93" t="s">
        <v>154</v>
      </c>
      <c r="C14" s="94">
        <v>6.427036E7</v>
      </c>
      <c r="D14" s="94">
        <v>8.7865654E8</v>
      </c>
      <c r="E14" s="94">
        <v>4953570.0</v>
      </c>
      <c r="F14" s="94">
        <v>18203.0</v>
      </c>
      <c r="G14" s="94">
        <v>238577.0</v>
      </c>
      <c r="H14" s="94">
        <v>0.0</v>
      </c>
      <c r="I14" s="125">
        <v>1.517213276448572E8</v>
      </c>
      <c r="J14" s="125">
        <v>8.20179087353826E7</v>
      </c>
      <c r="K14" s="126">
        <v>2.433354038447637E8</v>
      </c>
      <c r="L14" s="127">
        <v>59899.0</v>
      </c>
      <c r="M14" s="127">
        <v>1095197.0</v>
      </c>
      <c r="N14" s="127">
        <v>1.0500265E7</v>
      </c>
      <c r="O14" s="95">
        <v>1.1595462E7</v>
      </c>
      <c r="P14" s="95" t="s">
        <v>341</v>
      </c>
      <c r="Q14" s="95" t="s">
        <v>341</v>
      </c>
      <c r="R14" s="95">
        <v>658197.0</v>
      </c>
      <c r="S14" s="95">
        <v>-1071453.0</v>
      </c>
      <c r="T14" s="95">
        <v>2.20974998E8</v>
      </c>
      <c r="U14" s="96">
        <v>1.4564531001023722</v>
      </c>
      <c r="V14" s="96">
        <v>0.008025040020510217</v>
      </c>
      <c r="W14" s="96">
        <v>0.9081087030844531</v>
      </c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</row>
    <row r="15" ht="21.0" customHeight="1">
      <c r="A15" s="93">
        <v>1.71503078E8</v>
      </c>
      <c r="B15" s="93" t="s">
        <v>109</v>
      </c>
      <c r="C15" s="94">
        <v>7.5768335E7</v>
      </c>
      <c r="D15" s="94">
        <v>1.358479984E9</v>
      </c>
      <c r="E15" s="94">
        <v>1.3292549E7</v>
      </c>
      <c r="F15" s="94">
        <v>20178.0</v>
      </c>
      <c r="G15" s="94">
        <v>654538.0</v>
      </c>
      <c r="H15" s="94">
        <v>32905.0</v>
      </c>
      <c r="I15" s="125">
        <v>2.2599923312584224E8</v>
      </c>
      <c r="J15" s="125">
        <v>1.1966850398026244E8</v>
      </c>
      <c r="K15" s="126">
        <v>3.525947613499687E8</v>
      </c>
      <c r="L15" s="127">
        <v>4527.0</v>
      </c>
      <c r="M15" s="127">
        <v>836522.0</v>
      </c>
      <c r="N15" s="127">
        <v>1.3793306E7</v>
      </c>
      <c r="O15" s="95">
        <v>1.4629828E7</v>
      </c>
      <c r="P15" s="95" t="s">
        <v>341</v>
      </c>
      <c r="Q15" s="95" t="s">
        <v>341</v>
      </c>
      <c r="R15" s="95">
        <v>678100.0</v>
      </c>
      <c r="S15" s="95">
        <v>-4942847.0</v>
      </c>
      <c r="T15" s="95">
        <v>2.84239312E8</v>
      </c>
      <c r="U15" s="96">
        <v>1.257700338486229</v>
      </c>
      <c r="V15" s="96">
        <v>0.005666486815209477</v>
      </c>
      <c r="W15" s="96">
        <v>0.8061359474308175</v>
      </c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</row>
    <row r="16" ht="21.0" customHeight="1">
      <c r="A16" s="93">
        <v>1.41154852E8</v>
      </c>
      <c r="B16" s="93" t="s">
        <v>108</v>
      </c>
      <c r="C16" s="94">
        <v>6.6498428E7</v>
      </c>
      <c r="D16" s="94">
        <v>2.678613781E9</v>
      </c>
      <c r="E16" s="94">
        <v>3084180.0</v>
      </c>
      <c r="F16" s="94">
        <v>4454.0</v>
      </c>
      <c r="G16" s="94">
        <v>151982.0</v>
      </c>
      <c r="H16" s="94">
        <v>0.0</v>
      </c>
      <c r="I16" s="125">
        <v>2.287198699636748E8</v>
      </c>
      <c r="J16" s="125">
        <v>1.209581303211933E8</v>
      </c>
      <c r="K16" s="126">
        <v>3.565059818813422E8</v>
      </c>
      <c r="L16" s="127">
        <v>1083671.0</v>
      </c>
      <c r="M16" s="127">
        <v>8018416.0</v>
      </c>
      <c r="N16" s="127">
        <v>8127123.0</v>
      </c>
      <c r="O16" s="95">
        <v>1.6145539E7</v>
      </c>
      <c r="P16" s="95" t="s">
        <v>341</v>
      </c>
      <c r="Q16" s="95" t="s">
        <v>341</v>
      </c>
      <c r="R16" s="95">
        <v>1503565.0</v>
      </c>
      <c r="S16" s="95">
        <v>-1.1720715E7</v>
      </c>
      <c r="T16" s="95">
        <v>2.46814714E8</v>
      </c>
      <c r="U16" s="96">
        <v>1.079113563850832</v>
      </c>
      <c r="V16" s="96">
        <v>0.012430458341307196</v>
      </c>
      <c r="W16" s="96">
        <v>0.6923157718070175</v>
      </c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</row>
    <row r="17" ht="21.0" customHeight="1">
      <c r="A17" s="93">
        <v>1.71604682E8</v>
      </c>
      <c r="B17" s="93" t="s">
        <v>339</v>
      </c>
      <c r="C17" s="94">
        <v>6.7979762E7</v>
      </c>
      <c r="D17" s="94">
        <v>1.291085119E9</v>
      </c>
      <c r="E17" s="94">
        <v>1.900996E7</v>
      </c>
      <c r="F17" s="94">
        <v>671324.0</v>
      </c>
      <c r="G17" s="94">
        <v>614836.0</v>
      </c>
      <c r="H17" s="94">
        <v>14671.0</v>
      </c>
      <c r="I17" s="125">
        <v>1.994788176635197E8</v>
      </c>
      <c r="J17" s="125">
        <v>1.0681135416005565E8</v>
      </c>
      <c r="K17" s="126">
        <v>3.141785641229214E8</v>
      </c>
      <c r="L17" s="127">
        <v>201526.0</v>
      </c>
      <c r="M17" s="127">
        <v>3485516.0</v>
      </c>
      <c r="N17" s="127">
        <v>8775207.0</v>
      </c>
      <c r="O17" s="95">
        <v>1.2260723E7</v>
      </c>
      <c r="P17" s="95" t="s">
        <v>341</v>
      </c>
      <c r="Q17" s="95" t="s">
        <v>341</v>
      </c>
      <c r="R17" s="95">
        <v>729843.0</v>
      </c>
      <c r="S17" s="95">
        <v>-5376320.0</v>
      </c>
      <c r="T17" s="95">
        <v>2.10436131E8</v>
      </c>
      <c r="U17" s="96">
        <v>1.0549297086518883</v>
      </c>
      <c r="V17" s="96">
        <v>0.006833009521687537</v>
      </c>
      <c r="W17" s="96">
        <v>0.6697978634776226</v>
      </c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</row>
    <row r="18" ht="21.0" customHeight="1">
      <c r="A18" s="93">
        <v>2.7578537E7</v>
      </c>
      <c r="B18" s="93" t="s">
        <v>82</v>
      </c>
      <c r="C18" s="94">
        <v>8.1903743E7</v>
      </c>
      <c r="D18" s="94">
        <v>3.134384449E9</v>
      </c>
      <c r="E18" s="94">
        <v>1.3231708E7</v>
      </c>
      <c r="F18" s="94">
        <v>164473.0</v>
      </c>
      <c r="G18" s="94">
        <v>579290.0</v>
      </c>
      <c r="H18" s="94">
        <v>3380.0</v>
      </c>
      <c r="I18" s="125">
        <v>2.979593682937113E8</v>
      </c>
      <c r="J18" s="125">
        <v>1.5231321257612896E8</v>
      </c>
      <c r="K18" s="126">
        <v>4.5455901326869255E8</v>
      </c>
      <c r="L18" s="127">
        <v>189799.0</v>
      </c>
      <c r="M18" s="127">
        <v>1272687.0</v>
      </c>
      <c r="N18" s="127">
        <v>1.3926156E7</v>
      </c>
      <c r="O18" s="95">
        <v>1.5198843E7</v>
      </c>
      <c r="P18" s="95" t="s">
        <v>341</v>
      </c>
      <c r="Q18" s="95" t="s">
        <v>341</v>
      </c>
      <c r="R18" s="95">
        <v>843227.0</v>
      </c>
      <c r="S18" s="95">
        <v>-1.0416626E7</v>
      </c>
      <c r="T18" s="95">
        <v>2.91333942E8</v>
      </c>
      <c r="U18" s="96">
        <v>0.9777639940249158</v>
      </c>
      <c r="V18" s="96">
        <v>0.005536138236061035</v>
      </c>
      <c r="W18" s="96">
        <v>0.6409155544074335</v>
      </c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</row>
    <row r="19" ht="21.0" customHeight="1">
      <c r="A19" s="93">
        <v>5.524249E7</v>
      </c>
      <c r="B19" s="93" t="s">
        <v>139</v>
      </c>
      <c r="C19" s="94">
        <v>6.8969252E7</v>
      </c>
      <c r="D19" s="94">
        <v>9.66520963E8</v>
      </c>
      <c r="E19" s="94">
        <v>1106640.0</v>
      </c>
      <c r="F19" s="94">
        <v>0.0</v>
      </c>
      <c r="G19" s="94">
        <v>55332.0</v>
      </c>
      <c r="H19" s="94">
        <v>0.0</v>
      </c>
      <c r="I19" s="125">
        <v>1.782471956325298E8</v>
      </c>
      <c r="J19" s="125">
        <v>9.608846570504883E7</v>
      </c>
      <c r="K19" s="126">
        <v>2.829875621103195E8</v>
      </c>
      <c r="L19" s="127">
        <v>900266.0</v>
      </c>
      <c r="M19" s="127">
        <v>2902598.0</v>
      </c>
      <c r="N19" s="127">
        <v>7230371.0</v>
      </c>
      <c r="O19" s="95">
        <v>1.0132969E7</v>
      </c>
      <c r="P19" s="95" t="s">
        <v>341</v>
      </c>
      <c r="Q19" s="95" t="s">
        <v>341</v>
      </c>
      <c r="R19" s="95">
        <v>616511.0</v>
      </c>
      <c r="S19" s="95">
        <v>-3290774.0</v>
      </c>
      <c r="T19" s="95">
        <v>1.73825343E8</v>
      </c>
      <c r="U19" s="96">
        <v>0.9751925823189623</v>
      </c>
      <c r="V19" s="96">
        <v>0.006416077054372264</v>
      </c>
      <c r="W19" s="96">
        <v>0.6142508232649326</v>
      </c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</row>
    <row r="20" ht="21.0" customHeight="1">
      <c r="A20" s="93">
        <v>6.2576249E7</v>
      </c>
      <c r="B20" s="93" t="s">
        <v>83</v>
      </c>
      <c r="C20" s="94">
        <v>9.2404468E7</v>
      </c>
      <c r="D20" s="94">
        <v>3.593422919E9</v>
      </c>
      <c r="E20" s="94">
        <v>1.042401E7</v>
      </c>
      <c r="F20" s="94">
        <v>16431.0</v>
      </c>
      <c r="G20" s="94">
        <v>512985.0</v>
      </c>
      <c r="H20" s="94">
        <v>0.0</v>
      </c>
      <c r="I20" s="125">
        <v>3.8133399929125375E8</v>
      </c>
      <c r="J20" s="125">
        <v>1.872786901424741E8</v>
      </c>
      <c r="K20" s="126">
        <v>5.697988468570008E8</v>
      </c>
      <c r="L20" s="127">
        <v>33678.0</v>
      </c>
      <c r="M20" s="127">
        <v>1394415.0</v>
      </c>
      <c r="N20" s="127">
        <v>1.5099122E7</v>
      </c>
      <c r="O20" s="95">
        <v>1.6493537E7</v>
      </c>
      <c r="P20" s="95" t="s">
        <v>341</v>
      </c>
      <c r="Q20" s="95" t="s">
        <v>341</v>
      </c>
      <c r="R20" s="95">
        <v>761506.0</v>
      </c>
      <c r="S20" s="95">
        <v>-4859360.0</v>
      </c>
      <c r="T20" s="95">
        <v>3.16057611E8</v>
      </c>
      <c r="U20" s="96">
        <v>0.8288209590212877</v>
      </c>
      <c r="V20" s="96">
        <v>0.0040661647057691225</v>
      </c>
      <c r="W20" s="96">
        <v>0.5546827845359245</v>
      </c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</row>
    <row r="21" ht="21.0" customHeight="1">
      <c r="A21" s="93">
        <v>9.8107237E7</v>
      </c>
      <c r="B21" s="93" t="s">
        <v>96</v>
      </c>
      <c r="C21" s="94">
        <v>7.9203449E7</v>
      </c>
      <c r="D21" s="94">
        <v>2.593367292E9</v>
      </c>
      <c r="E21" s="94">
        <v>2.702884E7</v>
      </c>
      <c r="F21" s="94">
        <v>33078.0</v>
      </c>
      <c r="G21" s="94">
        <v>1334903.0</v>
      </c>
      <c r="H21" s="94">
        <v>54930.0</v>
      </c>
      <c r="I21" s="125">
        <v>2.786628018578539E8</v>
      </c>
      <c r="J21" s="125">
        <v>1.438276249044246E8</v>
      </c>
      <c r="K21" s="126">
        <v>4.274887839617045E8</v>
      </c>
      <c r="L21" s="127">
        <v>28162.0</v>
      </c>
      <c r="M21" s="127">
        <v>931414.0</v>
      </c>
      <c r="N21" s="127">
        <v>9804154.0</v>
      </c>
      <c r="O21" s="95">
        <v>1.0735568E7</v>
      </c>
      <c r="P21" s="95" t="s">
        <v>341</v>
      </c>
      <c r="Q21" s="95" t="s">
        <v>341</v>
      </c>
      <c r="R21" s="95">
        <v>638273.0</v>
      </c>
      <c r="S21" s="95">
        <v>-5448393.0</v>
      </c>
      <c r="T21" s="95">
        <v>2.05403076E8</v>
      </c>
      <c r="U21" s="96">
        <v>0.7371026008156492</v>
      </c>
      <c r="V21" s="96">
        <v>0.004437763610600822</v>
      </c>
      <c r="W21" s="96">
        <v>0.4804876378192896</v>
      </c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</row>
    <row r="22" ht="21.0" customHeight="1">
      <c r="A22" s="93">
        <v>1.90550149E8</v>
      </c>
      <c r="B22" s="93" t="s">
        <v>253</v>
      </c>
      <c r="C22" s="94">
        <v>2.2128875E7</v>
      </c>
      <c r="D22" s="94">
        <v>3.7033691E7</v>
      </c>
      <c r="E22" s="94">
        <v>0.0</v>
      </c>
      <c r="F22" s="94">
        <v>0.0</v>
      </c>
      <c r="G22" s="94">
        <v>0.0</v>
      </c>
      <c r="H22" s="94">
        <v>0.0</v>
      </c>
      <c r="I22" s="125">
        <v>2.4455224721038893E7</v>
      </c>
      <c r="J22" s="125">
        <v>-2.51614617153215E7</v>
      </c>
      <c r="K22" s="126">
        <v>1.2853529569000786E7</v>
      </c>
      <c r="L22" s="127">
        <v>449491.0</v>
      </c>
      <c r="M22" s="127">
        <v>334700.0</v>
      </c>
      <c r="N22" s="127">
        <v>100877.0</v>
      </c>
      <c r="O22" s="95">
        <v>435577.0</v>
      </c>
      <c r="P22" s="95" t="s">
        <v>341</v>
      </c>
      <c r="Q22" s="95" t="s">
        <v>341</v>
      </c>
      <c r="R22" s="95">
        <v>108346.0</v>
      </c>
      <c r="S22" s="95">
        <v>330932.0</v>
      </c>
      <c r="T22" s="95">
        <v>5770594.0</v>
      </c>
      <c r="U22" s="96">
        <v>0.23596569100571557</v>
      </c>
      <c r="V22" s="96">
        <v>-0.004306029642706535</v>
      </c>
      <c r="W22" s="96">
        <v>0.4489501478190941</v>
      </c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</row>
    <row r="23" ht="21.0" customHeight="1">
      <c r="A23" s="93">
        <v>1.20029911E8</v>
      </c>
      <c r="B23" s="93" t="s">
        <v>123</v>
      </c>
      <c r="C23" s="94">
        <v>7.077805E7</v>
      </c>
      <c r="D23" s="94">
        <v>9.68691118E8</v>
      </c>
      <c r="E23" s="94">
        <v>1.401604E7</v>
      </c>
      <c r="F23" s="94">
        <v>660512.0</v>
      </c>
      <c r="G23" s="94">
        <v>370503.0</v>
      </c>
      <c r="H23" s="94">
        <v>54159.0</v>
      </c>
      <c r="I23" s="125">
        <v>2.0195433382341647E8</v>
      </c>
      <c r="J23" s="125">
        <v>1.0803503872580157E8</v>
      </c>
      <c r="K23" s="126">
        <v>3.177883635753243E8</v>
      </c>
      <c r="L23" s="127">
        <v>118842.0</v>
      </c>
      <c r="M23" s="127">
        <v>1492254.0</v>
      </c>
      <c r="N23" s="127">
        <v>5675675.0</v>
      </c>
      <c r="O23" s="95">
        <v>7167929.0</v>
      </c>
      <c r="P23" s="95" t="s">
        <v>341</v>
      </c>
      <c r="Q23" s="95" t="s">
        <v>341</v>
      </c>
      <c r="R23" s="95">
        <v>673042.0</v>
      </c>
      <c r="S23" s="95">
        <v>-5321080.0</v>
      </c>
      <c r="T23" s="95">
        <v>1.28463673E8</v>
      </c>
      <c r="U23" s="96">
        <v>0.6361025810534239</v>
      </c>
      <c r="V23" s="96">
        <v>0.006229849203907029</v>
      </c>
      <c r="W23" s="96">
        <v>0.40424284751870937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</row>
    <row r="24" ht="21.0" customHeight="1">
      <c r="A24" s="93">
        <v>1.68455139E8</v>
      </c>
      <c r="B24" s="93" t="s">
        <v>79</v>
      </c>
      <c r="C24" s="94">
        <v>1.06000621E8</v>
      </c>
      <c r="D24" s="94">
        <v>2.95121493E9</v>
      </c>
      <c r="E24" s="94">
        <v>3.160543E7</v>
      </c>
      <c r="F24" s="94">
        <v>143063.0</v>
      </c>
      <c r="G24" s="94">
        <v>1508740.0</v>
      </c>
      <c r="H24" s="94">
        <v>450298.0</v>
      </c>
      <c r="I24" s="125">
        <v>6.038661815059743E8</v>
      </c>
      <c r="J24" s="125">
        <v>2.718344884808702E8</v>
      </c>
      <c r="K24" s="126">
        <v>8.684867039426867E8</v>
      </c>
      <c r="L24" s="127">
        <v>8.0</v>
      </c>
      <c r="M24" s="127">
        <v>1602929.0</v>
      </c>
      <c r="N24" s="127">
        <v>1.6718451E7</v>
      </c>
      <c r="O24" s="95">
        <v>1.832138E7</v>
      </c>
      <c r="P24" s="95" t="s">
        <v>341</v>
      </c>
      <c r="Q24" s="95" t="s">
        <v>341</v>
      </c>
      <c r="R24" s="95">
        <v>1541810.0</v>
      </c>
      <c r="S24" s="95">
        <v>-1.511255E7</v>
      </c>
      <c r="T24" s="95">
        <v>3.50402907E8</v>
      </c>
      <c r="U24" s="96">
        <v>0.5802658233420765</v>
      </c>
      <c r="V24" s="96">
        <v>0.0056718704407829465</v>
      </c>
      <c r="W24" s="96">
        <v>0.4034637552990378</v>
      </c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</row>
    <row r="25" ht="21.0" customHeight="1">
      <c r="A25" s="93">
        <v>1.71697263E8</v>
      </c>
      <c r="B25" s="93" t="s">
        <v>190</v>
      </c>
      <c r="C25" s="94">
        <v>6.1028926E7</v>
      </c>
      <c r="D25" s="94">
        <v>4.0024897E8</v>
      </c>
      <c r="E25" s="94">
        <v>7327564.0</v>
      </c>
      <c r="F25" s="94">
        <v>62776.0</v>
      </c>
      <c r="G25" s="94">
        <v>334822.0</v>
      </c>
      <c r="H25" s="94">
        <v>84539.0</v>
      </c>
      <c r="I25" s="125">
        <v>7.083378537683879E7</v>
      </c>
      <c r="J25" s="125">
        <v>3.080829289411409E7</v>
      </c>
      <c r="K25" s="126">
        <v>1.1399904491649432E8</v>
      </c>
      <c r="L25" s="127">
        <v>15642.0</v>
      </c>
      <c r="M25" s="127">
        <v>590366.0</v>
      </c>
      <c r="N25" s="127">
        <v>1981692.0</v>
      </c>
      <c r="O25" s="95">
        <v>2572058.0</v>
      </c>
      <c r="P25" s="95" t="s">
        <v>341</v>
      </c>
      <c r="Q25" s="95" t="s">
        <v>341</v>
      </c>
      <c r="R25" s="95">
        <v>1312118.0</v>
      </c>
      <c r="S25" s="95">
        <v>1.469583E7</v>
      </c>
      <c r="T25" s="95">
        <v>4.5563636E7</v>
      </c>
      <c r="U25" s="96">
        <v>0.6432472266955591</v>
      </c>
      <c r="V25" s="96">
        <v>0.04258976647974804</v>
      </c>
      <c r="W25" s="96">
        <v>0.3996843660696974</v>
      </c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</row>
    <row r="26" ht="21.0" customHeight="1">
      <c r="A26" s="93">
        <v>1.69672885E8</v>
      </c>
      <c r="B26" s="93" t="s">
        <v>170</v>
      </c>
      <c r="C26" s="94">
        <v>5.3315947E7</v>
      </c>
      <c r="D26" s="94">
        <v>4.01178307E8</v>
      </c>
      <c r="E26" s="94">
        <v>3926290.0</v>
      </c>
      <c r="F26" s="94">
        <v>1013.0</v>
      </c>
      <c r="G26" s="94">
        <v>195708.0</v>
      </c>
      <c r="H26" s="94">
        <v>0.0</v>
      </c>
      <c r="I26" s="125">
        <v>1.0222008747664429E8</v>
      </c>
      <c r="J26" s="125">
        <v>5.282098170306782E7</v>
      </c>
      <c r="K26" s="126">
        <v>1.6635738580044314E8</v>
      </c>
      <c r="L26" s="127">
        <v>43478.0</v>
      </c>
      <c r="M26" s="127">
        <v>601798.0</v>
      </c>
      <c r="N26" s="127">
        <v>2967418.0</v>
      </c>
      <c r="O26" s="95">
        <v>3569216.0</v>
      </c>
      <c r="P26" s="95" t="s">
        <v>341</v>
      </c>
      <c r="Q26" s="95" t="s">
        <v>341</v>
      </c>
      <c r="R26" s="95">
        <v>739692.0</v>
      </c>
      <c r="S26" s="95">
        <v>-1899986.0</v>
      </c>
      <c r="T26" s="95">
        <v>6.5377129E7</v>
      </c>
      <c r="U26" s="96">
        <v>0.6395722270824475</v>
      </c>
      <c r="V26" s="96">
        <v>0.014003753359946339</v>
      </c>
      <c r="W26" s="96">
        <v>0.3929920435178289</v>
      </c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</row>
    <row r="27" ht="21.0" customHeight="1">
      <c r="A27" s="93">
        <v>1.72029365E8</v>
      </c>
      <c r="B27" s="93" t="s">
        <v>196</v>
      </c>
      <c r="C27" s="94">
        <v>4.0495729E7</v>
      </c>
      <c r="D27" s="94">
        <v>1.55072142E8</v>
      </c>
      <c r="E27" s="94">
        <v>3815971.0</v>
      </c>
      <c r="F27" s="94">
        <v>80139.0</v>
      </c>
      <c r="G27" s="94">
        <v>150724.0</v>
      </c>
      <c r="H27" s="94">
        <v>72949.0</v>
      </c>
      <c r="I27" s="125">
        <v>5.841292378219096E7</v>
      </c>
      <c r="J27" s="125">
        <v>2.063888615019553E7</v>
      </c>
      <c r="K27" s="126">
        <v>9.179977246465883E7</v>
      </c>
      <c r="L27" s="127">
        <v>21012.0</v>
      </c>
      <c r="M27" s="127">
        <v>542298.0</v>
      </c>
      <c r="N27" s="127">
        <v>1378530.0</v>
      </c>
      <c r="O27" s="95">
        <v>1920828.0</v>
      </c>
      <c r="P27" s="95" t="s">
        <v>341</v>
      </c>
      <c r="Q27" s="95" t="s">
        <v>341</v>
      </c>
      <c r="R27" s="95">
        <v>664186.0</v>
      </c>
      <c r="S27" s="95">
        <v>-1076119.0</v>
      </c>
      <c r="T27" s="95">
        <v>3.3055363E7</v>
      </c>
      <c r="U27" s="96">
        <v>0.565891259325697</v>
      </c>
      <c r="V27" s="96">
        <v>0.032181290945960644</v>
      </c>
      <c r="W27" s="96">
        <v>0.36008109946814615</v>
      </c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</row>
    <row r="28" ht="21.0" customHeight="1">
      <c r="A28" s="93">
        <v>4.8741756E7</v>
      </c>
      <c r="B28" s="93" t="s">
        <v>99</v>
      </c>
      <c r="C28" s="94">
        <v>7.6552194E7</v>
      </c>
      <c r="D28" s="94">
        <v>3.021648118E9</v>
      </c>
      <c r="E28" s="94">
        <v>1.987475E7</v>
      </c>
      <c r="F28" s="94">
        <v>26799.0</v>
      </c>
      <c r="G28" s="94">
        <v>980338.0</v>
      </c>
      <c r="H28" s="94">
        <v>0.0</v>
      </c>
      <c r="I28" s="125">
        <v>2.7446638177961296E8</v>
      </c>
      <c r="J28" s="125">
        <v>1.4195878448448095E8</v>
      </c>
      <c r="K28" s="126">
        <v>4.215780100972431E8</v>
      </c>
      <c r="L28" s="127">
        <v>110199.0</v>
      </c>
      <c r="M28" s="127">
        <v>1179416.0</v>
      </c>
      <c r="N28" s="127">
        <v>6795632.0</v>
      </c>
      <c r="O28" s="95">
        <v>7975048.0</v>
      </c>
      <c r="P28" s="95" t="s">
        <v>341</v>
      </c>
      <c r="Q28" s="95" t="s">
        <v>341</v>
      </c>
      <c r="R28" s="95">
        <v>754221.0</v>
      </c>
      <c r="S28" s="95">
        <v>-8733539.0</v>
      </c>
      <c r="T28" s="95">
        <v>1.47732812E8</v>
      </c>
      <c r="U28" s="96">
        <v>0.5382546709076537</v>
      </c>
      <c r="V28" s="96">
        <v>0.005312957579475838</v>
      </c>
      <c r="W28" s="96">
        <v>0.35042817334310983</v>
      </c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</row>
    <row r="29" ht="21.0" customHeight="1">
      <c r="A29" s="93">
        <v>1.76044158E8</v>
      </c>
      <c r="B29" s="93" t="s">
        <v>186</v>
      </c>
      <c r="C29" s="94">
        <v>4.5549777E7</v>
      </c>
      <c r="D29" s="94">
        <v>1.13040323E8</v>
      </c>
      <c r="E29" s="94">
        <v>1557430.0</v>
      </c>
      <c r="F29" s="94">
        <v>101.0</v>
      </c>
      <c r="G29" s="94">
        <v>77821.0</v>
      </c>
      <c r="H29" s="94">
        <v>0.0</v>
      </c>
      <c r="I29" s="125">
        <v>7.691227005421695E7</v>
      </c>
      <c r="J29" s="125">
        <v>3.541092894327014E7</v>
      </c>
      <c r="K29" s="126">
        <v>1.2448347708377409E8</v>
      </c>
      <c r="L29" s="127">
        <v>25450.0</v>
      </c>
      <c r="M29" s="127">
        <v>266903.0</v>
      </c>
      <c r="N29" s="127">
        <v>1954057.0</v>
      </c>
      <c r="O29" s="95">
        <v>2220960.0</v>
      </c>
      <c r="P29" s="95" t="s">
        <v>341</v>
      </c>
      <c r="Q29" s="95" t="s">
        <v>341</v>
      </c>
      <c r="R29" s="95">
        <v>1031117.0</v>
      </c>
      <c r="S29" s="95">
        <v>-2016121.0</v>
      </c>
      <c r="T29" s="95">
        <v>4.176676E7</v>
      </c>
      <c r="U29" s="96">
        <v>0.5430441718929606</v>
      </c>
      <c r="V29" s="96">
        <v>0.029118609163060777</v>
      </c>
      <c r="W29" s="96">
        <v>0.3355205122676006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</row>
    <row r="30" ht="21.0" customHeight="1">
      <c r="A30" s="93">
        <v>1.70728362E8</v>
      </c>
      <c r="B30" s="93" t="s">
        <v>145</v>
      </c>
      <c r="C30" s="94">
        <v>6.093387E7</v>
      </c>
      <c r="D30" s="94">
        <v>4.96432531E8</v>
      </c>
      <c r="E30" s="94">
        <v>2667700.0</v>
      </c>
      <c r="F30" s="94">
        <v>2622.0</v>
      </c>
      <c r="G30" s="94">
        <v>132074.0</v>
      </c>
      <c r="H30" s="94">
        <v>0.0</v>
      </c>
      <c r="I30" s="125">
        <v>1.5990137385342124E8</v>
      </c>
      <c r="J30" s="125">
        <v>8.644792636798738E7</v>
      </c>
      <c r="K30" s="126">
        <v>2.55655574077282E8</v>
      </c>
      <c r="L30" s="127">
        <v>2608.0</v>
      </c>
      <c r="M30" s="127">
        <v>690273.0</v>
      </c>
      <c r="N30" s="127">
        <v>3865311.0</v>
      </c>
      <c r="O30" s="95">
        <v>4555584.0</v>
      </c>
      <c r="P30" s="95" t="s">
        <v>341</v>
      </c>
      <c r="Q30" s="95" t="s">
        <v>341</v>
      </c>
      <c r="R30" s="95">
        <v>961268.0</v>
      </c>
      <c r="S30" s="95">
        <v>-6059235.0</v>
      </c>
      <c r="T30" s="95">
        <v>8.421409E7</v>
      </c>
      <c r="U30" s="96">
        <v>0.5266627044567957</v>
      </c>
      <c r="V30" s="96">
        <v>0.011119618947343174</v>
      </c>
      <c r="W30" s="96">
        <v>0.32940447437513315</v>
      </c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</row>
    <row r="31" ht="21.0" customHeight="1">
      <c r="A31" s="93">
        <v>1.71491377E8</v>
      </c>
      <c r="B31" s="93" t="s">
        <v>124</v>
      </c>
      <c r="C31" s="94">
        <v>7.2200631E7</v>
      </c>
      <c r="D31" s="94">
        <v>4.62144849E8</v>
      </c>
      <c r="E31" s="94">
        <v>2823040.0</v>
      </c>
      <c r="F31" s="94">
        <v>182088.0</v>
      </c>
      <c r="G31" s="94">
        <v>50108.0</v>
      </c>
      <c r="H31" s="94">
        <v>122432.0</v>
      </c>
      <c r="I31" s="125">
        <v>1.9865334875335106E8</v>
      </c>
      <c r="J31" s="125">
        <v>1.0640215216684726E8</v>
      </c>
      <c r="K31" s="126">
        <v>3.129736877853079E8</v>
      </c>
      <c r="L31" s="127">
        <v>80559.0</v>
      </c>
      <c r="M31" s="127">
        <v>983512.0</v>
      </c>
      <c r="N31" s="127">
        <v>4497741.0</v>
      </c>
      <c r="O31" s="95">
        <v>5481253.0</v>
      </c>
      <c r="P31" s="95" t="s">
        <v>341</v>
      </c>
      <c r="Q31" s="95" t="s">
        <v>341</v>
      </c>
      <c r="R31" s="95">
        <v>548124.0</v>
      </c>
      <c r="S31" s="95">
        <v>-686308.0</v>
      </c>
      <c r="T31" s="95">
        <v>9.9866924E7</v>
      </c>
      <c r="U31" s="96">
        <v>0.5027195596083066</v>
      </c>
      <c r="V31" s="96">
        <v>0.005151437154584024</v>
      </c>
      <c r="W31" s="96">
        <v>0.3190904791603638</v>
      </c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</row>
    <row r="32" ht="21.0" customHeight="1">
      <c r="A32" s="93">
        <v>1.39292614E8</v>
      </c>
      <c r="B32" s="93" t="s">
        <v>156</v>
      </c>
      <c r="C32" s="94">
        <v>5.8452076E7</v>
      </c>
      <c r="D32" s="94">
        <v>6.85734731E8</v>
      </c>
      <c r="E32" s="94">
        <v>0.0</v>
      </c>
      <c r="F32" s="94">
        <v>0.0</v>
      </c>
      <c r="G32" s="94">
        <v>0.0</v>
      </c>
      <c r="H32" s="94">
        <v>0.0</v>
      </c>
      <c r="I32" s="125">
        <v>1.4582632806339815E8</v>
      </c>
      <c r="J32" s="125">
        <v>7.87687755037199E7</v>
      </c>
      <c r="K32" s="126">
        <v>2.3439937571906623E8</v>
      </c>
      <c r="L32" s="127">
        <v>0.0</v>
      </c>
      <c r="M32" s="127">
        <v>492346.0</v>
      </c>
      <c r="N32" s="127">
        <v>3400745.0</v>
      </c>
      <c r="O32" s="95">
        <v>3893091.0</v>
      </c>
      <c r="P32" s="95" t="s">
        <v>341</v>
      </c>
      <c r="Q32" s="95" t="s">
        <v>341</v>
      </c>
      <c r="R32" s="95">
        <v>1034952.0</v>
      </c>
      <c r="S32" s="95">
        <v>-5847675.0</v>
      </c>
      <c r="T32" s="95">
        <v>7.294027E7</v>
      </c>
      <c r="U32" s="96">
        <v>0.5001858784258021</v>
      </c>
      <c r="V32" s="96">
        <v>0.013139115003141364</v>
      </c>
      <c r="W32" s="96">
        <v>0.3111794550486381</v>
      </c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</row>
    <row r="33" ht="21.0" customHeight="1">
      <c r="A33" s="93">
        <v>1.55534128E8</v>
      </c>
      <c r="B33" s="93" t="s">
        <v>140</v>
      </c>
      <c r="C33" s="94">
        <v>6.4716773E7</v>
      </c>
      <c r="D33" s="94">
        <v>1.080917333E9</v>
      </c>
      <c r="E33" s="94">
        <v>493100.0</v>
      </c>
      <c r="F33" s="94">
        <v>0.0</v>
      </c>
      <c r="G33" s="94">
        <v>24655.0</v>
      </c>
      <c r="H33" s="94">
        <v>0.0</v>
      </c>
      <c r="I33" s="125">
        <v>1.713020439042482E8</v>
      </c>
      <c r="J33" s="125">
        <v>9.248359490188901E7</v>
      </c>
      <c r="K33" s="126">
        <v>2.726859038214619E8</v>
      </c>
      <c r="L33" s="127">
        <v>43355.0</v>
      </c>
      <c r="M33" s="127">
        <v>586263.0</v>
      </c>
      <c r="N33" s="127">
        <v>3746787.0</v>
      </c>
      <c r="O33" s="95">
        <v>4333050.0</v>
      </c>
      <c r="P33" s="95" t="s">
        <v>341</v>
      </c>
      <c r="Q33" s="95" t="s">
        <v>341</v>
      </c>
      <c r="R33" s="95">
        <v>587953.0</v>
      </c>
      <c r="S33" s="95">
        <v>-3582234.0</v>
      </c>
      <c r="T33" s="95">
        <v>8.0807041E7</v>
      </c>
      <c r="U33" s="96">
        <v>0.4717225735214711</v>
      </c>
      <c r="V33" s="96">
        <v>0.00635737614464196</v>
      </c>
      <c r="W33" s="96">
        <v>0.29633743390310163</v>
      </c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</row>
    <row r="34" ht="21.0" customHeight="1">
      <c r="A34" s="93">
        <v>1.72033754E8</v>
      </c>
      <c r="B34" s="93" t="s">
        <v>127</v>
      </c>
      <c r="C34" s="94">
        <v>6.8881579E7</v>
      </c>
      <c r="D34" s="94">
        <v>4.34277864E8</v>
      </c>
      <c r="E34" s="94">
        <v>5770918.0</v>
      </c>
      <c r="F34" s="94">
        <v>273955.0</v>
      </c>
      <c r="G34" s="94">
        <v>147932.0</v>
      </c>
      <c r="H34" s="94">
        <v>36756.0</v>
      </c>
      <c r="I34" s="125">
        <v>1.919654614174736E8</v>
      </c>
      <c r="J34" s="125">
        <v>1.0306480659398775E8</v>
      </c>
      <c r="K34" s="126">
        <v>3.031895335802176E8</v>
      </c>
      <c r="L34" s="127">
        <v>532263.0</v>
      </c>
      <c r="M34" s="127">
        <v>3085172.0</v>
      </c>
      <c r="N34" s="127">
        <v>2710696.0</v>
      </c>
      <c r="O34" s="95">
        <v>5795868.0</v>
      </c>
      <c r="P34" s="95" t="s">
        <v>341</v>
      </c>
      <c r="Q34" s="95" t="s">
        <v>341</v>
      </c>
      <c r="R34" s="95">
        <v>873076.0</v>
      </c>
      <c r="S34" s="95">
        <v>-4185711.0</v>
      </c>
      <c r="T34" s="95">
        <v>8.5634377E7</v>
      </c>
      <c r="U34" s="96">
        <v>0.446092627119876</v>
      </c>
      <c r="V34" s="96">
        <v>0.00847113606334493</v>
      </c>
      <c r="W34" s="96">
        <v>0.28244503030426327</v>
      </c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</row>
    <row r="35" ht="21.0" customHeight="1">
      <c r="A35" s="93">
        <v>1.72041454E8</v>
      </c>
      <c r="B35" s="93" t="s">
        <v>117</v>
      </c>
      <c r="C35" s="94">
        <v>7.0132538E7</v>
      </c>
      <c r="D35" s="94">
        <v>4.79737082E8</v>
      </c>
      <c r="E35" s="94">
        <v>2.0874598E7</v>
      </c>
      <c r="F35" s="94">
        <v>114550.0</v>
      </c>
      <c r="G35" s="94">
        <v>986393.0</v>
      </c>
      <c r="H35" s="94">
        <v>96618.0</v>
      </c>
      <c r="I35" s="125">
        <v>2.137131971507125E8</v>
      </c>
      <c r="J35" s="125">
        <v>1.1377924025721958E8</v>
      </c>
      <c r="K35" s="126">
        <v>3.3486578955864805E8</v>
      </c>
      <c r="L35" s="127">
        <v>7350.0</v>
      </c>
      <c r="M35" s="127">
        <v>884223.0</v>
      </c>
      <c r="N35" s="127">
        <v>4255773.0</v>
      </c>
      <c r="O35" s="95">
        <v>5139996.0</v>
      </c>
      <c r="P35" s="95" t="s">
        <v>341</v>
      </c>
      <c r="Q35" s="95" t="s">
        <v>341</v>
      </c>
      <c r="R35" s="95">
        <v>961457.0</v>
      </c>
      <c r="S35" s="95">
        <v>-1.0652626E7</v>
      </c>
      <c r="T35" s="95">
        <v>9.4029456E7</v>
      </c>
      <c r="U35" s="96">
        <v>0.4399796421261228</v>
      </c>
      <c r="V35" s="96">
        <v>0.008450197046723496</v>
      </c>
      <c r="W35" s="96">
        <v>0.28079743865125933</v>
      </c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</row>
    <row r="36" ht="21.0" customHeight="1">
      <c r="A36" s="93">
        <v>1.45033056E8</v>
      </c>
      <c r="B36" s="93" t="s">
        <v>173</v>
      </c>
      <c r="C36" s="94">
        <v>5.0355033E7</v>
      </c>
      <c r="D36" s="94">
        <v>4.77928409E8</v>
      </c>
      <c r="E36" s="94">
        <v>9181207.0</v>
      </c>
      <c r="F36" s="94">
        <v>322865.0</v>
      </c>
      <c r="G36" s="94">
        <v>295371.0</v>
      </c>
      <c r="H36" s="94">
        <v>335206.0</v>
      </c>
      <c r="I36" s="125">
        <v>1.0161919869104977E8</v>
      </c>
      <c r="J36" s="125">
        <v>5.243322497251802E7</v>
      </c>
      <c r="K36" s="126">
        <v>1.6538914459913874E8</v>
      </c>
      <c r="L36" s="127">
        <v>8654.0</v>
      </c>
      <c r="M36" s="127">
        <v>844216.0</v>
      </c>
      <c r="N36" s="127">
        <v>1891136.0</v>
      </c>
      <c r="O36" s="95">
        <v>2735352.0</v>
      </c>
      <c r="P36" s="95" t="s">
        <v>341</v>
      </c>
      <c r="Q36" s="95" t="s">
        <v>341</v>
      </c>
      <c r="R36" s="95">
        <v>1346133.0</v>
      </c>
      <c r="S36" s="95">
        <v>-4085114.0</v>
      </c>
      <c r="T36" s="95">
        <v>4.6318499E7</v>
      </c>
      <c r="U36" s="96">
        <v>0.4558046077574469</v>
      </c>
      <c r="V36" s="96">
        <v>0.025673282555203358</v>
      </c>
      <c r="W36" s="96">
        <v>0.28005767314574526</v>
      </c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</row>
    <row r="37" ht="21.0" customHeight="1">
      <c r="A37" s="93">
        <v>1.6942777E8</v>
      </c>
      <c r="B37" s="93" t="s">
        <v>105</v>
      </c>
      <c r="C37" s="94">
        <v>7.2196608E7</v>
      </c>
      <c r="D37" s="94">
        <v>7.66026797E8</v>
      </c>
      <c r="E37" s="94">
        <v>1.2720189E7</v>
      </c>
      <c r="F37" s="94">
        <v>39010.0</v>
      </c>
      <c r="G37" s="94">
        <v>616238.0</v>
      </c>
      <c r="H37" s="94">
        <v>8829.0</v>
      </c>
      <c r="I37" s="125">
        <v>2.535403376364674E8</v>
      </c>
      <c r="J37" s="125">
        <v>1.3250279952959003E8</v>
      </c>
      <c r="K37" s="126">
        <v>3.919643967187502E8</v>
      </c>
      <c r="L37" s="127">
        <v>49683.0</v>
      </c>
      <c r="M37" s="127">
        <v>1215681.0</v>
      </c>
      <c r="N37" s="127">
        <v>4848605.0</v>
      </c>
      <c r="O37" s="95">
        <v>6064286.0</v>
      </c>
      <c r="P37" s="95" t="s">
        <v>341</v>
      </c>
      <c r="Q37" s="95" t="s">
        <v>341</v>
      </c>
      <c r="R37" s="95">
        <v>1269515.0</v>
      </c>
      <c r="S37" s="95">
        <v>-9550332.0</v>
      </c>
      <c r="T37" s="95">
        <v>1.09164382E8</v>
      </c>
      <c r="U37" s="96">
        <v>0.43056021388013876</v>
      </c>
      <c r="V37" s="96">
        <v>0.0095810428497135</v>
      </c>
      <c r="W37" s="96">
        <v>0.27850586153703577</v>
      </c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</row>
    <row r="38" ht="21.0" customHeight="1">
      <c r="A38" s="93">
        <v>1.70866748E8</v>
      </c>
      <c r="B38" s="93" t="s">
        <v>113</v>
      </c>
      <c r="C38" s="94">
        <v>7.7162988E7</v>
      </c>
      <c r="D38" s="94">
        <v>5.9128761E8</v>
      </c>
      <c r="E38" s="94">
        <v>1135090.0</v>
      </c>
      <c r="F38" s="94">
        <v>873.0</v>
      </c>
      <c r="G38" s="94">
        <v>56318.0</v>
      </c>
      <c r="H38" s="94">
        <v>0.0</v>
      </c>
      <c r="I38" s="125">
        <v>2.228258680374581E8</v>
      </c>
      <c r="J38" s="125">
        <v>1.1815778602546592E8</v>
      </c>
      <c r="K38" s="126">
        <v>3.480261094288744E8</v>
      </c>
      <c r="L38" s="127">
        <v>4.0</v>
      </c>
      <c r="M38" s="127">
        <v>814314.0</v>
      </c>
      <c r="N38" s="127">
        <v>4331933.0</v>
      </c>
      <c r="O38" s="95">
        <v>5146247.0</v>
      </c>
      <c r="P38" s="95" t="s">
        <v>341</v>
      </c>
      <c r="Q38" s="95" t="s">
        <v>341</v>
      </c>
      <c r="R38" s="95">
        <v>290334.0</v>
      </c>
      <c r="S38" s="95">
        <v>-1107703.0</v>
      </c>
      <c r="T38" s="95">
        <v>9.4781813E7</v>
      </c>
      <c r="U38" s="96">
        <v>0.4253627006361161</v>
      </c>
      <c r="V38" s="96">
        <v>0.002457171971193044</v>
      </c>
      <c r="W38" s="96">
        <v>0.27234109864786</v>
      </c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</row>
    <row r="39" ht="21.0" customHeight="1">
      <c r="A39" s="93">
        <v>1.71701107E8</v>
      </c>
      <c r="B39" s="93" t="s">
        <v>114</v>
      </c>
      <c r="C39" s="94">
        <v>7.989139E7</v>
      </c>
      <c r="D39" s="94">
        <v>5.86681339E8</v>
      </c>
      <c r="E39" s="94">
        <v>7519150.0</v>
      </c>
      <c r="F39" s="94">
        <v>12479.0</v>
      </c>
      <c r="G39" s="94">
        <v>369718.0</v>
      </c>
      <c r="H39" s="94">
        <v>0.0</v>
      </c>
      <c r="I39" s="125">
        <v>2.3593787224594098E8</v>
      </c>
      <c r="J39" s="125">
        <v>1.2435546767969947E8</v>
      </c>
      <c r="K39" s="126">
        <v>3.668582112882583E8</v>
      </c>
      <c r="L39" s="127">
        <v>0.0</v>
      </c>
      <c r="M39" s="127">
        <v>304299.0</v>
      </c>
      <c r="N39" s="127">
        <v>4838257.0</v>
      </c>
      <c r="O39" s="95">
        <v>5142556.0</v>
      </c>
      <c r="P39" s="95" t="s">
        <v>341</v>
      </c>
      <c r="Q39" s="95" t="s">
        <v>341</v>
      </c>
      <c r="R39" s="95">
        <v>129512.0</v>
      </c>
      <c r="S39" s="95">
        <v>643372.0</v>
      </c>
      <c r="T39" s="95">
        <v>9.980813E7</v>
      </c>
      <c r="U39" s="96">
        <v>0.4230271683384526</v>
      </c>
      <c r="V39" s="96">
        <v>0.0010414660683322919</v>
      </c>
      <c r="W39" s="96">
        <v>0.27206186730702864</v>
      </c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</row>
    <row r="40" ht="21.0" customHeight="1">
      <c r="A40" s="93">
        <v>1.03336195E8</v>
      </c>
      <c r="B40" s="93" t="s">
        <v>84</v>
      </c>
      <c r="C40" s="94">
        <v>9.2212362E7</v>
      </c>
      <c r="D40" s="94">
        <v>4.02206941E9</v>
      </c>
      <c r="E40" s="94">
        <v>0.0</v>
      </c>
      <c r="F40" s="94">
        <v>0.0</v>
      </c>
      <c r="G40" s="94">
        <v>0.0</v>
      </c>
      <c r="H40" s="94">
        <v>0.0</v>
      </c>
      <c r="I40" s="125">
        <v>3.3126093918100166E8</v>
      </c>
      <c r="J40" s="125">
        <v>1.6658116260157353E8</v>
      </c>
      <c r="K40" s="126">
        <v>5.0089453451853883E8</v>
      </c>
      <c r="L40" s="127">
        <v>622.0</v>
      </c>
      <c r="M40" s="127">
        <v>651614.0</v>
      </c>
      <c r="N40" s="127">
        <v>6416356.0</v>
      </c>
      <c r="O40" s="95">
        <v>7067970.0</v>
      </c>
      <c r="P40" s="95" t="s">
        <v>341</v>
      </c>
      <c r="Q40" s="95" t="s">
        <v>341</v>
      </c>
      <c r="R40" s="95">
        <v>378480.0</v>
      </c>
      <c r="S40" s="95">
        <v>-1341574.0</v>
      </c>
      <c r="T40" s="95">
        <v>1.3484365E8</v>
      </c>
      <c r="U40" s="96">
        <v>0.40706172702819376</v>
      </c>
      <c r="V40" s="96">
        <v>0.002272045614816863</v>
      </c>
      <c r="W40" s="96">
        <v>0.269205672466784</v>
      </c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</row>
    <row r="41" ht="21.0" customHeight="1">
      <c r="A41" s="93">
        <v>1.71830779E8</v>
      </c>
      <c r="B41" s="93" t="s">
        <v>197</v>
      </c>
      <c r="C41" s="94">
        <v>4.0121954E7</v>
      </c>
      <c r="D41" s="94">
        <v>2.10906858E8</v>
      </c>
      <c r="E41" s="94">
        <v>0.0</v>
      </c>
      <c r="F41" s="94">
        <v>0.0</v>
      </c>
      <c r="G41" s="94">
        <v>0.0</v>
      </c>
      <c r="H41" s="94">
        <v>0.0</v>
      </c>
      <c r="I41" s="125">
        <v>5.4573935619971454E7</v>
      </c>
      <c r="J41" s="125">
        <v>1.722362546152047E7</v>
      </c>
      <c r="K41" s="126">
        <v>8.466248270131592E7</v>
      </c>
      <c r="L41" s="127">
        <v>3.0</v>
      </c>
      <c r="M41" s="127">
        <v>293544.0</v>
      </c>
      <c r="N41" s="127">
        <v>911380.0</v>
      </c>
      <c r="O41" s="95">
        <v>1204924.0</v>
      </c>
      <c r="P41" s="95" t="s">
        <v>341</v>
      </c>
      <c r="Q41" s="95" t="s">
        <v>341</v>
      </c>
      <c r="R41" s="95">
        <v>708920.0</v>
      </c>
      <c r="S41" s="95">
        <v>-1018088.0</v>
      </c>
      <c r="T41" s="95">
        <v>2.1165593E7</v>
      </c>
      <c r="U41" s="96">
        <v>0.3878333632997948</v>
      </c>
      <c r="V41" s="96">
        <v>0.04115974314373054</v>
      </c>
      <c r="W41" s="96">
        <v>0.24999967310988175</v>
      </c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</row>
    <row r="42" ht="21.0" customHeight="1">
      <c r="A42" s="93">
        <v>1.7160984E8</v>
      </c>
      <c r="B42" s="93" t="s">
        <v>143</v>
      </c>
      <c r="C42" s="94">
        <v>6.4105227E7</v>
      </c>
      <c r="D42" s="94">
        <v>5.28692073E8</v>
      </c>
      <c r="E42" s="94">
        <v>4307920.0</v>
      </c>
      <c r="F42" s="94">
        <v>30680.0</v>
      </c>
      <c r="G42" s="94">
        <v>200056.0</v>
      </c>
      <c r="H42" s="94">
        <v>27668.0</v>
      </c>
      <c r="I42" s="125">
        <v>1.590368906110836E8</v>
      </c>
      <c r="J42" s="125">
        <v>8.598385444524826E7</v>
      </c>
      <c r="K42" s="126">
        <v>2.5435771402792576E8</v>
      </c>
      <c r="L42" s="127">
        <v>0.0</v>
      </c>
      <c r="M42" s="127">
        <v>292210.0</v>
      </c>
      <c r="N42" s="127">
        <v>2948291.0</v>
      </c>
      <c r="O42" s="95">
        <v>3240501.0</v>
      </c>
      <c r="P42" s="95" t="s">
        <v>341</v>
      </c>
      <c r="Q42" s="95" t="s">
        <v>341</v>
      </c>
      <c r="R42" s="95">
        <v>295996.0</v>
      </c>
      <c r="S42" s="95">
        <v>-4022130.0</v>
      </c>
      <c r="T42" s="95">
        <v>6.188792E7</v>
      </c>
      <c r="U42" s="96">
        <v>0.3891419139433735</v>
      </c>
      <c r="V42" s="96">
        <v>0.0034424602375610026</v>
      </c>
      <c r="W42" s="96">
        <v>0.2433105684901908</v>
      </c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</row>
    <row r="43" ht="21.0" customHeight="1">
      <c r="A43" s="93">
        <v>1.56479771E8</v>
      </c>
      <c r="B43" s="93" t="s">
        <v>112</v>
      </c>
      <c r="C43" s="94">
        <v>7.7432432E7</v>
      </c>
      <c r="D43" s="94">
        <v>1.634863109E9</v>
      </c>
      <c r="E43" s="94">
        <v>3503550.0</v>
      </c>
      <c r="F43" s="94">
        <v>2349.0</v>
      </c>
      <c r="G43" s="94">
        <v>174003.0</v>
      </c>
      <c r="H43" s="94">
        <v>0.0</v>
      </c>
      <c r="I43" s="125">
        <v>2.2508428131146637E8</v>
      </c>
      <c r="J43" s="125">
        <v>1.1923365391881898E8</v>
      </c>
      <c r="K43" s="126">
        <v>3.512782511749284E8</v>
      </c>
      <c r="L43" s="127">
        <v>14.0</v>
      </c>
      <c r="M43" s="127">
        <v>357649.0</v>
      </c>
      <c r="N43" s="127">
        <v>4068611.0</v>
      </c>
      <c r="O43" s="95">
        <v>4426260.0</v>
      </c>
      <c r="P43" s="95" t="s">
        <v>341</v>
      </c>
      <c r="Q43" s="95" t="s">
        <v>341</v>
      </c>
      <c r="R43" s="95">
        <v>179960.0</v>
      </c>
      <c r="S43" s="95">
        <v>-2009942.0</v>
      </c>
      <c r="T43" s="95">
        <v>8.4948721E7</v>
      </c>
      <c r="U43" s="96">
        <v>0.37740850007402316</v>
      </c>
      <c r="V43" s="96">
        <v>0.0015093054191103374</v>
      </c>
      <c r="W43" s="96">
        <v>0.2418274422508939</v>
      </c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</row>
    <row r="44" ht="21.0" customHeight="1">
      <c r="A44" s="93">
        <v>1.69247313E8</v>
      </c>
      <c r="B44" s="93" t="s">
        <v>111</v>
      </c>
      <c r="C44" s="94">
        <v>7.3424451E7</v>
      </c>
      <c r="D44" s="94">
        <v>4.64912428E8</v>
      </c>
      <c r="E44" s="94">
        <v>4347009.0</v>
      </c>
      <c r="F44" s="94">
        <v>106299.0</v>
      </c>
      <c r="G44" s="94">
        <v>164154.0</v>
      </c>
      <c r="H44" s="94">
        <v>71331.0</v>
      </c>
      <c r="I44" s="125">
        <v>2.2571962602233106E8</v>
      </c>
      <c r="J44" s="125">
        <v>1.195356765934611E8</v>
      </c>
      <c r="K44" s="126">
        <v>3.521925016068314E8</v>
      </c>
      <c r="L44" s="127">
        <v>536.0</v>
      </c>
      <c r="M44" s="127">
        <v>1072075.0</v>
      </c>
      <c r="N44" s="127">
        <v>3462368.0</v>
      </c>
      <c r="O44" s="95">
        <v>4534443.0</v>
      </c>
      <c r="P44" s="95" t="s">
        <v>341</v>
      </c>
      <c r="Q44" s="95" t="s">
        <v>341</v>
      </c>
      <c r="R44" s="95">
        <v>821191.0</v>
      </c>
      <c r="S44" s="95">
        <v>-3882810.0</v>
      </c>
      <c r="T44" s="95">
        <v>8.0089532E7</v>
      </c>
      <c r="U44" s="96">
        <v>0.3548186456417242</v>
      </c>
      <c r="V44" s="96">
        <v>0.006869840230150345</v>
      </c>
      <c r="W44" s="96">
        <v>0.2274027176461798</v>
      </c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</row>
    <row r="45" ht="21.0" customHeight="1">
      <c r="A45" s="93">
        <v>1.81734011E8</v>
      </c>
      <c r="B45" s="93" t="s">
        <v>198</v>
      </c>
      <c r="C45" s="94">
        <v>3.1752132E7</v>
      </c>
      <c r="D45" s="94">
        <v>6.3262253E7</v>
      </c>
      <c r="E45" s="94">
        <v>617334.0</v>
      </c>
      <c r="F45" s="94">
        <v>28767.0</v>
      </c>
      <c r="G45" s="94">
        <v>16438.0</v>
      </c>
      <c r="H45" s="94">
        <v>38633.0</v>
      </c>
      <c r="I45" s="125">
        <v>3.573951923727516E7</v>
      </c>
      <c r="J45" s="125">
        <v>-3000831.0586161288</v>
      </c>
      <c r="K45" s="126">
        <v>4.612785910186379E7</v>
      </c>
      <c r="L45" s="127">
        <v>7732.0</v>
      </c>
      <c r="M45" s="127">
        <v>300700.0</v>
      </c>
      <c r="N45" s="127">
        <v>371481.0</v>
      </c>
      <c r="O45" s="95">
        <v>672181.0</v>
      </c>
      <c r="P45" s="95" t="s">
        <v>341</v>
      </c>
      <c r="Q45" s="95" t="s">
        <v>341</v>
      </c>
      <c r="R45" s="95">
        <v>282774.0</v>
      </c>
      <c r="S45" s="95">
        <v>-500.0</v>
      </c>
      <c r="T45" s="95">
        <v>1.0446944E7</v>
      </c>
      <c r="U45" s="96">
        <v>0.2923079051691377</v>
      </c>
      <c r="V45" s="96">
        <v>-0.09423189592365949</v>
      </c>
      <c r="W45" s="96">
        <v>0.22647797238822848</v>
      </c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</row>
    <row r="46" ht="21.0" customHeight="1">
      <c r="A46" s="93">
        <v>7.1613822E7</v>
      </c>
      <c r="B46" s="93" t="s">
        <v>102</v>
      </c>
      <c r="C46" s="94">
        <v>7.4531222E7</v>
      </c>
      <c r="D46" s="94">
        <v>2.149559402E9</v>
      </c>
      <c r="E46" s="94">
        <v>4585922.0</v>
      </c>
      <c r="F46" s="94">
        <v>102236.0</v>
      </c>
      <c r="G46" s="94">
        <v>178178.0</v>
      </c>
      <c r="H46" s="94">
        <v>33227.0</v>
      </c>
      <c r="I46" s="125">
        <v>2.5987989160272667E8</v>
      </c>
      <c r="J46" s="125">
        <v>1.3539249003943416E8</v>
      </c>
      <c r="K46" s="126">
        <v>4.009612064590272E8</v>
      </c>
      <c r="L46" s="127">
        <v>324560.0</v>
      </c>
      <c r="M46" s="127">
        <v>1733977.0</v>
      </c>
      <c r="N46" s="127">
        <v>3640494.0</v>
      </c>
      <c r="O46" s="95">
        <v>5374471.0</v>
      </c>
      <c r="P46" s="95" t="s">
        <v>341</v>
      </c>
      <c r="Q46" s="95" t="s">
        <v>341</v>
      </c>
      <c r="R46" s="95">
        <v>1080222.0</v>
      </c>
      <c r="S46" s="95">
        <v>-8617220.0</v>
      </c>
      <c r="T46" s="95">
        <v>9.0246744E7</v>
      </c>
      <c r="U46" s="96">
        <v>0.34726328167766995</v>
      </c>
      <c r="V46" s="96">
        <v>0.007978448433036254</v>
      </c>
      <c r="W46" s="96">
        <v>0.22507599874059636</v>
      </c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</row>
    <row r="47" ht="21.0" customHeight="1">
      <c r="A47" s="93">
        <v>1.66497805E8</v>
      </c>
      <c r="B47" s="93" t="s">
        <v>116</v>
      </c>
      <c r="C47" s="94">
        <v>7.4773102E7</v>
      </c>
      <c r="D47" s="94">
        <v>5.91161956E8</v>
      </c>
      <c r="E47" s="94">
        <v>4138370.0</v>
      </c>
      <c r="F47" s="94">
        <v>16081.0</v>
      </c>
      <c r="G47" s="94">
        <v>198878.0</v>
      </c>
      <c r="H47" s="94">
        <v>0.0</v>
      </c>
      <c r="I47" s="125">
        <v>2.3136047706502864E8</v>
      </c>
      <c r="J47" s="125">
        <v>1.2220501004926899E8</v>
      </c>
      <c r="K47" s="126">
        <v>3.6029727074201316E8</v>
      </c>
      <c r="L47" s="127">
        <v>0.0</v>
      </c>
      <c r="M47" s="127">
        <v>160336.0</v>
      </c>
      <c r="N47" s="127">
        <v>3892112.0</v>
      </c>
      <c r="O47" s="95">
        <v>4052448.0</v>
      </c>
      <c r="P47" s="95" t="s">
        <v>341</v>
      </c>
      <c r="Q47" s="95" t="s">
        <v>341</v>
      </c>
      <c r="R47" s="95">
        <v>493571.0</v>
      </c>
      <c r="S47" s="95">
        <v>-6669747.0</v>
      </c>
      <c r="T47" s="95">
        <v>7.94456E7</v>
      </c>
      <c r="U47" s="96">
        <v>0.34338449249337505</v>
      </c>
      <c r="V47" s="96">
        <v>0.004038876964217822</v>
      </c>
      <c r="W47" s="96">
        <v>0.22050014377401747</v>
      </c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</row>
    <row r="48" ht="21.0" customHeight="1">
      <c r="A48" s="93">
        <v>1.68923934E8</v>
      </c>
      <c r="B48" s="93" t="s">
        <v>126</v>
      </c>
      <c r="C48" s="94">
        <v>6.3539974E7</v>
      </c>
      <c r="D48" s="94">
        <v>6.26476183E8</v>
      </c>
      <c r="E48" s="94">
        <v>1.7937243E7</v>
      </c>
      <c r="F48" s="94">
        <v>956154.0</v>
      </c>
      <c r="G48" s="94">
        <v>412022.0</v>
      </c>
      <c r="H48" s="94">
        <v>251396.0</v>
      </c>
      <c r="I48" s="125">
        <v>1.8529473750099626E8</v>
      </c>
      <c r="J48" s="125">
        <v>9.969530457372354E7</v>
      </c>
      <c r="K48" s="126">
        <v>2.9338918584397686E8</v>
      </c>
      <c r="L48" s="127">
        <v>122108.0</v>
      </c>
      <c r="M48" s="127">
        <v>1261555.0</v>
      </c>
      <c r="N48" s="127">
        <v>2509679.0</v>
      </c>
      <c r="O48" s="95">
        <v>3771234.0</v>
      </c>
      <c r="P48" s="95" t="s">
        <v>341</v>
      </c>
      <c r="Q48" s="95" t="s">
        <v>341</v>
      </c>
      <c r="R48" s="95">
        <v>489792.0</v>
      </c>
      <c r="S48" s="95">
        <v>-8037758.0</v>
      </c>
      <c r="T48" s="95">
        <v>6.2970776E7</v>
      </c>
      <c r="U48" s="96">
        <v>0.339841146323227</v>
      </c>
      <c r="V48" s="96">
        <v>0.004912889349144868</v>
      </c>
      <c r="W48" s="96">
        <v>0.2146322326736596</v>
      </c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</row>
    <row r="49" ht="21.0" customHeight="1">
      <c r="A49" s="93">
        <v>1.4461836E8</v>
      </c>
      <c r="B49" s="93" t="s">
        <v>174</v>
      </c>
      <c r="C49" s="94">
        <v>7.175921E7</v>
      </c>
      <c r="D49" s="94">
        <v>2.89205047E8</v>
      </c>
      <c r="E49" s="94">
        <v>3817950.0</v>
      </c>
      <c r="F49" s="94">
        <v>152471.0</v>
      </c>
      <c r="G49" s="94">
        <v>114662.0</v>
      </c>
      <c r="H49" s="94">
        <v>254560.0</v>
      </c>
      <c r="I49" s="125">
        <v>9.068912716816737E7</v>
      </c>
      <c r="J49" s="125">
        <v>4.5184595641617745E7</v>
      </c>
      <c r="K49" s="126">
        <v>1.475788032318908E8</v>
      </c>
      <c r="L49" s="127">
        <v>1430.0</v>
      </c>
      <c r="M49" s="127">
        <v>328325.0</v>
      </c>
      <c r="N49" s="127">
        <v>1418394.0</v>
      </c>
      <c r="O49" s="95">
        <v>1746719.0</v>
      </c>
      <c r="P49" s="95" t="s">
        <v>341</v>
      </c>
      <c r="Q49" s="95" t="s">
        <v>341</v>
      </c>
      <c r="R49" s="95">
        <v>715994.0</v>
      </c>
      <c r="S49" s="95">
        <v>2.0520888E7</v>
      </c>
      <c r="T49" s="95">
        <v>3.1661014E7</v>
      </c>
      <c r="U49" s="96">
        <v>0.3491158751731076</v>
      </c>
      <c r="V49" s="96">
        <v>0.015845975599270964</v>
      </c>
      <c r="W49" s="96">
        <v>0.2145363243680124</v>
      </c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</row>
    <row r="50" ht="21.0" customHeight="1">
      <c r="A50" s="93">
        <v>1.69420296E8</v>
      </c>
      <c r="B50" s="93" t="s">
        <v>180</v>
      </c>
      <c r="C50" s="94">
        <v>4.9788142E7</v>
      </c>
      <c r="D50" s="94">
        <v>1.84868791E8</v>
      </c>
      <c r="E50" s="94">
        <v>714900.0</v>
      </c>
      <c r="F50" s="94">
        <v>0.0</v>
      </c>
      <c r="G50" s="94">
        <v>35745.0</v>
      </c>
      <c r="H50" s="94">
        <v>0.0</v>
      </c>
      <c r="I50" s="125">
        <v>8.238176882066858E7</v>
      </c>
      <c r="J50" s="125">
        <v>3.938950926457979E7</v>
      </c>
      <c r="K50" s="126">
        <v>1.3375224536814357E8</v>
      </c>
      <c r="L50" s="127">
        <v>454.0</v>
      </c>
      <c r="M50" s="127">
        <v>249890.0</v>
      </c>
      <c r="N50" s="127">
        <v>1309721.0</v>
      </c>
      <c r="O50" s="95">
        <v>1559611.0</v>
      </c>
      <c r="P50" s="95" t="s">
        <v>341</v>
      </c>
      <c r="Q50" s="95" t="s">
        <v>341</v>
      </c>
      <c r="R50" s="95">
        <v>122400.0</v>
      </c>
      <c r="S50" s="95">
        <v>-894172.0</v>
      </c>
      <c r="T50" s="95">
        <v>2.8693411E7</v>
      </c>
      <c r="U50" s="96">
        <v>0.3482980689873361</v>
      </c>
      <c r="V50" s="96">
        <v>0.003107426375328461</v>
      </c>
      <c r="W50" s="96">
        <v>0.2145265742718817</v>
      </c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</row>
    <row r="51" ht="21.0" customHeight="1">
      <c r="A51" s="93">
        <v>1.45408006E8</v>
      </c>
      <c r="B51" s="93" t="s">
        <v>81</v>
      </c>
      <c r="C51" s="94">
        <v>9.1444187E7</v>
      </c>
      <c r="D51" s="94">
        <v>1.345933439E9</v>
      </c>
      <c r="E51" s="94">
        <v>5360128.0</v>
      </c>
      <c r="F51" s="94">
        <v>17859.0</v>
      </c>
      <c r="G51" s="94">
        <v>259057.0</v>
      </c>
      <c r="H51" s="94">
        <v>18974.0</v>
      </c>
      <c r="I51" s="125">
        <v>4.342061688133872E8</v>
      </c>
      <c r="J51" s="125">
        <v>2.0832780883903992E8</v>
      </c>
      <c r="K51" s="126">
        <v>6.417380265630609E8</v>
      </c>
      <c r="L51" s="127">
        <v>66626.0</v>
      </c>
      <c r="M51" s="127">
        <v>1540792.0</v>
      </c>
      <c r="N51" s="127">
        <v>6052257.0</v>
      </c>
      <c r="O51" s="95">
        <v>7593049.0</v>
      </c>
      <c r="P51" s="95" t="s">
        <v>341</v>
      </c>
      <c r="Q51" s="95" t="s">
        <v>341</v>
      </c>
      <c r="R51" s="95">
        <v>1212330.0</v>
      </c>
      <c r="S51" s="95">
        <v>-1.2015861E7</v>
      </c>
      <c r="T51" s="95">
        <v>1.36664841E8</v>
      </c>
      <c r="U51" s="96">
        <v>0.3147464288070391</v>
      </c>
      <c r="V51" s="96">
        <v>0.005819338314726293</v>
      </c>
      <c r="W51" s="96">
        <v>0.2129604844081505</v>
      </c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</row>
    <row r="52" ht="21.0" customHeight="1">
      <c r="A52" s="93">
        <v>1.4361245E8</v>
      </c>
      <c r="B52" s="93" t="s">
        <v>189</v>
      </c>
      <c r="C52" s="94">
        <v>4.2540256E7</v>
      </c>
      <c r="D52" s="94">
        <v>5.07186816E8</v>
      </c>
      <c r="E52" s="94">
        <v>4969060.0</v>
      </c>
      <c r="F52" s="94">
        <v>10734.0</v>
      </c>
      <c r="G52" s="94">
        <v>243086.0</v>
      </c>
      <c r="H52" s="94">
        <v>0.0</v>
      </c>
      <c r="I52" s="125">
        <v>6.480715170377661E7</v>
      </c>
      <c r="J52" s="125">
        <v>2.6020478714421358E7</v>
      </c>
      <c r="K52" s="126">
        <v>1.0337640109393477E8</v>
      </c>
      <c r="L52" s="127">
        <v>0.0</v>
      </c>
      <c r="M52" s="127">
        <v>77280.0</v>
      </c>
      <c r="N52" s="127">
        <v>1041054.0</v>
      </c>
      <c r="O52" s="95">
        <v>1118334.0</v>
      </c>
      <c r="P52" s="95" t="s">
        <v>341</v>
      </c>
      <c r="Q52" s="95" t="s">
        <v>341</v>
      </c>
      <c r="R52" s="95">
        <v>157837.0</v>
      </c>
      <c r="S52" s="95">
        <v>-2371913.0</v>
      </c>
      <c r="T52" s="95">
        <v>2.159388E7</v>
      </c>
      <c r="U52" s="96">
        <v>0.3332021147712564</v>
      </c>
      <c r="V52" s="96">
        <v>0.006065876102138037</v>
      </c>
      <c r="W52" s="96">
        <v>0.20888597176427473</v>
      </c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</row>
    <row r="53" ht="21.0" customHeight="1">
      <c r="A53" s="93">
        <v>1.44109282E8</v>
      </c>
      <c r="B53" s="93" t="s">
        <v>104</v>
      </c>
      <c r="C53" s="94">
        <v>7.8540687E7</v>
      </c>
      <c r="D53" s="94">
        <v>9.24716632E8</v>
      </c>
      <c r="E53" s="94">
        <v>2120750.0</v>
      </c>
      <c r="F53" s="94">
        <v>7723.0</v>
      </c>
      <c r="G53" s="94">
        <v>102176.0</v>
      </c>
      <c r="H53" s="94">
        <v>0.0</v>
      </c>
      <c r="I53" s="125">
        <v>2.5085290428028268E8</v>
      </c>
      <c r="J53" s="125">
        <v>1.31270924173947E8</v>
      </c>
      <c r="K53" s="126">
        <v>3.8814352216200054E8</v>
      </c>
      <c r="L53" s="127">
        <v>305140.0</v>
      </c>
      <c r="M53" s="127">
        <v>552268.0</v>
      </c>
      <c r="N53" s="127">
        <v>3552827.0</v>
      </c>
      <c r="O53" s="95">
        <v>4105095.0</v>
      </c>
      <c r="P53" s="95" t="s">
        <v>341</v>
      </c>
      <c r="Q53" s="95" t="s">
        <v>341</v>
      </c>
      <c r="R53" s="95">
        <v>81457.0</v>
      </c>
      <c r="S53" s="95">
        <v>-5157466.0</v>
      </c>
      <c r="T53" s="95">
        <v>7.6656928E7</v>
      </c>
      <c r="U53" s="96">
        <v>0.3055851723938973</v>
      </c>
      <c r="V53" s="96">
        <v>6.205258362625785E-4</v>
      </c>
      <c r="W53" s="96">
        <v>0.1974963476731823</v>
      </c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</row>
    <row r="54" ht="21.0" customHeight="1">
      <c r="A54" s="93">
        <v>7.7394861E7</v>
      </c>
      <c r="B54" s="93" t="s">
        <v>95</v>
      </c>
      <c r="C54" s="94">
        <v>8.2670074E7</v>
      </c>
      <c r="D54" s="94">
        <v>2.685893537E9</v>
      </c>
      <c r="E54" s="94">
        <v>0.0</v>
      </c>
      <c r="F54" s="94">
        <v>0.0</v>
      </c>
      <c r="G54" s="94">
        <v>0.0</v>
      </c>
      <c r="H54" s="94">
        <v>0.0</v>
      </c>
      <c r="I54" s="125">
        <v>2.6564410019106385E8</v>
      </c>
      <c r="J54" s="125">
        <v>1.380007229169186E8</v>
      </c>
      <c r="K54" s="126">
        <v>4.0912203338957196E8</v>
      </c>
      <c r="L54" s="127">
        <v>12.0</v>
      </c>
      <c r="M54" s="127">
        <v>150835.0</v>
      </c>
      <c r="N54" s="127">
        <v>3929170.0</v>
      </c>
      <c r="O54" s="95">
        <v>4080005.0</v>
      </c>
      <c r="P54" s="95" t="s">
        <v>341</v>
      </c>
      <c r="Q54" s="95" t="s">
        <v>341</v>
      </c>
      <c r="R54" s="95">
        <v>280475.0</v>
      </c>
      <c r="S54" s="95">
        <v>-2666757.0</v>
      </c>
      <c r="T54" s="95">
        <v>8.0091752E7</v>
      </c>
      <c r="U54" s="96">
        <v>0.3015002100268525</v>
      </c>
      <c r="V54" s="96">
        <v>0.002032416889358297</v>
      </c>
      <c r="W54" s="96">
        <v>0.19576494410834008</v>
      </c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</row>
    <row r="55" ht="21.0" customHeight="1">
      <c r="A55" s="93">
        <v>1.71910225E8</v>
      </c>
      <c r="B55" s="93" t="s">
        <v>155</v>
      </c>
      <c r="C55" s="94">
        <v>6.3525794E7</v>
      </c>
      <c r="D55" s="94">
        <v>2.24651888E8</v>
      </c>
      <c r="E55" s="94">
        <v>94760.0</v>
      </c>
      <c r="F55" s="94">
        <v>0.0</v>
      </c>
      <c r="G55" s="94">
        <v>4738.0</v>
      </c>
      <c r="H55" s="94">
        <v>0.0</v>
      </c>
      <c r="I55" s="125">
        <v>1.5356004302654913E8</v>
      </c>
      <c r="J55" s="125">
        <v>8.302140921156502E7</v>
      </c>
      <c r="K55" s="126">
        <v>2.461125675357637E8</v>
      </c>
      <c r="L55" s="127">
        <v>14080.0</v>
      </c>
      <c r="M55" s="127">
        <v>518891.0</v>
      </c>
      <c r="N55" s="127">
        <v>2120057.0</v>
      </c>
      <c r="O55" s="95">
        <v>2638948.0</v>
      </c>
      <c r="P55" s="95" t="s">
        <v>341</v>
      </c>
      <c r="Q55" s="95" t="s">
        <v>341</v>
      </c>
      <c r="R55" s="95">
        <v>534466.0</v>
      </c>
      <c r="S55" s="95">
        <v>-3196738.0</v>
      </c>
      <c r="T55" s="95">
        <v>4.7593228E7</v>
      </c>
      <c r="U55" s="96">
        <v>0.3099323695277395</v>
      </c>
      <c r="V55" s="96">
        <v>0.006437688845271347</v>
      </c>
      <c r="W55" s="96">
        <v>0.1933799174765182</v>
      </c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</row>
    <row r="56" ht="21.0" customHeight="1">
      <c r="A56" s="93">
        <v>7.9650085E7</v>
      </c>
      <c r="B56" s="93" t="s">
        <v>86</v>
      </c>
      <c r="C56" s="94">
        <v>8.3098015E7</v>
      </c>
      <c r="D56" s="94">
        <v>1.941595164E9</v>
      </c>
      <c r="E56" s="94">
        <v>684600.0</v>
      </c>
      <c r="F56" s="94">
        <v>0.0</v>
      </c>
      <c r="G56" s="94">
        <v>34230.0</v>
      </c>
      <c r="H56" s="94">
        <v>0.0</v>
      </c>
      <c r="I56" s="125">
        <v>3.343719771150303E8</v>
      </c>
      <c r="J56" s="125">
        <v>1.678920119178675E8</v>
      </c>
      <c r="K56" s="126">
        <v>5.0520082607336867E8</v>
      </c>
      <c r="L56" s="127">
        <v>16710.0</v>
      </c>
      <c r="M56" s="127">
        <v>947908.0</v>
      </c>
      <c r="N56" s="127">
        <v>4388184.0</v>
      </c>
      <c r="O56" s="95">
        <v>5336092.0</v>
      </c>
      <c r="P56" s="95" t="s">
        <v>341</v>
      </c>
      <c r="Q56" s="95" t="s">
        <v>341</v>
      </c>
      <c r="R56" s="95">
        <v>1034609.0</v>
      </c>
      <c r="S56" s="95">
        <v>-1.1451774E7</v>
      </c>
      <c r="T56" s="95">
        <v>9.7306544E7</v>
      </c>
      <c r="U56" s="96">
        <v>0.29101285592041315</v>
      </c>
      <c r="V56" s="96">
        <v>0.0061623479770206635</v>
      </c>
      <c r="W56" s="96">
        <v>0.19260962963245132</v>
      </c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</row>
    <row r="57" ht="21.0" customHeight="1">
      <c r="A57" s="93">
        <v>1.69953509E8</v>
      </c>
      <c r="B57" s="93" t="s">
        <v>188</v>
      </c>
      <c r="C57" s="94">
        <v>4.9568214E7</v>
      </c>
      <c r="D57" s="94">
        <v>2.47642255E8</v>
      </c>
      <c r="E57" s="94">
        <v>2698753.0</v>
      </c>
      <c r="F57" s="94">
        <v>14369.0</v>
      </c>
      <c r="G57" s="94">
        <v>127745.0</v>
      </c>
      <c r="H57" s="94">
        <v>12449.0</v>
      </c>
      <c r="I57" s="125">
        <v>8.004597543490613E7</v>
      </c>
      <c r="J57" s="125">
        <v>3.770773275185151E7</v>
      </c>
      <c r="K57" s="126">
        <v>1.2981149888252412E8</v>
      </c>
      <c r="L57" s="127">
        <v>89612.0</v>
      </c>
      <c r="M57" s="127">
        <v>458035.0</v>
      </c>
      <c r="N57" s="127">
        <v>996877.0</v>
      </c>
      <c r="O57" s="95">
        <v>1454912.0</v>
      </c>
      <c r="P57" s="95" t="s">
        <v>341</v>
      </c>
      <c r="Q57" s="95" t="s">
        <v>341</v>
      </c>
      <c r="R57" s="95">
        <v>740365.0</v>
      </c>
      <c r="S57" s="95">
        <v>165785.0</v>
      </c>
      <c r="T57" s="95">
        <v>2.4542891E7</v>
      </c>
      <c r="U57" s="96">
        <v>0.3066099309384821</v>
      </c>
      <c r="V57" s="96">
        <v>0.01963430166624502</v>
      </c>
      <c r="W57" s="96">
        <v>0.18906561599917007</v>
      </c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</row>
    <row r="58" ht="21.0" customHeight="1">
      <c r="A58" s="93">
        <v>1.61646318E8</v>
      </c>
      <c r="B58" s="93" t="s">
        <v>166</v>
      </c>
      <c r="C58" s="94">
        <v>5.5025468E7</v>
      </c>
      <c r="D58" s="94">
        <v>2.48972185E8</v>
      </c>
      <c r="E58" s="94">
        <v>4563678.0</v>
      </c>
      <c r="F58" s="94">
        <v>167172.0</v>
      </c>
      <c r="G58" s="94">
        <v>143701.0</v>
      </c>
      <c r="H58" s="94">
        <v>178062.0</v>
      </c>
      <c r="I58" s="125">
        <v>1.1731326726647674E8</v>
      </c>
      <c r="J58" s="125">
        <v>6.225002297353518E7</v>
      </c>
      <c r="K58" s="126">
        <v>1.903626506759437E8</v>
      </c>
      <c r="L58" s="127">
        <v>15427.0</v>
      </c>
      <c r="M58" s="127">
        <v>932330.0</v>
      </c>
      <c r="N58" s="127">
        <v>1323526.0</v>
      </c>
      <c r="O58" s="95">
        <v>2255856.0</v>
      </c>
      <c r="P58" s="95" t="s">
        <v>341</v>
      </c>
      <c r="Q58" s="95" t="s">
        <v>341</v>
      </c>
      <c r="R58" s="95">
        <v>1082286.0</v>
      </c>
      <c r="S58" s="95">
        <v>-3043024.0</v>
      </c>
      <c r="T58" s="95">
        <v>3.5839575E7</v>
      </c>
      <c r="U58" s="96">
        <v>0.3055031697189928</v>
      </c>
      <c r="V58" s="96">
        <v>0.017386114065534086</v>
      </c>
      <c r="W58" s="96">
        <v>0.18826999347161896</v>
      </c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</row>
    <row r="59" ht="21.0" customHeight="1">
      <c r="A59" s="93">
        <v>6.3222201E7</v>
      </c>
      <c r="B59" s="93" t="s">
        <v>94</v>
      </c>
      <c r="C59" s="94">
        <v>7.9429216E7</v>
      </c>
      <c r="D59" s="94">
        <v>1.973573436E9</v>
      </c>
      <c r="E59" s="94">
        <v>844139.0</v>
      </c>
      <c r="F59" s="94">
        <v>3493.0</v>
      </c>
      <c r="G59" s="94">
        <v>40314.0</v>
      </c>
      <c r="H59" s="94">
        <v>0.0</v>
      </c>
      <c r="I59" s="125">
        <v>2.857642825846785E8</v>
      </c>
      <c r="J59" s="125">
        <v>1.469706542563007E8</v>
      </c>
      <c r="K59" s="126">
        <v>4.374715813618361E8</v>
      </c>
      <c r="L59" s="127">
        <v>122863.0</v>
      </c>
      <c r="M59" s="127">
        <v>1012621.0</v>
      </c>
      <c r="N59" s="127">
        <v>3567463.0</v>
      </c>
      <c r="O59" s="95">
        <v>4580084.0</v>
      </c>
      <c r="P59" s="95" t="s">
        <v>341</v>
      </c>
      <c r="Q59" s="95" t="s">
        <v>341</v>
      </c>
      <c r="R59" s="95">
        <v>552997.0</v>
      </c>
      <c r="S59" s="95">
        <v>-7862545.0</v>
      </c>
      <c r="T59" s="95">
        <v>8.1793736E7</v>
      </c>
      <c r="U59" s="96">
        <v>0.2862279892371177</v>
      </c>
      <c r="V59" s="96">
        <v>0.003762635492086971</v>
      </c>
      <c r="W59" s="96">
        <v>0.18696925579800755</v>
      </c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</row>
    <row r="60" ht="21.0" customHeight="1">
      <c r="A60" s="93">
        <v>1.66110884E8</v>
      </c>
      <c r="B60" s="93" t="s">
        <v>135</v>
      </c>
      <c r="C60" s="94">
        <v>6.9917843E7</v>
      </c>
      <c r="D60" s="94">
        <v>8.4533532E8</v>
      </c>
      <c r="E60" s="94">
        <v>1078200.0</v>
      </c>
      <c r="F60" s="94">
        <v>4884.0</v>
      </c>
      <c r="G60" s="94">
        <v>51468.0</v>
      </c>
      <c r="H60" s="94">
        <v>0.0</v>
      </c>
      <c r="I60" s="125">
        <v>1.7728137386934555E8</v>
      </c>
      <c r="J60" s="125">
        <v>9.559023223354277E7</v>
      </c>
      <c r="K60" s="126">
        <v>2.815580893761378E8</v>
      </c>
      <c r="L60" s="127">
        <v>38.0</v>
      </c>
      <c r="M60" s="127">
        <v>48100.0</v>
      </c>
      <c r="N60" s="127">
        <v>2464768.0</v>
      </c>
      <c r="O60" s="95">
        <v>2512868.0</v>
      </c>
      <c r="P60" s="95" t="s">
        <v>341</v>
      </c>
      <c r="Q60" s="95" t="s">
        <v>341</v>
      </c>
      <c r="R60" s="95">
        <v>58254.0</v>
      </c>
      <c r="S60" s="95">
        <v>784633.0</v>
      </c>
      <c r="T60" s="95">
        <v>4.9776367E7</v>
      </c>
      <c r="U60" s="96">
        <v>0.28077606752238193</v>
      </c>
      <c r="V60" s="96">
        <v>6.094137302405107E-4</v>
      </c>
      <c r="W60" s="96">
        <v>0.17678897846725683</v>
      </c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</row>
    <row r="61" ht="21.0" customHeight="1">
      <c r="A61" s="93">
        <v>1.71879011E8</v>
      </c>
      <c r="B61" s="93" t="s">
        <v>100</v>
      </c>
      <c r="C61" s="94">
        <v>8.1458892E7</v>
      </c>
      <c r="D61" s="94">
        <v>3.92425305E8</v>
      </c>
      <c r="E61" s="94">
        <v>0.0</v>
      </c>
      <c r="F61" s="94">
        <v>0.0</v>
      </c>
      <c r="G61" s="94">
        <v>0.0</v>
      </c>
      <c r="H61" s="94">
        <v>0.0</v>
      </c>
      <c r="I61" s="125">
        <v>2.6925372346741414E8</v>
      </c>
      <c r="J61" s="125">
        <v>1.3962502127186683E8</v>
      </c>
      <c r="K61" s="126">
        <v>4.1422331046191514E8</v>
      </c>
      <c r="L61" s="127">
        <v>140.0</v>
      </c>
      <c r="M61" s="127">
        <v>183608.0</v>
      </c>
      <c r="N61" s="127">
        <v>3250937.0</v>
      </c>
      <c r="O61" s="95">
        <v>3434545.0</v>
      </c>
      <c r="P61" s="95" t="s">
        <v>341</v>
      </c>
      <c r="Q61" s="95" t="s">
        <v>341</v>
      </c>
      <c r="R61" s="95">
        <v>203820.0</v>
      </c>
      <c r="S61" s="95">
        <v>-1560520.0</v>
      </c>
      <c r="T61" s="95">
        <v>6.6854848E7</v>
      </c>
      <c r="U61" s="96">
        <v>0.24829683741807554</v>
      </c>
      <c r="V61" s="96">
        <v>0.0014597670112661094</v>
      </c>
      <c r="W61" s="96">
        <v>0.1613980824146468</v>
      </c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</row>
    <row r="62" ht="21.0" customHeight="1">
      <c r="A62" s="93">
        <v>1.5633938E8</v>
      </c>
      <c r="B62" s="93" t="s">
        <v>125</v>
      </c>
      <c r="C62" s="94">
        <v>6.8593154E7</v>
      </c>
      <c r="D62" s="94">
        <v>6.14467237E8</v>
      </c>
      <c r="E62" s="94">
        <v>2286290.0</v>
      </c>
      <c r="F62" s="94">
        <v>1523.0</v>
      </c>
      <c r="G62" s="94">
        <v>113553.0</v>
      </c>
      <c r="H62" s="94">
        <v>0.0</v>
      </c>
      <c r="I62" s="125">
        <v>1.8902957388497138E8</v>
      </c>
      <c r="J62" s="125">
        <v>1.0158699262453175E8</v>
      </c>
      <c r="K62" s="126">
        <v>2.9888147979812104E8</v>
      </c>
      <c r="L62" s="127">
        <v>1332.0</v>
      </c>
      <c r="M62" s="127">
        <v>659950.0</v>
      </c>
      <c r="N62" s="127">
        <v>2067577.0</v>
      </c>
      <c r="O62" s="95">
        <v>2727527.0</v>
      </c>
      <c r="P62" s="95" t="s">
        <v>341</v>
      </c>
      <c r="Q62" s="95" t="s">
        <v>341</v>
      </c>
      <c r="R62" s="95">
        <v>559180.0</v>
      </c>
      <c r="S62" s="95">
        <v>-2814100.0</v>
      </c>
      <c r="T62" s="95">
        <v>4.795454E7</v>
      </c>
      <c r="U62" s="96">
        <v>0.2536880288857943</v>
      </c>
      <c r="V62" s="96">
        <v>0.005504444865955864</v>
      </c>
      <c r="W62" s="96">
        <v>0.1604466761620386</v>
      </c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</row>
    <row r="63" ht="21.0" customHeight="1">
      <c r="A63" s="93">
        <v>1.66871338E8</v>
      </c>
      <c r="B63" s="93" t="s">
        <v>121</v>
      </c>
      <c r="C63" s="94">
        <v>7.0962985E7</v>
      </c>
      <c r="D63" s="94">
        <v>9.67246736E8</v>
      </c>
      <c r="E63" s="94">
        <v>20860.0</v>
      </c>
      <c r="F63" s="94">
        <v>0.0</v>
      </c>
      <c r="G63" s="94">
        <v>1043.0</v>
      </c>
      <c r="H63" s="94">
        <v>0.0</v>
      </c>
      <c r="I63" s="125">
        <v>1.9702763684153277E8</v>
      </c>
      <c r="J63" s="125">
        <v>1.0559453225982264E8</v>
      </c>
      <c r="K63" s="126">
        <v>3.105990100032325E8</v>
      </c>
      <c r="L63" s="127">
        <v>244.0</v>
      </c>
      <c r="M63" s="127">
        <v>198845.0</v>
      </c>
      <c r="N63" s="127">
        <v>2312018.0</v>
      </c>
      <c r="O63" s="95">
        <v>2510863.0</v>
      </c>
      <c r="P63" s="95" t="s">
        <v>341</v>
      </c>
      <c r="Q63" s="95" t="s">
        <v>341</v>
      </c>
      <c r="R63" s="95">
        <v>1150625.0</v>
      </c>
      <c r="S63" s="95">
        <v>-4907373.0</v>
      </c>
      <c r="T63" s="95">
        <v>4.8229431E7</v>
      </c>
      <c r="U63" s="96">
        <v>0.24478510615640392</v>
      </c>
      <c r="V63" s="96">
        <v>0.01089663427997207</v>
      </c>
      <c r="W63" s="96">
        <v>0.15527876601891957</v>
      </c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</row>
    <row r="64" ht="21.0" customHeight="1">
      <c r="A64" s="93">
        <v>1.45008495E8</v>
      </c>
      <c r="B64" s="93" t="s">
        <v>168</v>
      </c>
      <c r="C64" s="94">
        <v>5.7084279E7</v>
      </c>
      <c r="D64" s="94">
        <v>4.39003814E8</v>
      </c>
      <c r="E64" s="94">
        <v>1.0200673E7</v>
      </c>
      <c r="F64" s="94">
        <v>374138.0</v>
      </c>
      <c r="G64" s="94">
        <v>322806.0</v>
      </c>
      <c r="H64" s="94">
        <v>506378.0</v>
      </c>
      <c r="I64" s="125">
        <v>1.1644417047710422E8</v>
      </c>
      <c r="J64" s="125">
        <v>6.1721946970189154E7</v>
      </c>
      <c r="K64" s="126">
        <v>1.8899545772668234E8</v>
      </c>
      <c r="L64" s="127">
        <v>21.0</v>
      </c>
      <c r="M64" s="127">
        <v>496953.0</v>
      </c>
      <c r="N64" s="127">
        <v>1209562.0</v>
      </c>
      <c r="O64" s="95">
        <v>1706515.0</v>
      </c>
      <c r="P64" s="95" t="s">
        <v>341</v>
      </c>
      <c r="Q64" s="95" t="s">
        <v>341</v>
      </c>
      <c r="R64" s="95">
        <v>774896.0</v>
      </c>
      <c r="S64" s="95">
        <v>-1176214.0</v>
      </c>
      <c r="T64" s="95">
        <v>2.9164075E7</v>
      </c>
      <c r="U64" s="96">
        <v>0.25045543182201957</v>
      </c>
      <c r="V64" s="96">
        <v>0.012554626644785915</v>
      </c>
      <c r="W64" s="96">
        <v>0.15431098371779875</v>
      </c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</row>
    <row r="65" ht="21.0" customHeight="1">
      <c r="A65" s="93">
        <v>1915332.0</v>
      </c>
      <c r="B65" s="93" t="s">
        <v>144</v>
      </c>
      <c r="C65" s="94">
        <v>5.9892409E7</v>
      </c>
      <c r="D65" s="94">
        <v>4.14277666E8</v>
      </c>
      <c r="E65" s="94">
        <v>3911490.0</v>
      </c>
      <c r="F65" s="94">
        <v>6139.0</v>
      </c>
      <c r="G65" s="94">
        <v>192505.0</v>
      </c>
      <c r="H65" s="94">
        <v>0.0</v>
      </c>
      <c r="I65" s="125">
        <v>1.722648253748753E8</v>
      </c>
      <c r="J65" s="125">
        <v>9.298644324390128E7</v>
      </c>
      <c r="K65" s="126">
        <v>2.741171483395819E8</v>
      </c>
      <c r="L65" s="127">
        <v>9979.0</v>
      </c>
      <c r="M65" s="127">
        <v>181024.0</v>
      </c>
      <c r="N65" s="127">
        <v>2015280.0</v>
      </c>
      <c r="O65" s="95">
        <v>2196304.0</v>
      </c>
      <c r="P65" s="95" t="s">
        <v>341</v>
      </c>
      <c r="Q65" s="95" t="s">
        <v>341</v>
      </c>
      <c r="R65" s="95">
        <v>1814773.0</v>
      </c>
      <c r="S65" s="95">
        <v>-9249917.0</v>
      </c>
      <c r="T65" s="95">
        <v>4.2118162E7</v>
      </c>
      <c r="U65" s="96">
        <v>0.24449658778769412</v>
      </c>
      <c r="V65" s="96">
        <v>0.019516533127736616</v>
      </c>
      <c r="W65" s="96">
        <v>0.15365022675569046</v>
      </c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</row>
    <row r="66" ht="21.0" customHeight="1">
      <c r="A66" s="93">
        <v>6.4010776E7</v>
      </c>
      <c r="B66" s="93" t="s">
        <v>87</v>
      </c>
      <c r="C66" s="94">
        <v>7.8057871E7</v>
      </c>
      <c r="D66" s="94">
        <v>2.42669508E9</v>
      </c>
      <c r="E66" s="94">
        <v>2392550.0</v>
      </c>
      <c r="F66" s="94">
        <v>15011.0</v>
      </c>
      <c r="G66" s="94">
        <v>112122.0</v>
      </c>
      <c r="H66" s="94">
        <v>0.0</v>
      </c>
      <c r="I66" s="125">
        <v>2.924659838565877E8</v>
      </c>
      <c r="J66" s="125">
        <v>1.4991496739871126E8</v>
      </c>
      <c r="K66" s="126">
        <v>4.4687030510485923E8</v>
      </c>
      <c r="L66" s="127">
        <v>570.0</v>
      </c>
      <c r="M66" s="127">
        <v>242963.0</v>
      </c>
      <c r="N66" s="127">
        <v>3302829.0</v>
      </c>
      <c r="O66" s="95">
        <v>3545792.0</v>
      </c>
      <c r="P66" s="95" t="s">
        <v>341</v>
      </c>
      <c r="Q66" s="95" t="s">
        <v>341</v>
      </c>
      <c r="R66" s="95">
        <v>611338.0</v>
      </c>
      <c r="S66" s="95">
        <v>-8130726.0</v>
      </c>
      <c r="T66" s="95">
        <v>6.8486452E7</v>
      </c>
      <c r="U66" s="96">
        <v>0.23416894880186376</v>
      </c>
      <c r="V66" s="96">
        <v>0.004077898362036767</v>
      </c>
      <c r="W66" s="96">
        <v>0.15325800622158028</v>
      </c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</row>
    <row r="67" ht="21.0" customHeight="1">
      <c r="A67" s="93">
        <v>7.1152824E7</v>
      </c>
      <c r="B67" s="93" t="s">
        <v>97</v>
      </c>
      <c r="C67" s="94">
        <v>8.0373076E7</v>
      </c>
      <c r="D67" s="94">
        <v>1.848090703E9</v>
      </c>
      <c r="E67" s="94">
        <v>3792620.0</v>
      </c>
      <c r="F67" s="94">
        <v>12130.0</v>
      </c>
      <c r="G67" s="94">
        <v>183566.0</v>
      </c>
      <c r="H67" s="94">
        <v>0.0</v>
      </c>
      <c r="I67" s="125">
        <v>2.5410532304706192E8</v>
      </c>
      <c r="J67" s="125">
        <v>1.3276125102937408E8</v>
      </c>
      <c r="K67" s="126">
        <v>3.927671320344463E8</v>
      </c>
      <c r="L67" s="127">
        <v>1.0</v>
      </c>
      <c r="M67" s="127">
        <v>214250.0</v>
      </c>
      <c r="N67" s="127">
        <v>2896033.0</v>
      </c>
      <c r="O67" s="95">
        <v>3110283.0</v>
      </c>
      <c r="P67" s="95" t="s">
        <v>341</v>
      </c>
      <c r="Q67" s="95" t="s">
        <v>341</v>
      </c>
      <c r="R67" s="95">
        <v>173286.0</v>
      </c>
      <c r="S67" s="95">
        <v>-2057810.0</v>
      </c>
      <c r="T67" s="95">
        <v>6.006316E7</v>
      </c>
      <c r="U67" s="96">
        <v>0.2363711207611181</v>
      </c>
      <c r="V67" s="96">
        <v>0.0013052453080730584</v>
      </c>
      <c r="W67" s="96">
        <v>0.1529230811368716</v>
      </c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</row>
    <row r="68" ht="21.0" customHeight="1">
      <c r="A68" s="93">
        <v>1.3871553E8</v>
      </c>
      <c r="B68" s="93" t="s">
        <v>92</v>
      </c>
      <c r="C68" s="94">
        <v>8.6004272E7</v>
      </c>
      <c r="D68" s="94">
        <v>8.95760461E8</v>
      </c>
      <c r="E68" s="94">
        <v>67040.0</v>
      </c>
      <c r="F68" s="94">
        <v>0.0</v>
      </c>
      <c r="G68" s="94">
        <v>3352.0</v>
      </c>
      <c r="H68" s="94">
        <v>0.0</v>
      </c>
      <c r="I68" s="125">
        <v>2.9305264522495663E8</v>
      </c>
      <c r="J68" s="125">
        <v>1.5017173061132097E8</v>
      </c>
      <c r="K68" s="126">
        <v>4.4769206807063854E8</v>
      </c>
      <c r="L68" s="127">
        <v>1.0</v>
      </c>
      <c r="M68" s="127">
        <v>246041.0</v>
      </c>
      <c r="N68" s="127">
        <v>3254012.0</v>
      </c>
      <c r="O68" s="95">
        <v>3500053.0</v>
      </c>
      <c r="P68" s="95" t="s">
        <v>341</v>
      </c>
      <c r="Q68" s="95" t="s">
        <v>341</v>
      </c>
      <c r="R68" s="95">
        <v>267015.0</v>
      </c>
      <c r="S68" s="95">
        <v>-4236720.0</v>
      </c>
      <c r="T68" s="95">
        <v>6.754092E7</v>
      </c>
      <c r="U68" s="96">
        <v>0.23047367461281032</v>
      </c>
      <c r="V68" s="96">
        <v>0.001778064346152448</v>
      </c>
      <c r="W68" s="96">
        <v>0.1508646786865635</v>
      </c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</row>
    <row r="69" ht="21.0" customHeight="1">
      <c r="A69" s="93">
        <v>1.70708608E8</v>
      </c>
      <c r="B69" s="93" t="s">
        <v>142</v>
      </c>
      <c r="C69" s="94">
        <v>7.0497467E7</v>
      </c>
      <c r="D69" s="94">
        <v>2.8862541E8</v>
      </c>
      <c r="E69" s="94">
        <v>302680.0</v>
      </c>
      <c r="F69" s="94">
        <v>0.0</v>
      </c>
      <c r="G69" s="94">
        <v>15134.0</v>
      </c>
      <c r="H69" s="94">
        <v>0.0</v>
      </c>
      <c r="I69" s="125">
        <v>1.6486414864921677E8</v>
      </c>
      <c r="J69" s="125">
        <v>8.909418066926573E7</v>
      </c>
      <c r="K69" s="126">
        <v>2.630881352350217E8</v>
      </c>
      <c r="L69" s="127">
        <v>6382.0</v>
      </c>
      <c r="M69" s="127">
        <v>312017.0</v>
      </c>
      <c r="N69" s="127">
        <v>1802657.0</v>
      </c>
      <c r="O69" s="95">
        <v>2114674.0</v>
      </c>
      <c r="P69" s="95" t="s">
        <v>341</v>
      </c>
      <c r="Q69" s="95" t="s">
        <v>341</v>
      </c>
      <c r="R69" s="95">
        <v>25378.0</v>
      </c>
      <c r="S69" s="95">
        <v>1270619.0</v>
      </c>
      <c r="T69" s="95">
        <v>3.9178938E7</v>
      </c>
      <c r="U69" s="96">
        <v>0.23764377107458</v>
      </c>
      <c r="V69" s="96">
        <v>2.848446420334442E-4</v>
      </c>
      <c r="W69" s="96">
        <v>0.14891944087482584</v>
      </c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</row>
    <row r="70" ht="21.0" customHeight="1">
      <c r="A70" s="93">
        <v>1.71972257E8</v>
      </c>
      <c r="B70" s="93" t="s">
        <v>122</v>
      </c>
      <c r="C70" s="94">
        <v>6.9742922E7</v>
      </c>
      <c r="D70" s="94">
        <v>6.12830428E8</v>
      </c>
      <c r="E70" s="94">
        <v>6104680.0</v>
      </c>
      <c r="F70" s="94">
        <v>12352.0</v>
      </c>
      <c r="G70" s="94">
        <v>299058.0</v>
      </c>
      <c r="H70" s="94">
        <v>19799.0</v>
      </c>
      <c r="I70" s="125">
        <v>1.974626322545906E8</v>
      </c>
      <c r="J70" s="125">
        <v>1.0581085392262773E8</v>
      </c>
      <c r="K70" s="126">
        <v>3.1123463610023403E8</v>
      </c>
      <c r="L70" s="127">
        <v>200384.0</v>
      </c>
      <c r="M70" s="127">
        <v>382172.0</v>
      </c>
      <c r="N70" s="127">
        <v>2089390.0</v>
      </c>
      <c r="O70" s="95">
        <v>2471562.0</v>
      </c>
      <c r="P70" s="95" t="s">
        <v>341</v>
      </c>
      <c r="Q70" s="95" t="s">
        <v>341</v>
      </c>
      <c r="R70" s="95">
        <v>136229.0</v>
      </c>
      <c r="S70" s="95">
        <v>-5625046.0</v>
      </c>
      <c r="T70" s="95">
        <v>4.5912401E7</v>
      </c>
      <c r="U70" s="96">
        <v>0.2325118452832365</v>
      </c>
      <c r="V70" s="96">
        <v>0.0012874766146355361</v>
      </c>
      <c r="W70" s="96">
        <v>0.1475170038119208</v>
      </c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</row>
    <row r="71" ht="21.0" customHeight="1">
      <c r="A71" s="93">
        <v>1.71679053E8</v>
      </c>
      <c r="B71" s="93" t="s">
        <v>162</v>
      </c>
      <c r="C71" s="94">
        <v>6.0745855E7</v>
      </c>
      <c r="D71" s="94">
        <v>2.00994142E8</v>
      </c>
      <c r="E71" s="94">
        <v>0.0</v>
      </c>
      <c r="F71" s="94">
        <v>0.0</v>
      </c>
      <c r="G71" s="94">
        <v>0.0</v>
      </c>
      <c r="H71" s="94">
        <v>0.0</v>
      </c>
      <c r="I71" s="125">
        <v>1.3768394146493283E8</v>
      </c>
      <c r="J71" s="125">
        <v>7.419572688559943E7</v>
      </c>
      <c r="K71" s="126">
        <v>2.2197016450664008E8</v>
      </c>
      <c r="L71" s="127">
        <v>29.0</v>
      </c>
      <c r="M71" s="127">
        <v>380277.0</v>
      </c>
      <c r="N71" s="127">
        <v>1334761.0</v>
      </c>
      <c r="O71" s="95">
        <v>1715038.0</v>
      </c>
      <c r="P71" s="95" t="s">
        <v>341</v>
      </c>
      <c r="Q71" s="95" t="s">
        <v>341</v>
      </c>
      <c r="R71" s="95">
        <v>883586.0</v>
      </c>
      <c r="S71" s="95">
        <v>-1623996.0</v>
      </c>
      <c r="T71" s="95">
        <v>3.0512025E7</v>
      </c>
      <c r="U71" s="96">
        <v>0.22160917733293686</v>
      </c>
      <c r="V71" s="96">
        <v>0.011908852936536082</v>
      </c>
      <c r="W71" s="96">
        <v>0.13746002787274259</v>
      </c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</row>
    <row r="72" ht="21.0" customHeight="1">
      <c r="A72" s="93">
        <v>1.71927851E8</v>
      </c>
      <c r="B72" s="93" t="s">
        <v>130</v>
      </c>
      <c r="C72" s="94">
        <v>7.0904684E7</v>
      </c>
      <c r="D72" s="94">
        <v>3.19973463E8</v>
      </c>
      <c r="E72" s="94">
        <v>0.0</v>
      </c>
      <c r="F72" s="94">
        <v>0.0</v>
      </c>
      <c r="G72" s="94">
        <v>0.0</v>
      </c>
      <c r="H72" s="94">
        <v>0.0</v>
      </c>
      <c r="I72" s="125">
        <v>1.8087240605277485E8</v>
      </c>
      <c r="J72" s="125">
        <v>9.74378543873248E7</v>
      </c>
      <c r="K72" s="126">
        <v>2.868680926399737E8</v>
      </c>
      <c r="L72" s="127">
        <v>0.0</v>
      </c>
      <c r="M72" s="127">
        <v>144700.0</v>
      </c>
      <c r="N72" s="127">
        <v>1865454.0</v>
      </c>
      <c r="O72" s="95">
        <v>2010154.0</v>
      </c>
      <c r="P72" s="95" t="s">
        <v>341</v>
      </c>
      <c r="Q72" s="95" t="s">
        <v>341</v>
      </c>
      <c r="R72" s="95">
        <v>156718.0</v>
      </c>
      <c r="S72" s="95">
        <v>-343079.0</v>
      </c>
      <c r="T72" s="95">
        <v>3.875608E7</v>
      </c>
      <c r="U72" s="96">
        <v>0.21427303835772368</v>
      </c>
      <c r="V72" s="96">
        <v>0.001608389275250571</v>
      </c>
      <c r="W72" s="96">
        <v>0.13510069957009754</v>
      </c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</row>
    <row r="73" ht="21.0" customHeight="1">
      <c r="A73" s="93">
        <v>1.66807426E8</v>
      </c>
      <c r="B73" s="93" t="s">
        <v>158</v>
      </c>
      <c r="C73" s="94">
        <v>6.2337655E7</v>
      </c>
      <c r="D73" s="94">
        <v>3.63223551E8</v>
      </c>
      <c r="E73" s="94">
        <v>3440750.0</v>
      </c>
      <c r="F73" s="94">
        <v>6811.0</v>
      </c>
      <c r="G73" s="94">
        <v>168632.0</v>
      </c>
      <c r="H73" s="94">
        <v>0.0</v>
      </c>
      <c r="I73" s="125">
        <v>1.5405285295643243E8</v>
      </c>
      <c r="J73" s="125">
        <v>8.32895884121257E7</v>
      </c>
      <c r="K73" s="126">
        <v>2.468561103651953E8</v>
      </c>
      <c r="L73" s="127">
        <v>36.0</v>
      </c>
      <c r="M73" s="127">
        <v>156256.0</v>
      </c>
      <c r="N73" s="127">
        <v>1399787.0</v>
      </c>
      <c r="O73" s="95">
        <v>1556043.0</v>
      </c>
      <c r="P73" s="95" t="s">
        <v>341</v>
      </c>
      <c r="Q73" s="95" t="s">
        <v>341</v>
      </c>
      <c r="R73" s="95">
        <v>51768.0</v>
      </c>
      <c r="S73" s="95">
        <v>-5850454.0</v>
      </c>
      <c r="T73" s="95">
        <v>2.9558379E7</v>
      </c>
      <c r="U73" s="96">
        <v>0.1918716754201195</v>
      </c>
      <c r="V73" s="96">
        <v>6.215422718124918E-4</v>
      </c>
      <c r="W73" s="96">
        <v>0.1197393046348813</v>
      </c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</row>
    <row r="74" ht="21.0" customHeight="1">
      <c r="A74" s="93">
        <v>1.71983336E8</v>
      </c>
      <c r="B74" s="93" t="s">
        <v>133</v>
      </c>
      <c r="C74" s="94">
        <v>6.304326E7</v>
      </c>
      <c r="D74" s="94">
        <v>3.21920858E8</v>
      </c>
      <c r="E74" s="94">
        <v>901210.0</v>
      </c>
      <c r="F74" s="94">
        <v>5041.0</v>
      </c>
      <c r="G74" s="94">
        <v>42540.0</v>
      </c>
      <c r="H74" s="94">
        <v>2991.0</v>
      </c>
      <c r="I74" s="125">
        <v>1.7997149775818887E8</v>
      </c>
      <c r="J74" s="125">
        <v>9.697557180959612E7</v>
      </c>
      <c r="K74" s="126">
        <v>2.855371951666847E8</v>
      </c>
      <c r="L74" s="127">
        <v>16332.0</v>
      </c>
      <c r="M74" s="127">
        <v>461874.0</v>
      </c>
      <c r="N74" s="127">
        <v>1374192.0</v>
      </c>
      <c r="O74" s="95">
        <v>1836066.0</v>
      </c>
      <c r="P74" s="95" t="s">
        <v>341</v>
      </c>
      <c r="Q74" s="95" t="s">
        <v>341</v>
      </c>
      <c r="R74" s="95">
        <v>1150622.0</v>
      </c>
      <c r="S74" s="95">
        <v>-8326680.0</v>
      </c>
      <c r="T74" s="95">
        <v>3.2109787E7</v>
      </c>
      <c r="U74" s="96">
        <v>0.17841595697082527</v>
      </c>
      <c r="V74" s="96">
        <v>0.011865070538167648</v>
      </c>
      <c r="W74" s="96">
        <v>0.11245395536387351</v>
      </c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</row>
    <row r="75" ht="21.0" customHeight="1">
      <c r="A75" s="93">
        <v>1.44684719E8</v>
      </c>
      <c r="B75" s="93" t="s">
        <v>160</v>
      </c>
      <c r="C75" s="94">
        <v>5.7843559E7</v>
      </c>
      <c r="D75" s="94">
        <v>2.62951874E8</v>
      </c>
      <c r="E75" s="94">
        <v>1417189.0</v>
      </c>
      <c r="F75" s="94">
        <v>17750.0</v>
      </c>
      <c r="G75" s="94">
        <v>61916.0</v>
      </c>
      <c r="H75" s="94">
        <v>32588.0</v>
      </c>
      <c r="I75" s="125">
        <v>1.4216509688576153E8</v>
      </c>
      <c r="J75" s="125">
        <v>7.672522215381789E7</v>
      </c>
      <c r="K75" s="126">
        <v>2.288234738294197E8</v>
      </c>
      <c r="L75" s="127">
        <v>31134.0</v>
      </c>
      <c r="M75" s="127">
        <v>378191.0</v>
      </c>
      <c r="N75" s="127">
        <v>1044275.0</v>
      </c>
      <c r="O75" s="95">
        <v>1422466.0</v>
      </c>
      <c r="P75" s="95" t="s">
        <v>341</v>
      </c>
      <c r="Q75" s="95" t="s">
        <v>341</v>
      </c>
      <c r="R75" s="95">
        <v>1701674.0</v>
      </c>
      <c r="S75" s="95">
        <v>-6036297.0</v>
      </c>
      <c r="T75" s="95">
        <v>2.467936E7</v>
      </c>
      <c r="U75" s="96">
        <v>0.17359647719884014</v>
      </c>
      <c r="V75" s="96">
        <v>0.022178808379185955</v>
      </c>
      <c r="W75" s="96">
        <v>0.10785327041402074</v>
      </c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</row>
    <row r="76" ht="21.0" customHeight="1">
      <c r="A76" s="93">
        <v>2.989016E7</v>
      </c>
      <c r="B76" s="93" t="s">
        <v>101</v>
      </c>
      <c r="C76" s="94">
        <v>8.210013E7</v>
      </c>
      <c r="D76" s="94">
        <v>8.47326569E8</v>
      </c>
      <c r="E76" s="94">
        <v>1970990.0</v>
      </c>
      <c r="F76" s="94">
        <v>2221.0</v>
      </c>
      <c r="G76" s="94">
        <v>97439.0</v>
      </c>
      <c r="H76" s="94">
        <v>0.0</v>
      </c>
      <c r="I76" s="125">
        <v>2.9544866065072894E8</v>
      </c>
      <c r="J76" s="125">
        <v>1.5121878332718825E8</v>
      </c>
      <c r="K76" s="126">
        <v>4.5104664386614215E8</v>
      </c>
      <c r="L76" s="127">
        <v>76018.0</v>
      </c>
      <c r="M76" s="127">
        <v>523639.0</v>
      </c>
      <c r="N76" s="127">
        <v>2129160.0</v>
      </c>
      <c r="O76" s="95">
        <v>2652799.0</v>
      </c>
      <c r="P76" s="95" t="s">
        <v>341</v>
      </c>
      <c r="Q76" s="95" t="s">
        <v>341</v>
      </c>
      <c r="R76" s="95">
        <v>676719.0</v>
      </c>
      <c r="S76" s="95">
        <v>-6484164.0</v>
      </c>
      <c r="T76" s="95">
        <v>4.8257908E7</v>
      </c>
      <c r="U76" s="96">
        <v>0.16333771117361448</v>
      </c>
      <c r="V76" s="96">
        <v>0.004475098827741527</v>
      </c>
      <c r="W76" s="96">
        <v>0.1069909479568627</v>
      </c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</row>
    <row r="77" ht="21.0" customHeight="1">
      <c r="A77" s="93">
        <v>1.70972148E8</v>
      </c>
      <c r="B77" s="93" t="s">
        <v>148</v>
      </c>
      <c r="C77" s="94">
        <v>6.2900275E7</v>
      </c>
      <c r="D77" s="94">
        <v>2.37298094E8</v>
      </c>
      <c r="E77" s="94">
        <v>3660045.0</v>
      </c>
      <c r="F77" s="94">
        <v>6105.0</v>
      </c>
      <c r="G77" s="94">
        <v>179771.0</v>
      </c>
      <c r="H77" s="94">
        <v>248038.0</v>
      </c>
      <c r="I77" s="125">
        <v>1.7171992632896E8</v>
      </c>
      <c r="J77" s="125">
        <v>9.270197546757865E7</v>
      </c>
      <c r="K77" s="126">
        <v>2.7330724413428056E8</v>
      </c>
      <c r="L77" s="127">
        <v>45234.0</v>
      </c>
      <c r="M77" s="127">
        <v>218341.0</v>
      </c>
      <c r="N77" s="127">
        <v>1289119.0</v>
      </c>
      <c r="O77" s="95">
        <v>1507460.0</v>
      </c>
      <c r="P77" s="95" t="s">
        <v>341</v>
      </c>
      <c r="Q77" s="95" t="s">
        <v>341</v>
      </c>
      <c r="R77" s="95">
        <v>382146.0</v>
      </c>
      <c r="S77" s="95">
        <v>-1.0398179E7</v>
      </c>
      <c r="T77" s="95">
        <v>2.798037E7</v>
      </c>
      <c r="U77" s="96">
        <v>0.16294189380444196</v>
      </c>
      <c r="V77" s="96">
        <v>0.004122306974285038</v>
      </c>
      <c r="W77" s="96">
        <v>0.10237697902457632</v>
      </c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</row>
    <row r="78" ht="21.0" customHeight="1">
      <c r="A78" s="93">
        <v>1.77187021E8</v>
      </c>
      <c r="B78" s="93" t="s">
        <v>184</v>
      </c>
      <c r="C78" s="94">
        <v>4.9294607E7</v>
      </c>
      <c r="D78" s="94">
        <v>1.07480086E8</v>
      </c>
      <c r="E78" s="94">
        <v>103620.0</v>
      </c>
      <c r="F78" s="94">
        <v>0.0</v>
      </c>
      <c r="G78" s="94">
        <v>5181.0</v>
      </c>
      <c r="H78" s="94">
        <v>0.0</v>
      </c>
      <c r="I78" s="125">
        <v>7.478136147528781E7</v>
      </c>
      <c r="J78" s="125">
        <v>3.382068781511486E7</v>
      </c>
      <c r="K78" s="126">
        <v>1.2083161234570466E8</v>
      </c>
      <c r="L78" s="127">
        <v>1.0</v>
      </c>
      <c r="M78" s="127">
        <v>69396.0</v>
      </c>
      <c r="N78" s="127">
        <v>561185.0</v>
      </c>
      <c r="O78" s="95">
        <v>630581.0</v>
      </c>
      <c r="P78" s="95" t="s">
        <v>341</v>
      </c>
      <c r="Q78" s="95" t="s">
        <v>341</v>
      </c>
      <c r="R78" s="95">
        <v>99720.0</v>
      </c>
      <c r="S78" s="95">
        <v>1369658.0</v>
      </c>
      <c r="T78" s="95">
        <v>1.191766E7</v>
      </c>
      <c r="U78" s="96">
        <v>0.15936671604913613</v>
      </c>
      <c r="V78" s="96">
        <v>0.002948491188148869</v>
      </c>
      <c r="W78" s="96">
        <v>0.09863031510250017</v>
      </c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</row>
    <row r="79" ht="21.0" customHeight="1">
      <c r="A79" s="93">
        <v>1.58817223E8</v>
      </c>
      <c r="B79" s="93" t="s">
        <v>175</v>
      </c>
      <c r="C79" s="94">
        <v>5.4046933E7</v>
      </c>
      <c r="D79" s="94">
        <v>2.35250784E8</v>
      </c>
      <c r="E79" s="94">
        <v>0.0</v>
      </c>
      <c r="F79" s="94">
        <v>0.0</v>
      </c>
      <c r="G79" s="94">
        <v>0.0</v>
      </c>
      <c r="H79" s="94">
        <v>0.0</v>
      </c>
      <c r="I79" s="125">
        <v>1.0296466322189116E8</v>
      </c>
      <c r="J79" s="125">
        <v>5.3300030033598244E7</v>
      </c>
      <c r="K79" s="126">
        <v>1.6755570596245477E8</v>
      </c>
      <c r="L79" s="127">
        <v>20.0</v>
      </c>
      <c r="M79" s="127">
        <v>244708.0</v>
      </c>
      <c r="N79" s="127">
        <v>635203.0</v>
      </c>
      <c r="O79" s="95">
        <v>879911.0</v>
      </c>
      <c r="P79" s="95" t="s">
        <v>341</v>
      </c>
      <c r="Q79" s="95" t="s">
        <v>341</v>
      </c>
      <c r="R79" s="95">
        <v>362386.0</v>
      </c>
      <c r="S79" s="95">
        <v>-1463120.0</v>
      </c>
      <c r="T79" s="95">
        <v>1.5151856E7</v>
      </c>
      <c r="U79" s="96">
        <v>0.14715588363890833</v>
      </c>
      <c r="V79" s="96">
        <v>0.006798983035686211</v>
      </c>
      <c r="W79" s="96">
        <v>0.09042876763262941</v>
      </c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</row>
    <row r="80" ht="21.0" customHeight="1">
      <c r="A80" s="93">
        <v>1.56007436E8</v>
      </c>
      <c r="B80" s="93" t="s">
        <v>177</v>
      </c>
      <c r="C80" s="94">
        <v>4.8769149E7</v>
      </c>
      <c r="D80" s="94">
        <v>1.63098435E8</v>
      </c>
      <c r="E80" s="94">
        <v>451460.0</v>
      </c>
      <c r="F80" s="94">
        <v>0.0</v>
      </c>
      <c r="G80" s="94">
        <v>22573.0</v>
      </c>
      <c r="H80" s="94">
        <v>0.0</v>
      </c>
      <c r="I80" s="125">
        <v>9.945883219033083E7</v>
      </c>
      <c r="J80" s="125">
        <v>5.103041803320111E7</v>
      </c>
      <c r="K80" s="126">
        <v>1.6189920602908733E8</v>
      </c>
      <c r="L80" s="127">
        <v>20.0</v>
      </c>
      <c r="M80" s="127">
        <v>124759.0</v>
      </c>
      <c r="N80" s="127">
        <v>625380.0</v>
      </c>
      <c r="O80" s="95">
        <v>750139.0</v>
      </c>
      <c r="P80" s="95" t="s">
        <v>341</v>
      </c>
      <c r="Q80" s="95" t="s">
        <v>341</v>
      </c>
      <c r="R80" s="95">
        <v>2302885.0</v>
      </c>
      <c r="S80" s="95">
        <v>-5439911.0</v>
      </c>
      <c r="T80" s="95">
        <v>1.3755194E7</v>
      </c>
      <c r="U80" s="96">
        <v>0.13830037712163334</v>
      </c>
      <c r="V80" s="96">
        <v>0.04512769224233496</v>
      </c>
      <c r="W80" s="96">
        <v>0.08496146668890209</v>
      </c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</row>
    <row r="81" ht="21.0" customHeight="1">
      <c r="A81" s="93">
        <v>1.71345916E8</v>
      </c>
      <c r="B81" s="93" t="s">
        <v>169</v>
      </c>
      <c r="C81" s="94">
        <v>5.759549E7</v>
      </c>
      <c r="D81" s="94">
        <v>2.26184633E8</v>
      </c>
      <c r="E81" s="94">
        <v>3831196.0</v>
      </c>
      <c r="F81" s="94">
        <v>183071.0</v>
      </c>
      <c r="G81" s="94">
        <v>71786.0</v>
      </c>
      <c r="H81" s="94">
        <v>86282.0</v>
      </c>
      <c r="I81" s="125">
        <v>1.0984921607363194E8</v>
      </c>
      <c r="J81" s="125">
        <v>5.765814521765196E7</v>
      </c>
      <c r="K81" s="126">
        <v>1.785633883450089E8</v>
      </c>
      <c r="L81" s="127">
        <v>40.0</v>
      </c>
      <c r="M81" s="127">
        <v>246315.0</v>
      </c>
      <c r="N81" s="127">
        <v>590449.0</v>
      </c>
      <c r="O81" s="95">
        <v>836764.0</v>
      </c>
      <c r="P81" s="95" t="s">
        <v>341</v>
      </c>
      <c r="Q81" s="95" t="s">
        <v>341</v>
      </c>
      <c r="R81" s="95">
        <v>199584.0</v>
      </c>
      <c r="S81" s="95">
        <v>759694.0</v>
      </c>
      <c r="T81" s="95">
        <v>1.483693E7</v>
      </c>
      <c r="U81" s="96">
        <v>0.13506632573558652</v>
      </c>
      <c r="V81" s="96">
        <v>0.003461505729096843</v>
      </c>
      <c r="W81" s="96">
        <v>0.08309054917424069</v>
      </c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</row>
    <row r="82" ht="21.0" customHeight="1">
      <c r="A82" s="93">
        <v>1.69446634E8</v>
      </c>
      <c r="B82" s="93" t="s">
        <v>131</v>
      </c>
      <c r="C82" s="94">
        <v>6.7619678E7</v>
      </c>
      <c r="D82" s="94">
        <v>2.75448038E8</v>
      </c>
      <c r="E82" s="94">
        <v>4138920.0</v>
      </c>
      <c r="F82" s="94">
        <v>34464.0</v>
      </c>
      <c r="G82" s="94">
        <v>189714.0</v>
      </c>
      <c r="H82" s="94">
        <v>176011.0</v>
      </c>
      <c r="I82" s="125">
        <v>1.8070583604884756E8</v>
      </c>
      <c r="J82" s="125">
        <v>9.735244450251454E7</v>
      </c>
      <c r="K82" s="126">
        <v>2.8662208440323144E8</v>
      </c>
      <c r="L82" s="127">
        <v>9.0</v>
      </c>
      <c r="M82" s="127">
        <v>245115.0</v>
      </c>
      <c r="N82" s="127">
        <v>1023966.0</v>
      </c>
      <c r="O82" s="95">
        <v>1269081.0</v>
      </c>
      <c r="P82" s="95" t="s">
        <v>341</v>
      </c>
      <c r="Q82" s="95" t="s">
        <v>341</v>
      </c>
      <c r="R82" s="95">
        <v>602970.0</v>
      </c>
      <c r="S82" s="95">
        <v>-3275978.0</v>
      </c>
      <c r="T82" s="95">
        <v>2.294286E7</v>
      </c>
      <c r="U82" s="96">
        <v>0.12696247393912719</v>
      </c>
      <c r="V82" s="96">
        <v>0.006193681145668877</v>
      </c>
      <c r="W82" s="96">
        <v>0.08004568122435068</v>
      </c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</row>
    <row r="83" ht="21.0" customHeight="1">
      <c r="A83" s="93">
        <v>1.44060837E8</v>
      </c>
      <c r="B83" s="93" t="s">
        <v>103</v>
      </c>
      <c r="C83" s="94">
        <v>7.534871E7</v>
      </c>
      <c r="D83" s="94">
        <v>4.05935794E8</v>
      </c>
      <c r="E83" s="94">
        <v>6442537.0</v>
      </c>
      <c r="F83" s="94">
        <v>136117.0</v>
      </c>
      <c r="G83" s="94">
        <v>254011.0</v>
      </c>
      <c r="H83" s="94">
        <v>134860.0</v>
      </c>
      <c r="I83" s="125">
        <v>2.5235848679300368E8</v>
      </c>
      <c r="J83" s="125">
        <v>1.319615722492235E8</v>
      </c>
      <c r="K83" s="126">
        <v>3.9028461426053655E8</v>
      </c>
      <c r="L83" s="127">
        <v>3958.0</v>
      </c>
      <c r="M83" s="127">
        <v>435661.0</v>
      </c>
      <c r="N83" s="127">
        <v>1298201.0</v>
      </c>
      <c r="O83" s="95">
        <v>1733862.0</v>
      </c>
      <c r="P83" s="95" t="s">
        <v>341</v>
      </c>
      <c r="Q83" s="95" t="s">
        <v>341</v>
      </c>
      <c r="R83" s="95">
        <v>1090935.0</v>
      </c>
      <c r="S83" s="95">
        <v>-6157964.0</v>
      </c>
      <c r="T83" s="95">
        <v>3.0329928E7</v>
      </c>
      <c r="U83" s="96">
        <v>0.12018588471279762</v>
      </c>
      <c r="V83" s="96">
        <v>0.008267065793514895</v>
      </c>
      <c r="W83" s="96">
        <v>0.07771233323523509</v>
      </c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</row>
    <row r="84" ht="21.0" customHeight="1">
      <c r="A84" s="93">
        <v>1.66234202E8</v>
      </c>
      <c r="B84" s="93" t="s">
        <v>178</v>
      </c>
      <c r="C84" s="94">
        <v>4.911708E7</v>
      </c>
      <c r="D84" s="94">
        <v>2.91764944E8</v>
      </c>
      <c r="E84" s="94">
        <v>0.0</v>
      </c>
      <c r="F84" s="94">
        <v>0.0</v>
      </c>
      <c r="G84" s="94">
        <v>0.0</v>
      </c>
      <c r="H84" s="94">
        <v>0.0</v>
      </c>
      <c r="I84" s="125">
        <v>8.271804418233466E7</v>
      </c>
      <c r="J84" s="125">
        <v>3.96296096214287E7</v>
      </c>
      <c r="K84" s="126">
        <v>1.343175322677011E8</v>
      </c>
      <c r="L84" s="127">
        <v>23568.0</v>
      </c>
      <c r="M84" s="127">
        <v>85771.0</v>
      </c>
      <c r="N84" s="127">
        <v>469795.0</v>
      </c>
      <c r="O84" s="95">
        <v>555566.0</v>
      </c>
      <c r="P84" s="95" t="s">
        <v>341</v>
      </c>
      <c r="Q84" s="95" t="s">
        <v>341</v>
      </c>
      <c r="R84" s="95">
        <v>227126.0</v>
      </c>
      <c r="S84" s="95">
        <v>-1721272.0</v>
      </c>
      <c r="T84" s="95">
        <v>1.0259727E7</v>
      </c>
      <c r="U84" s="96">
        <v>0.12403251432522477</v>
      </c>
      <c r="V84" s="96">
        <v>0.00573121971600718</v>
      </c>
      <c r="W84" s="96">
        <v>0.07638412370137866</v>
      </c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</row>
    <row r="85" ht="21.0" customHeight="1">
      <c r="A85" s="93">
        <v>1.68839111E8</v>
      </c>
      <c r="B85" s="93" t="s">
        <v>136</v>
      </c>
      <c r="C85" s="94">
        <v>6.7480389E7</v>
      </c>
      <c r="D85" s="94">
        <v>3.77708726E8</v>
      </c>
      <c r="E85" s="94">
        <v>0.0</v>
      </c>
      <c r="F85" s="94">
        <v>0.0</v>
      </c>
      <c r="G85" s="94">
        <v>0.0</v>
      </c>
      <c r="H85" s="94">
        <v>0.0</v>
      </c>
      <c r="I85" s="125">
        <v>1.6063359295909762E8</v>
      </c>
      <c r="J85" s="125">
        <v>8.684026299699567E7</v>
      </c>
      <c r="K85" s="126">
        <v>2.5675412050853145E8</v>
      </c>
      <c r="L85" s="127">
        <v>0.0</v>
      </c>
      <c r="M85" s="127">
        <v>193588.0</v>
      </c>
      <c r="N85" s="127">
        <v>799741.0</v>
      </c>
      <c r="O85" s="95">
        <v>993329.0</v>
      </c>
      <c r="P85" s="95" t="s">
        <v>341</v>
      </c>
      <c r="Q85" s="95" t="s">
        <v>341</v>
      </c>
      <c r="R85" s="95">
        <v>154999.0</v>
      </c>
      <c r="S85" s="95">
        <v>805283.0</v>
      </c>
      <c r="T85" s="95">
        <v>1.7930752E7</v>
      </c>
      <c r="U85" s="96">
        <v>0.11162516924193892</v>
      </c>
      <c r="V85" s="96">
        <v>0.0017848748339852718</v>
      </c>
      <c r="W85" s="96">
        <v>0.06983627746454879</v>
      </c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</row>
    <row r="86" ht="21.0" customHeight="1">
      <c r="A86" s="93">
        <v>1.4504414E8</v>
      </c>
      <c r="B86" s="93" t="s">
        <v>159</v>
      </c>
      <c r="C86" s="94">
        <v>5.4717194E7</v>
      </c>
      <c r="D86" s="94">
        <v>1.04659904E8</v>
      </c>
      <c r="E86" s="94">
        <v>1133730.0</v>
      </c>
      <c r="F86" s="94">
        <v>24991.0</v>
      </c>
      <c r="G86" s="94">
        <v>44191.0</v>
      </c>
      <c r="H86" s="94">
        <v>49056.0</v>
      </c>
      <c r="I86" s="125">
        <v>1.388226020736197E8</v>
      </c>
      <c r="J86" s="125">
        <v>7.48415109878217E7</v>
      </c>
      <c r="K86" s="126">
        <v>2.2371467224421448E8</v>
      </c>
      <c r="L86" s="127">
        <v>63.0</v>
      </c>
      <c r="M86" s="127">
        <v>192460.0</v>
      </c>
      <c r="N86" s="127">
        <v>665688.0</v>
      </c>
      <c r="O86" s="95">
        <v>858148.0</v>
      </c>
      <c r="P86" s="95" t="s">
        <v>341</v>
      </c>
      <c r="Q86" s="95" t="s">
        <v>341</v>
      </c>
      <c r="R86" s="95">
        <v>631657.0</v>
      </c>
      <c r="S86" s="95">
        <v>-7588068.0</v>
      </c>
      <c r="T86" s="95">
        <v>1.523842E7</v>
      </c>
      <c r="U86" s="96">
        <v>0.10976901291562623</v>
      </c>
      <c r="V86" s="96">
        <v>0.0084399284790333</v>
      </c>
      <c r="W86" s="96">
        <v>0.06811542509543239</v>
      </c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</row>
    <row r="87" ht="21.0" customHeight="1">
      <c r="A87" s="93">
        <v>1.44049878E8</v>
      </c>
      <c r="B87" s="93" t="s">
        <v>137</v>
      </c>
      <c r="C87" s="94">
        <v>6.4210219E7</v>
      </c>
      <c r="D87" s="94">
        <v>3.05600482E8</v>
      </c>
      <c r="E87" s="94">
        <v>70560.0</v>
      </c>
      <c r="F87" s="94">
        <v>0.0</v>
      </c>
      <c r="G87" s="94">
        <v>3528.0</v>
      </c>
      <c r="H87" s="94">
        <v>0.0</v>
      </c>
      <c r="I87" s="125">
        <v>1.8014031346642143E8</v>
      </c>
      <c r="J87" s="125">
        <v>9.70622589685697E7</v>
      </c>
      <c r="K87" s="126">
        <v>2.8578664766883767E8</v>
      </c>
      <c r="L87" s="127">
        <v>10132.0</v>
      </c>
      <c r="M87" s="127">
        <v>227689.0</v>
      </c>
      <c r="N87" s="127">
        <v>858956.0</v>
      </c>
      <c r="O87" s="95">
        <v>1086645.0</v>
      </c>
      <c r="P87" s="95" t="s">
        <v>341</v>
      </c>
      <c r="Q87" s="95" t="s">
        <v>341</v>
      </c>
      <c r="R87" s="95">
        <v>448352.0</v>
      </c>
      <c r="S87" s="95">
        <v>-9059918.0</v>
      </c>
      <c r="T87" s="95">
        <v>1.9458266E7</v>
      </c>
      <c r="U87" s="96">
        <v>0.10801727623077033</v>
      </c>
      <c r="V87" s="96">
        <v>0.004619220743102461</v>
      </c>
      <c r="W87" s="96">
        <v>0.06808668689989934</v>
      </c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</row>
    <row r="88" ht="21.0" customHeight="1">
      <c r="A88" s="93">
        <v>1.67614515E8</v>
      </c>
      <c r="B88" s="93" t="s">
        <v>161</v>
      </c>
      <c r="C88" s="94">
        <v>6.2879351E7</v>
      </c>
      <c r="D88" s="94">
        <v>2.3023382E8</v>
      </c>
      <c r="E88" s="94">
        <v>3090410.0</v>
      </c>
      <c r="F88" s="94">
        <v>4641.0</v>
      </c>
      <c r="G88" s="94">
        <v>152200.0</v>
      </c>
      <c r="H88" s="94">
        <v>0.0</v>
      </c>
      <c r="I88" s="125">
        <v>1.3468305114989424E8</v>
      </c>
      <c r="J88" s="125">
        <v>7.24835407782874E7</v>
      </c>
      <c r="K88" s="126">
        <v>2.1736219378050834E8</v>
      </c>
      <c r="L88" s="127">
        <v>0.0</v>
      </c>
      <c r="M88" s="127">
        <v>83199.0</v>
      </c>
      <c r="N88" s="127">
        <v>688260.0</v>
      </c>
      <c r="O88" s="95">
        <v>771459.0</v>
      </c>
      <c r="P88" s="95" t="s">
        <v>341</v>
      </c>
      <c r="Q88" s="95" t="s">
        <v>341</v>
      </c>
      <c r="R88" s="95">
        <v>151660.0</v>
      </c>
      <c r="S88" s="95">
        <v>-1205270.0</v>
      </c>
      <c r="T88" s="95">
        <v>1.4600332E7</v>
      </c>
      <c r="U88" s="96">
        <v>0.10840511761016386</v>
      </c>
      <c r="V88" s="96">
        <v>0.002092337079170808</v>
      </c>
      <c r="W88" s="96">
        <v>0.06717052191119938</v>
      </c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</row>
    <row r="89" ht="21.0" customHeight="1">
      <c r="A89" s="93">
        <v>1.71982346E8</v>
      </c>
      <c r="B89" s="93" t="s">
        <v>147</v>
      </c>
      <c r="C89" s="94">
        <v>6.0789979E7</v>
      </c>
      <c r="D89" s="94">
        <v>1.10772839E8</v>
      </c>
      <c r="E89" s="94">
        <v>1955910.0</v>
      </c>
      <c r="F89" s="94">
        <v>4177.0</v>
      </c>
      <c r="G89" s="94">
        <v>95707.0</v>
      </c>
      <c r="H89" s="94">
        <v>123938.0</v>
      </c>
      <c r="I89" s="125">
        <v>1.572906313401552E8</v>
      </c>
      <c r="J89" s="125">
        <v>8.504353271262844E7</v>
      </c>
      <c r="K89" s="126">
        <v>2.517330959093418E8</v>
      </c>
      <c r="L89" s="127">
        <v>0.0</v>
      </c>
      <c r="M89" s="127">
        <v>88205.0</v>
      </c>
      <c r="N89" s="127">
        <v>761645.0</v>
      </c>
      <c r="O89" s="95">
        <v>849850.0</v>
      </c>
      <c r="P89" s="95" t="s">
        <v>341</v>
      </c>
      <c r="Q89" s="95" t="s">
        <v>341</v>
      </c>
      <c r="R89" s="95">
        <v>267113.0</v>
      </c>
      <c r="S89" s="95">
        <v>-6933703.0</v>
      </c>
      <c r="T89" s="95">
        <v>1.611495E7</v>
      </c>
      <c r="U89" s="96">
        <v>0.10245333662085673</v>
      </c>
      <c r="V89" s="96">
        <v>0.0031408972731954182</v>
      </c>
      <c r="W89" s="96">
        <v>0.06401601641527332</v>
      </c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</row>
    <row r="90" ht="21.0" customHeight="1">
      <c r="A90" s="93">
        <v>1.68206434E8</v>
      </c>
      <c r="B90" s="93" t="s">
        <v>193</v>
      </c>
      <c r="C90" s="94">
        <v>4.1010166E7</v>
      </c>
      <c r="D90" s="94">
        <v>1.12186198E8</v>
      </c>
      <c r="E90" s="94">
        <v>2192583.0</v>
      </c>
      <c r="F90" s="94">
        <v>22277.0</v>
      </c>
      <c r="G90" s="94">
        <v>98469.0</v>
      </c>
      <c r="H90" s="94">
        <v>225482.0</v>
      </c>
      <c r="I90" s="125">
        <v>5.997472290319919E7</v>
      </c>
      <c r="J90" s="125">
        <v>2.1986101481209572E7</v>
      </c>
      <c r="K90" s="126">
        <v>9.466060200324419E7</v>
      </c>
      <c r="L90" s="127">
        <v>0.0</v>
      </c>
      <c r="M90" s="127">
        <v>35094.0</v>
      </c>
      <c r="N90" s="127">
        <v>272921.0</v>
      </c>
      <c r="O90" s="95">
        <v>308015.0</v>
      </c>
      <c r="P90" s="95" t="s">
        <v>341</v>
      </c>
      <c r="Q90" s="95" t="s">
        <v>341</v>
      </c>
      <c r="R90" s="95">
        <v>556933.0</v>
      </c>
      <c r="S90" s="95">
        <v>-1399486.0</v>
      </c>
      <c r="T90" s="95">
        <v>5809793.0</v>
      </c>
      <c r="U90" s="96">
        <v>0.09687069349827863</v>
      </c>
      <c r="V90" s="96">
        <v>0.02533113933254529</v>
      </c>
      <c r="W90" s="96">
        <v>0.06137498470378297</v>
      </c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</row>
    <row r="91" ht="21.0" customHeight="1">
      <c r="A91" s="93">
        <v>1.44010731E8</v>
      </c>
      <c r="B91" s="93" t="s">
        <v>163</v>
      </c>
      <c r="C91" s="94">
        <v>6.3829878E7</v>
      </c>
      <c r="D91" s="94">
        <v>1.21356831E8</v>
      </c>
      <c r="E91" s="94">
        <v>767510.0</v>
      </c>
      <c r="F91" s="94">
        <v>4085.0</v>
      </c>
      <c r="G91" s="94">
        <v>36333.0</v>
      </c>
      <c r="H91" s="94">
        <v>0.0</v>
      </c>
      <c r="I91" s="125">
        <v>1.3148251285446861E8</v>
      </c>
      <c r="J91" s="125">
        <v>7.06405203046834E7</v>
      </c>
      <c r="K91" s="126">
        <v>2.124304915503676E8</v>
      </c>
      <c r="L91" s="127">
        <v>0.0</v>
      </c>
      <c r="M91" s="127">
        <v>106181.0</v>
      </c>
      <c r="N91" s="127">
        <v>593300.0</v>
      </c>
      <c r="O91" s="95">
        <v>699481.0</v>
      </c>
      <c r="P91" s="95" t="s">
        <v>341</v>
      </c>
      <c r="Q91" s="95" t="s">
        <v>341</v>
      </c>
      <c r="R91" s="95">
        <v>176699.0</v>
      </c>
      <c r="S91" s="95">
        <v>2638112.0</v>
      </c>
      <c r="T91" s="95">
        <v>1.292784E7</v>
      </c>
      <c r="U91" s="96">
        <v>0.09832364562661787</v>
      </c>
      <c r="V91" s="96">
        <v>0.0025013830481127562</v>
      </c>
      <c r="W91" s="96">
        <v>0.06085680029100149</v>
      </c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</row>
    <row r="92" ht="21.0" customHeight="1">
      <c r="A92" s="93">
        <v>1.72008118E8</v>
      </c>
      <c r="B92" s="93" t="s">
        <v>187</v>
      </c>
      <c r="C92" s="94">
        <v>4.9262336E7</v>
      </c>
      <c r="D92" s="94">
        <v>4.4092023E7</v>
      </c>
      <c r="E92" s="94">
        <v>1675480.0</v>
      </c>
      <c r="F92" s="94">
        <v>14140.0</v>
      </c>
      <c r="G92" s="94">
        <v>76704.0</v>
      </c>
      <c r="H92" s="94">
        <v>32377.0</v>
      </c>
      <c r="I92" s="125">
        <v>7.322927576255287E7</v>
      </c>
      <c r="J92" s="125">
        <v>3.26469614767594E7</v>
      </c>
      <c r="K92" s="126">
        <v>1.1815604457114483E8</v>
      </c>
      <c r="L92" s="127">
        <v>3262.0</v>
      </c>
      <c r="M92" s="127">
        <v>37060.0</v>
      </c>
      <c r="N92" s="127">
        <v>315853.0</v>
      </c>
      <c r="O92" s="95">
        <v>352913.0</v>
      </c>
      <c r="P92" s="95" t="s">
        <v>341</v>
      </c>
      <c r="Q92" s="95" t="s">
        <v>341</v>
      </c>
      <c r="R92" s="95">
        <v>325838.0</v>
      </c>
      <c r="S92" s="95">
        <v>2692517.0</v>
      </c>
      <c r="T92" s="95">
        <v>6688312.0</v>
      </c>
      <c r="U92" s="96">
        <v>0.0913338542591485</v>
      </c>
      <c r="V92" s="96">
        <v>0.009980653183664775</v>
      </c>
      <c r="W92" s="96">
        <v>0.0566057540625676</v>
      </c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</row>
    <row r="93" ht="21.0" customHeight="1">
      <c r="A93" s="93">
        <v>1.4406546E8</v>
      </c>
      <c r="B93" s="93" t="s">
        <v>149</v>
      </c>
      <c r="C93" s="94">
        <v>5.8830269E7</v>
      </c>
      <c r="D93" s="94">
        <v>1.14974059E8</v>
      </c>
      <c r="E93" s="94">
        <v>0.0</v>
      </c>
      <c r="F93" s="94">
        <v>0.0</v>
      </c>
      <c r="G93" s="94">
        <v>0.0</v>
      </c>
      <c r="H93" s="94">
        <v>0.0</v>
      </c>
      <c r="I93" s="125">
        <v>1.5557780681587458E8</v>
      </c>
      <c r="J93" s="125">
        <v>8.411739187464494E7</v>
      </c>
      <c r="K93" s="126">
        <v>2.4915485243845338E8</v>
      </c>
      <c r="L93" s="127">
        <v>0.0</v>
      </c>
      <c r="M93" s="127">
        <v>9529.0</v>
      </c>
      <c r="N93" s="127">
        <v>620418.0</v>
      </c>
      <c r="O93" s="95">
        <v>629947.0</v>
      </c>
      <c r="P93" s="95" t="s">
        <v>341</v>
      </c>
      <c r="Q93" s="95" t="s">
        <v>341</v>
      </c>
      <c r="R93" s="95">
        <v>1645815.0</v>
      </c>
      <c r="S93" s="95">
        <v>-6475021.0</v>
      </c>
      <c r="T93" s="95">
        <v>1.250365E7</v>
      </c>
      <c r="U93" s="96">
        <v>0.08036911083852723</v>
      </c>
      <c r="V93" s="96">
        <v>0.01956569222275292</v>
      </c>
      <c r="W93" s="96">
        <v>0.050184252394155845</v>
      </c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</row>
    <row r="94" ht="21.0" customHeight="1">
      <c r="A94" s="93">
        <v>6.2691192E7</v>
      </c>
      <c r="B94" s="93" t="s">
        <v>91</v>
      </c>
      <c r="C94" s="94">
        <v>8.60535E7</v>
      </c>
      <c r="D94" s="94">
        <v>4.80344106E8</v>
      </c>
      <c r="E94" s="94">
        <v>0.0</v>
      </c>
      <c r="F94" s="94">
        <v>0.0</v>
      </c>
      <c r="G94" s="94">
        <v>0.0</v>
      </c>
      <c r="H94" s="94">
        <v>0.0</v>
      </c>
      <c r="I94" s="125">
        <v>2.925887158917082E8</v>
      </c>
      <c r="J94" s="125">
        <v>1.4996869622476393E8</v>
      </c>
      <c r="K94" s="126">
        <v>4.470422344486743E8</v>
      </c>
      <c r="L94" s="127">
        <v>14920.0</v>
      </c>
      <c r="M94" s="127">
        <v>157651.0</v>
      </c>
      <c r="N94" s="127">
        <v>855320.0</v>
      </c>
      <c r="O94" s="95">
        <v>1012971.0</v>
      </c>
      <c r="P94" s="95" t="s">
        <v>341</v>
      </c>
      <c r="Q94" s="95" t="s">
        <v>341</v>
      </c>
      <c r="R94" s="95">
        <v>130085.0</v>
      </c>
      <c r="S94" s="95">
        <v>-149810.0</v>
      </c>
      <c r="T94" s="95">
        <v>1.8691604E7</v>
      </c>
      <c r="U94" s="96">
        <v>0.06388354363918144</v>
      </c>
      <c r="V94" s="96">
        <v>8.674143556268339E-4</v>
      </c>
      <c r="W94" s="96">
        <v>0.041811718355989055</v>
      </c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</row>
    <row r="95" ht="21.0" customHeight="1">
      <c r="A95" s="93">
        <v>1.71806191E8</v>
      </c>
      <c r="B95" s="93" t="s">
        <v>141</v>
      </c>
      <c r="C95" s="94">
        <v>6.8303134E7</v>
      </c>
      <c r="D95" s="94">
        <v>2.12050309E8</v>
      </c>
      <c r="E95" s="94">
        <v>0.0</v>
      </c>
      <c r="F95" s="94">
        <v>0.0</v>
      </c>
      <c r="G95" s="94">
        <v>0.0</v>
      </c>
      <c r="H95" s="94">
        <v>0.0</v>
      </c>
      <c r="I95" s="125">
        <v>1.6433819831747106E8</v>
      </c>
      <c r="J95" s="125">
        <v>8.881514708269304E7</v>
      </c>
      <c r="K95" s="126">
        <v>2.623018734305612E8</v>
      </c>
      <c r="L95" s="127">
        <v>0.0</v>
      </c>
      <c r="M95" s="127">
        <v>11689.0</v>
      </c>
      <c r="N95" s="127">
        <v>541845.0</v>
      </c>
      <c r="O95" s="95">
        <v>553534.0</v>
      </c>
      <c r="P95" s="95" t="s">
        <v>341</v>
      </c>
      <c r="Q95" s="95" t="s">
        <v>341</v>
      </c>
      <c r="R95" s="95">
        <v>1112.0</v>
      </c>
      <c r="S95" s="95">
        <v>-129131.0</v>
      </c>
      <c r="T95" s="95">
        <v>1.095379E7</v>
      </c>
      <c r="U95" s="96">
        <v>0.06665394967297439</v>
      </c>
      <c r="V95" s="96">
        <v>1.2520386854335231E-5</v>
      </c>
      <c r="W95" s="96">
        <v>0.0417602430998259</v>
      </c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</row>
    <row r="96" ht="21.0" customHeight="1">
      <c r="A96" s="93">
        <v>1.63138873E8</v>
      </c>
      <c r="B96" s="93" t="s">
        <v>171</v>
      </c>
      <c r="C96" s="94">
        <v>5.7405539E7</v>
      </c>
      <c r="D96" s="94">
        <v>1.18535527E8</v>
      </c>
      <c r="E96" s="94">
        <v>565800.0</v>
      </c>
      <c r="F96" s="94">
        <v>38.0</v>
      </c>
      <c r="G96" s="94">
        <v>28271.0</v>
      </c>
      <c r="H96" s="94">
        <v>0.0</v>
      </c>
      <c r="I96" s="125">
        <v>1.0700184295139045E8</v>
      </c>
      <c r="J96" s="125">
        <v>5.587083193211987E7</v>
      </c>
      <c r="K96" s="126">
        <v>1.7402610585630843E8</v>
      </c>
      <c r="L96" s="127">
        <v>0.0</v>
      </c>
      <c r="M96" s="127">
        <v>2938.0</v>
      </c>
      <c r="N96" s="127">
        <v>288869.0</v>
      </c>
      <c r="O96" s="95">
        <v>291807.0</v>
      </c>
      <c r="P96" s="95" t="s">
        <v>341</v>
      </c>
      <c r="Q96" s="95" t="s">
        <v>341</v>
      </c>
      <c r="R96" s="95">
        <v>26737.0</v>
      </c>
      <c r="S96" s="95">
        <v>1956852.0</v>
      </c>
      <c r="T96" s="95">
        <v>5806760.0</v>
      </c>
      <c r="U96" s="96">
        <v>0.05426785034569859</v>
      </c>
      <c r="V96" s="96">
        <v>4.7855023946097764E-4</v>
      </c>
      <c r="W96" s="96">
        <v>0.03336717770835246</v>
      </c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</row>
    <row r="97" ht="21.0" customHeight="1">
      <c r="A97" s="93">
        <v>1.1409556E7</v>
      </c>
      <c r="B97" s="93" t="s">
        <v>89</v>
      </c>
      <c r="C97" s="94">
        <v>7.3629101E7</v>
      </c>
      <c r="D97" s="94">
        <v>5.82419822E8</v>
      </c>
      <c r="E97" s="94">
        <v>0.0</v>
      </c>
      <c r="F97" s="94">
        <v>0.0</v>
      </c>
      <c r="G97" s="94">
        <v>0.0</v>
      </c>
      <c r="H97" s="94">
        <v>0.0</v>
      </c>
      <c r="I97" s="125">
        <v>3.1147383521900135E8</v>
      </c>
      <c r="J97" s="125">
        <v>1.5815757424395555E8</v>
      </c>
      <c r="K97" s="126">
        <v>4.734178326739352E8</v>
      </c>
      <c r="L97" s="127">
        <v>37.0</v>
      </c>
      <c r="M97" s="127">
        <v>42963.0</v>
      </c>
      <c r="N97" s="127">
        <v>760809.0</v>
      </c>
      <c r="O97" s="95">
        <v>803772.0</v>
      </c>
      <c r="P97" s="95" t="s">
        <v>341</v>
      </c>
      <c r="Q97" s="95" t="s">
        <v>341</v>
      </c>
      <c r="R97" s="95">
        <v>783782.0</v>
      </c>
      <c r="S97" s="95">
        <v>-1.486742E7</v>
      </c>
      <c r="T97" s="95">
        <v>1.5649657E7</v>
      </c>
      <c r="U97" s="96">
        <v>0.05024388963200238</v>
      </c>
      <c r="V97" s="96">
        <v>0.0049557032203277765</v>
      </c>
      <c r="W97" s="96">
        <v>0.03305675435082025</v>
      </c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</row>
    <row r="98" ht="21.0" customHeight="1">
      <c r="A98" s="93">
        <v>1.71922856E8</v>
      </c>
      <c r="B98" s="93" t="s">
        <v>195</v>
      </c>
      <c r="C98" s="94">
        <v>4.2203525E7</v>
      </c>
      <c r="D98" s="94">
        <v>7.1515828E7</v>
      </c>
      <c r="E98" s="94">
        <v>0.0</v>
      </c>
      <c r="F98" s="94">
        <v>0.0</v>
      </c>
      <c r="G98" s="94">
        <v>0.0</v>
      </c>
      <c r="H98" s="94">
        <v>0.0</v>
      </c>
      <c r="I98" s="125">
        <v>5.838216050134853E7</v>
      </c>
      <c r="J98" s="125">
        <v>2.061211795797192E7</v>
      </c>
      <c r="K98" s="126">
        <v>9.17431867963816E7</v>
      </c>
      <c r="L98" s="127">
        <v>3.0</v>
      </c>
      <c r="M98" s="127">
        <v>14818.0</v>
      </c>
      <c r="N98" s="127">
        <v>139000.0</v>
      </c>
      <c r="O98" s="95">
        <v>153818.0</v>
      </c>
      <c r="P98" s="95" t="s">
        <v>341</v>
      </c>
      <c r="Q98" s="95" t="s">
        <v>341</v>
      </c>
      <c r="R98" s="95">
        <v>190693.0</v>
      </c>
      <c r="S98" s="95">
        <v>259454.0</v>
      </c>
      <c r="T98" s="95">
        <v>2928180.0</v>
      </c>
      <c r="U98" s="96">
        <v>0.05015538950348307</v>
      </c>
      <c r="V98" s="96">
        <v>0.009251499549382687</v>
      </c>
      <c r="W98" s="96">
        <v>0.03191713850641484</v>
      </c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</row>
    <row r="99" ht="21.0" customHeight="1">
      <c r="A99" s="93">
        <v>1.59857111E8</v>
      </c>
      <c r="B99" s="93" t="s">
        <v>181</v>
      </c>
      <c r="C99" s="94">
        <v>4.9925021E7</v>
      </c>
      <c r="D99" s="94">
        <v>4.6575405E8</v>
      </c>
      <c r="E99" s="94">
        <v>0.0</v>
      </c>
      <c r="F99" s="94">
        <v>0.0</v>
      </c>
      <c r="G99" s="94">
        <v>0.0</v>
      </c>
      <c r="H99" s="94">
        <v>0.0</v>
      </c>
      <c r="I99" s="125">
        <v>8.334185300587037E7</v>
      </c>
      <c r="J99" s="125">
        <v>4.007370055822652E7</v>
      </c>
      <c r="K99" s="126">
        <v>1.3536484298471543E8</v>
      </c>
      <c r="L99" s="127">
        <v>377.0</v>
      </c>
      <c r="M99" s="127">
        <v>9898.0</v>
      </c>
      <c r="N99" s="127">
        <v>208333.0</v>
      </c>
      <c r="O99" s="95">
        <v>218231.0</v>
      </c>
      <c r="P99" s="95" t="s">
        <v>341</v>
      </c>
      <c r="Q99" s="95" t="s">
        <v>341</v>
      </c>
      <c r="R99" s="95">
        <v>0.0</v>
      </c>
      <c r="S99" s="95">
        <v>-33481.0</v>
      </c>
      <c r="T99" s="95">
        <v>4265715.0</v>
      </c>
      <c r="U99" s="96">
        <v>0.05118334721570847</v>
      </c>
      <c r="V99" s="96">
        <v>0.0</v>
      </c>
      <c r="W99" s="96">
        <v>0.03151272447072286</v>
      </c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</row>
    <row r="100" ht="21.0" customHeight="1">
      <c r="A100" s="93">
        <v>1.77526978E8</v>
      </c>
      <c r="B100" s="93" t="s">
        <v>128</v>
      </c>
      <c r="C100" s="94">
        <v>7.3558674E7</v>
      </c>
      <c r="D100" s="94">
        <v>1.02125666E8</v>
      </c>
      <c r="E100" s="94">
        <v>0.0</v>
      </c>
      <c r="F100" s="94">
        <v>0.0</v>
      </c>
      <c r="G100" s="94">
        <v>0.0</v>
      </c>
      <c r="H100" s="94">
        <v>0.0</v>
      </c>
      <c r="I100" s="125">
        <v>1.9676754210594916E8</v>
      </c>
      <c r="J100" s="125">
        <v>1.0546510912492116E8</v>
      </c>
      <c r="K100" s="126">
        <v>3.102188730369462E8</v>
      </c>
      <c r="L100" s="127">
        <v>0.0</v>
      </c>
      <c r="M100" s="127">
        <v>65866.0</v>
      </c>
      <c r="N100" s="127">
        <v>434352.0</v>
      </c>
      <c r="O100" s="95">
        <v>500218.0</v>
      </c>
      <c r="P100" s="95" t="s">
        <v>341</v>
      </c>
      <c r="Q100" s="95" t="s">
        <v>341</v>
      </c>
      <c r="R100" s="95">
        <v>107591.0</v>
      </c>
      <c r="S100" s="95">
        <v>-199312.0</v>
      </c>
      <c r="T100" s="95">
        <v>9345700.0</v>
      </c>
      <c r="U100" s="96">
        <v>0.04749614646793638</v>
      </c>
      <c r="V100" s="96">
        <v>0.001020157290811322</v>
      </c>
      <c r="W100" s="96">
        <v>0.030126149026680767</v>
      </c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</row>
    <row r="101" ht="21.0" customHeight="1">
      <c r="A101" s="93">
        <v>6.9795161E7</v>
      </c>
      <c r="B101" s="93" t="s">
        <v>236</v>
      </c>
      <c r="C101" s="94">
        <v>2.1126223E7</v>
      </c>
      <c r="D101" s="94">
        <v>1005744.0</v>
      </c>
      <c r="E101" s="94">
        <v>0.0</v>
      </c>
      <c r="F101" s="94">
        <v>0.0</v>
      </c>
      <c r="G101" s="94">
        <v>0.0</v>
      </c>
      <c r="H101" s="94">
        <v>0.0</v>
      </c>
      <c r="I101" s="125">
        <v>2.554352781868984E7</v>
      </c>
      <c r="J101" s="125">
        <v>-2.141560698360752E7</v>
      </c>
      <c r="K101" s="126">
        <v>1.7694217553040113E7</v>
      </c>
      <c r="L101" s="127">
        <v>0.0</v>
      </c>
      <c r="M101" s="127">
        <v>5841.0</v>
      </c>
      <c r="N101" s="127">
        <v>22927.0</v>
      </c>
      <c r="O101" s="95">
        <v>28768.0</v>
      </c>
      <c r="P101" s="95" t="s">
        <v>341</v>
      </c>
      <c r="Q101" s="95" t="s">
        <v>341</v>
      </c>
      <c r="R101" s="95">
        <v>342004.0</v>
      </c>
      <c r="S101" s="95">
        <v>-1535088.0</v>
      </c>
      <c r="T101" s="95">
        <v>516950.0</v>
      </c>
      <c r="U101" s="96">
        <v>0.0202380032887139</v>
      </c>
      <c r="V101" s="96">
        <v>-0.015969848543717927</v>
      </c>
      <c r="W101" s="96">
        <v>0.029215759241706666</v>
      </c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</row>
    <row r="102" ht="21.0" customHeight="1">
      <c r="A102" s="93">
        <v>1.45023737E8</v>
      </c>
      <c r="B102" s="93" t="s">
        <v>185</v>
      </c>
      <c r="C102" s="94">
        <v>4.6099147E7</v>
      </c>
      <c r="D102" s="94">
        <v>1.54949093E8</v>
      </c>
      <c r="E102" s="94">
        <v>0.0</v>
      </c>
      <c r="F102" s="94">
        <v>0.0</v>
      </c>
      <c r="G102" s="94">
        <v>0.0</v>
      </c>
      <c r="H102" s="94">
        <v>0.0</v>
      </c>
      <c r="I102" s="125">
        <v>7.398698838705377E7</v>
      </c>
      <c r="J102" s="125">
        <v>3.3221635938343924E7</v>
      </c>
      <c r="K102" s="126">
        <v>1.1946392681148475E8</v>
      </c>
      <c r="L102" s="127">
        <v>1.0</v>
      </c>
      <c r="M102" s="127">
        <v>66536.0</v>
      </c>
      <c r="N102" s="127">
        <v>114813.0</v>
      </c>
      <c r="O102" s="95">
        <v>181349.0</v>
      </c>
      <c r="P102" s="95" t="s">
        <v>341</v>
      </c>
      <c r="Q102" s="95" t="s">
        <v>341</v>
      </c>
      <c r="R102" s="95">
        <v>148021.0</v>
      </c>
      <c r="S102" s="95">
        <v>-1086960.0</v>
      </c>
      <c r="T102" s="95">
        <v>2961652.0</v>
      </c>
      <c r="U102" s="96">
        <v>0.04002936279155578</v>
      </c>
      <c r="V102" s="96">
        <v>0.0044555602341411595</v>
      </c>
      <c r="W102" s="96">
        <v>0.024791182401642596</v>
      </c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</row>
    <row r="103" ht="21.0" customHeight="1">
      <c r="A103" s="93">
        <v>1.70028719E8</v>
      </c>
      <c r="B103" s="93" t="s">
        <v>182</v>
      </c>
      <c r="C103" s="94">
        <v>4.7486929E7</v>
      </c>
      <c r="D103" s="94">
        <v>1.15782445E8</v>
      </c>
      <c r="E103" s="94">
        <v>0.0</v>
      </c>
      <c r="F103" s="94">
        <v>0.0</v>
      </c>
      <c r="G103" s="94">
        <v>0.0</v>
      </c>
      <c r="H103" s="94">
        <v>0.0</v>
      </c>
      <c r="I103" s="125">
        <v>7.78130530470508E7</v>
      </c>
      <c r="J103" s="125">
        <v>3.607609805980425E7</v>
      </c>
      <c r="K103" s="126">
        <v>1.2602003998441495E8</v>
      </c>
      <c r="L103" s="127">
        <v>0.0</v>
      </c>
      <c r="M103" s="127">
        <v>7242.0</v>
      </c>
      <c r="N103" s="127">
        <v>137904.0</v>
      </c>
      <c r="O103" s="95">
        <v>145146.0</v>
      </c>
      <c r="P103" s="95" t="s">
        <v>341</v>
      </c>
      <c r="Q103" s="95" t="s">
        <v>341</v>
      </c>
      <c r="R103" s="95">
        <v>256770.0</v>
      </c>
      <c r="S103" s="95">
        <v>-2107492.0</v>
      </c>
      <c r="T103" s="95">
        <v>2830500.0</v>
      </c>
      <c r="U103" s="96">
        <v>0.036375645077034786</v>
      </c>
      <c r="V103" s="96">
        <v>0.007117454874813399</v>
      </c>
      <c r="W103" s="96">
        <v>0.02246071339407646</v>
      </c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</row>
    <row r="104" ht="21.0" customHeight="1">
      <c r="A104" s="93">
        <v>7887352.0</v>
      </c>
      <c r="B104" s="93" t="s">
        <v>120</v>
      </c>
      <c r="C104" s="94">
        <v>7.4205366E7</v>
      </c>
      <c r="D104" s="94">
        <v>2.1862165E9</v>
      </c>
      <c r="E104" s="94">
        <v>0.0</v>
      </c>
      <c r="F104" s="94">
        <v>0.0</v>
      </c>
      <c r="G104" s="94">
        <v>0.0</v>
      </c>
      <c r="H104" s="94">
        <v>0.0</v>
      </c>
      <c r="I104" s="125">
        <v>1.9822650682276237E8</v>
      </c>
      <c r="J104" s="125">
        <v>1.0619032774869598E8</v>
      </c>
      <c r="K104" s="126">
        <v>3.123504246292773E8</v>
      </c>
      <c r="L104" s="127">
        <v>0.0</v>
      </c>
      <c r="M104" s="127">
        <v>10066.0</v>
      </c>
      <c r="N104" s="127">
        <v>331182.0</v>
      </c>
      <c r="O104" s="95">
        <v>341248.0</v>
      </c>
      <c r="P104" s="95" t="s">
        <v>341</v>
      </c>
      <c r="Q104" s="95" t="s">
        <v>341</v>
      </c>
      <c r="R104" s="95">
        <v>0.0</v>
      </c>
      <c r="S104" s="95">
        <v>1582180.0</v>
      </c>
      <c r="T104" s="95">
        <v>6724300.0</v>
      </c>
      <c r="U104" s="96">
        <v>0.033922304881315944</v>
      </c>
      <c r="V104" s="96">
        <v>0.0</v>
      </c>
      <c r="W104" s="96">
        <v>0.021528064218196412</v>
      </c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</row>
    <row r="105" ht="21.0" customHeight="1">
      <c r="A105" s="93">
        <v>1.15125159E8</v>
      </c>
      <c r="B105" s="93" t="s">
        <v>106</v>
      </c>
      <c r="C105" s="94">
        <v>7.775197E7</v>
      </c>
      <c r="D105" s="94">
        <v>5.99740171E8</v>
      </c>
      <c r="E105" s="94">
        <v>0.0</v>
      </c>
      <c r="F105" s="94">
        <v>0.0</v>
      </c>
      <c r="G105" s="94">
        <v>0.0</v>
      </c>
      <c r="H105" s="94">
        <v>0.0</v>
      </c>
      <c r="I105" s="125">
        <v>2.296442774025572E8</v>
      </c>
      <c r="J105" s="125">
        <v>1.2139516466645315E8</v>
      </c>
      <c r="K105" s="126">
        <v>3.5783375490933925E8</v>
      </c>
      <c r="L105" s="127">
        <v>0.0</v>
      </c>
      <c r="M105" s="127">
        <v>31002.0</v>
      </c>
      <c r="N105" s="127">
        <v>232028.0</v>
      </c>
      <c r="O105" s="95">
        <v>263030.0</v>
      </c>
      <c r="P105" s="95" t="s">
        <v>341</v>
      </c>
      <c r="Q105" s="95" t="s">
        <v>341</v>
      </c>
      <c r="R105" s="95">
        <v>0.0</v>
      </c>
      <c r="S105" s="95">
        <v>330530.0</v>
      </c>
      <c r="T105" s="95">
        <v>4950580.0</v>
      </c>
      <c r="U105" s="96">
        <v>0.021557602288176474</v>
      </c>
      <c r="V105" s="96">
        <v>0.0</v>
      </c>
      <c r="W105" s="96">
        <v>0.01383486027262654</v>
      </c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</row>
    <row r="106" ht="21.0" customHeight="1">
      <c r="A106" s="93">
        <v>1.4572491E7</v>
      </c>
      <c r="B106" s="93" t="s">
        <v>107</v>
      </c>
      <c r="C106" s="94">
        <v>7.6524775E7</v>
      </c>
      <c r="D106" s="94">
        <v>7.041934438E9</v>
      </c>
      <c r="E106" s="94">
        <v>0.0</v>
      </c>
      <c r="F106" s="94">
        <v>0.0</v>
      </c>
      <c r="G106" s="94">
        <v>0.0</v>
      </c>
      <c r="H106" s="94">
        <v>0.0</v>
      </c>
      <c r="I106" s="125">
        <v>2.3270199869378966E8</v>
      </c>
      <c r="J106" s="125">
        <v>1.2283668274961698E8</v>
      </c>
      <c r="K106" s="126">
        <v>3.6222156758595854E8</v>
      </c>
      <c r="L106" s="127">
        <v>1.0</v>
      </c>
      <c r="M106" s="127">
        <v>14102.0</v>
      </c>
      <c r="N106" s="127">
        <v>236975.0</v>
      </c>
      <c r="O106" s="95">
        <v>251077.0</v>
      </c>
      <c r="P106" s="95" t="s">
        <v>341</v>
      </c>
      <c r="Q106" s="95" t="s">
        <v>341</v>
      </c>
      <c r="R106" s="95">
        <v>0.0</v>
      </c>
      <c r="S106" s="95">
        <v>-1204480.0</v>
      </c>
      <c r="T106" s="95">
        <v>4880520.0</v>
      </c>
      <c r="U106" s="96">
        <v>0.020973262057891604</v>
      </c>
      <c r="V106" s="96">
        <v>0.0</v>
      </c>
      <c r="W106" s="96">
        <v>0.013473852571856609</v>
      </c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</row>
    <row r="107" ht="21.0" customHeight="1">
      <c r="A107" s="93">
        <v>6.5948574E7</v>
      </c>
      <c r="B107" s="93" t="s">
        <v>239</v>
      </c>
      <c r="C107" s="94">
        <v>3.7372424E7</v>
      </c>
      <c r="D107" s="94">
        <v>1.23832784E8</v>
      </c>
      <c r="E107" s="94">
        <v>249920.0</v>
      </c>
      <c r="F107" s="94">
        <v>24614.0</v>
      </c>
      <c r="G107" s="94">
        <v>189.0</v>
      </c>
      <c r="H107" s="94">
        <v>17704.0</v>
      </c>
      <c r="I107" s="125">
        <v>4.791725050339479E7</v>
      </c>
      <c r="J107" s="125">
        <v>1.0876731692692814E7</v>
      </c>
      <c r="K107" s="126">
        <v>7.18556358125684E7</v>
      </c>
      <c r="L107" s="127">
        <v>0.0</v>
      </c>
      <c r="M107" s="127">
        <v>28134.0</v>
      </c>
      <c r="N107" s="127">
        <v>20378.0</v>
      </c>
      <c r="O107" s="95">
        <v>48512.0</v>
      </c>
      <c r="P107" s="95" t="s">
        <v>341</v>
      </c>
      <c r="Q107" s="95" t="s">
        <v>341</v>
      </c>
      <c r="R107" s="95">
        <v>61756.0</v>
      </c>
      <c r="S107" s="95">
        <v>-377936.0</v>
      </c>
      <c r="T107" s="95">
        <v>688900.0</v>
      </c>
      <c r="U107" s="96">
        <v>0.014376868304478228</v>
      </c>
      <c r="V107" s="96">
        <v>0.005677808531536068</v>
      </c>
      <c r="W107" s="96">
        <v>0.009587278606746436</v>
      </c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</row>
    <row r="108" ht="21.0" customHeight="1">
      <c r="A108" s="93">
        <v>1.72015122E8</v>
      </c>
      <c r="B108" s="93" t="s">
        <v>280</v>
      </c>
      <c r="C108" s="94">
        <v>4.4999609E7</v>
      </c>
      <c r="D108" s="94">
        <v>7.0578736E7</v>
      </c>
      <c r="E108" s="94">
        <v>0.0</v>
      </c>
      <c r="F108" s="94">
        <v>0.0</v>
      </c>
      <c r="G108" s="94">
        <v>0.0</v>
      </c>
      <c r="H108" s="94">
        <v>0.0</v>
      </c>
      <c r="I108" s="125">
        <v>7.566809504552498E7</v>
      </c>
      <c r="J108" s="125">
        <v>3.4485344833714694E7</v>
      </c>
      <c r="K108" s="126">
        <v>1.2235421301842013E8</v>
      </c>
      <c r="L108" s="127">
        <v>0.0</v>
      </c>
      <c r="M108" s="127">
        <v>0.0</v>
      </c>
      <c r="N108" s="127">
        <v>46851.0</v>
      </c>
      <c r="O108" s="95">
        <v>46851.0</v>
      </c>
      <c r="P108" s="95" t="s">
        <v>341</v>
      </c>
      <c r="Q108" s="95" t="s">
        <v>341</v>
      </c>
      <c r="R108" s="95">
        <v>24329.0</v>
      </c>
      <c r="S108" s="95">
        <v>-2062569.0</v>
      </c>
      <c r="T108" s="95">
        <v>937020.0</v>
      </c>
      <c r="U108" s="96">
        <v>0.012383290466559928</v>
      </c>
      <c r="V108" s="96">
        <v>7.054880882679962E-4</v>
      </c>
      <c r="W108" s="96">
        <v>0.0076582569319369</v>
      </c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</row>
    <row r="109" ht="21.0" customHeight="1">
      <c r="A109" s="93">
        <v>1.71753933E8</v>
      </c>
      <c r="B109" s="93" t="s">
        <v>153</v>
      </c>
      <c r="C109" s="94">
        <v>6.5208123E7</v>
      </c>
      <c r="D109" s="94">
        <v>8.2354326E7</v>
      </c>
      <c r="E109" s="94">
        <v>1090320.0</v>
      </c>
      <c r="F109" s="94">
        <v>76.0</v>
      </c>
      <c r="G109" s="94">
        <v>54478.0</v>
      </c>
      <c r="H109" s="94">
        <v>0.0</v>
      </c>
      <c r="I109" s="125">
        <v>1.510062752930704E8</v>
      </c>
      <c r="J109" s="125">
        <v>8.162641004915173E7</v>
      </c>
      <c r="K109" s="126">
        <v>2.422541328767134E8</v>
      </c>
      <c r="L109" s="127">
        <v>0.0</v>
      </c>
      <c r="M109" s="127">
        <v>2690.0</v>
      </c>
      <c r="N109" s="127">
        <v>89379.0</v>
      </c>
      <c r="O109" s="95">
        <v>92069.0</v>
      </c>
      <c r="P109" s="95" t="s">
        <v>341</v>
      </c>
      <c r="Q109" s="95" t="s">
        <v>341</v>
      </c>
      <c r="R109" s="95">
        <v>38961.0</v>
      </c>
      <c r="S109" s="95">
        <v>742935.0</v>
      </c>
      <c r="T109" s="95">
        <v>1814480.0</v>
      </c>
      <c r="U109" s="96">
        <v>0.012015924480479293</v>
      </c>
      <c r="V109" s="96">
        <v>4.773087530927729E-4</v>
      </c>
      <c r="W109" s="96">
        <v>0.00748998573709954</v>
      </c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</row>
    <row r="110" ht="21.0" customHeight="1">
      <c r="A110" s="93">
        <v>1.75314255E8</v>
      </c>
      <c r="B110" s="93" t="s">
        <v>242</v>
      </c>
      <c r="C110" s="94">
        <v>3.0247511E7</v>
      </c>
      <c r="D110" s="94">
        <v>2.2218309E7</v>
      </c>
      <c r="E110" s="94">
        <v>195620.0</v>
      </c>
      <c r="F110" s="94">
        <v>58.0</v>
      </c>
      <c r="G110" s="94">
        <v>9752.0</v>
      </c>
      <c r="H110" s="94">
        <v>0.0</v>
      </c>
      <c r="I110" s="125">
        <v>3.1849911120164797E7</v>
      </c>
      <c r="J110" s="125">
        <v>-8608174.857873898</v>
      </c>
      <c r="K110" s="126">
        <v>3.671873207535025E7</v>
      </c>
      <c r="L110" s="127">
        <v>0.0</v>
      </c>
      <c r="M110" s="127">
        <v>58.0</v>
      </c>
      <c r="N110" s="127">
        <v>9752.0</v>
      </c>
      <c r="O110" s="95">
        <v>9810.0</v>
      </c>
      <c r="P110" s="95" t="s">
        <v>341</v>
      </c>
      <c r="Q110" s="95" t="s">
        <v>341</v>
      </c>
      <c r="R110" s="95">
        <v>0.0</v>
      </c>
      <c r="S110" s="95">
        <v>1519774.0</v>
      </c>
      <c r="T110" s="95">
        <v>195620.0</v>
      </c>
      <c r="U110" s="96">
        <v>0.006141932367156566</v>
      </c>
      <c r="V110" s="96">
        <v>0.0</v>
      </c>
      <c r="W110" s="96">
        <v>0.005327526004944005</v>
      </c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</row>
    <row r="111" ht="21.0" customHeight="1">
      <c r="A111" s="93">
        <v>1.6757738E8</v>
      </c>
      <c r="B111" s="93" t="s">
        <v>150</v>
      </c>
      <c r="C111" s="94">
        <v>6.5151671E7</v>
      </c>
      <c r="D111" s="94">
        <v>3.90066585E8</v>
      </c>
      <c r="E111" s="94">
        <v>0.0</v>
      </c>
      <c r="F111" s="94">
        <v>0.0</v>
      </c>
      <c r="G111" s="94">
        <v>0.0</v>
      </c>
      <c r="H111" s="94">
        <v>0.0</v>
      </c>
      <c r="I111" s="125">
        <v>1.502160980004585E8</v>
      </c>
      <c r="J111" s="125">
        <v>8.119295449541914E7</v>
      </c>
      <c r="K111" s="126">
        <v>2.41058424289157E8</v>
      </c>
      <c r="L111" s="127">
        <v>0.0</v>
      </c>
      <c r="M111" s="127">
        <v>99.0</v>
      </c>
      <c r="N111" s="127">
        <v>20742.0</v>
      </c>
      <c r="O111" s="95">
        <v>20841.0</v>
      </c>
      <c r="P111" s="95" t="s">
        <v>341</v>
      </c>
      <c r="Q111" s="95" t="s">
        <v>341</v>
      </c>
      <c r="R111" s="95">
        <v>0.0</v>
      </c>
      <c r="S111" s="95">
        <v>582600.0</v>
      </c>
      <c r="T111" s="95">
        <v>415830.0</v>
      </c>
      <c r="U111" s="96">
        <v>0.0027682119661950663</v>
      </c>
      <c r="V111" s="96">
        <v>0.0</v>
      </c>
      <c r="W111" s="96">
        <v>0.001725017498252619</v>
      </c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</row>
    <row r="112" ht="21.0" customHeight="1">
      <c r="A112" s="93">
        <v>1.71858863E8</v>
      </c>
      <c r="B112" s="93" t="s">
        <v>165</v>
      </c>
      <c r="C112" s="94">
        <v>5.9205933E7</v>
      </c>
      <c r="D112" s="94">
        <v>4.4126016E7</v>
      </c>
      <c r="E112" s="94">
        <v>51320.0</v>
      </c>
      <c r="F112" s="94">
        <v>0.0</v>
      </c>
      <c r="G112" s="94">
        <v>2566.0</v>
      </c>
      <c r="H112" s="94">
        <v>0.0</v>
      </c>
      <c r="I112" s="125">
        <v>1.2022838295001858E8</v>
      </c>
      <c r="J112" s="125">
        <v>6.40092995260815E7</v>
      </c>
      <c r="K112" s="126">
        <v>1.949363135048302E8</v>
      </c>
      <c r="L112" s="127">
        <v>0.0</v>
      </c>
      <c r="M112" s="127">
        <v>0.0</v>
      </c>
      <c r="N112" s="127">
        <v>11845.0</v>
      </c>
      <c r="O112" s="95">
        <v>11845.0</v>
      </c>
      <c r="P112" s="95" t="s">
        <v>341</v>
      </c>
      <c r="Q112" s="95" t="s">
        <v>341</v>
      </c>
      <c r="R112" s="95">
        <v>0.0</v>
      </c>
      <c r="S112" s="95">
        <v>925086.0</v>
      </c>
      <c r="T112" s="95">
        <v>236900.0</v>
      </c>
      <c r="U112" s="96">
        <v>0.001970416587059016</v>
      </c>
      <c r="V112" s="96">
        <v>0.0</v>
      </c>
      <c r="W112" s="96">
        <v>0.001215268698482543</v>
      </c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</row>
    <row r="113" ht="21.0" customHeight="1">
      <c r="A113" s="93">
        <v>1.60258193E8</v>
      </c>
      <c r="B113" s="93" t="s">
        <v>191</v>
      </c>
      <c r="C113" s="94">
        <v>4.373551E7</v>
      </c>
      <c r="D113" s="94">
        <v>4.3574739E7</v>
      </c>
      <c r="E113" s="94">
        <v>0.0</v>
      </c>
      <c r="F113" s="94">
        <v>0.0</v>
      </c>
      <c r="G113" s="94">
        <v>0.0</v>
      </c>
      <c r="H113" s="94">
        <v>0.0</v>
      </c>
      <c r="I113" s="125">
        <v>6.121854963866156E7</v>
      </c>
      <c r="J113" s="125">
        <v>2.30431666065612E7</v>
      </c>
      <c r="K113" s="126">
        <v>9.692289240861505E7</v>
      </c>
      <c r="L113" s="127">
        <v>0.0</v>
      </c>
      <c r="M113" s="127">
        <v>0.0</v>
      </c>
      <c r="N113" s="127">
        <v>990.0</v>
      </c>
      <c r="O113" s="95">
        <v>990.0</v>
      </c>
      <c r="P113" s="95" t="s">
        <v>341</v>
      </c>
      <c r="Q113" s="95" t="s">
        <v>341</v>
      </c>
      <c r="R113" s="95">
        <v>0.0</v>
      </c>
      <c r="S113" s="95">
        <v>900085.0</v>
      </c>
      <c r="T113" s="95">
        <v>19800.0</v>
      </c>
      <c r="U113" s="96">
        <v>3.23431380143244E-4</v>
      </c>
      <c r="V113" s="96">
        <v>0.0</v>
      </c>
      <c r="W113" s="96">
        <v>2.0428610318938504E-4</v>
      </c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</row>
    <row r="114" ht="21.0" customHeight="1">
      <c r="A114" s="93">
        <v>1.44104572E8</v>
      </c>
      <c r="B114" s="93" t="s">
        <v>263</v>
      </c>
      <c r="C114" s="94">
        <v>2.7157529E7</v>
      </c>
      <c r="D114" s="94">
        <v>2.5680783E7</v>
      </c>
      <c r="E114" s="94">
        <v>0.0</v>
      </c>
      <c r="F114" s="94">
        <v>0.0</v>
      </c>
      <c r="G114" s="94">
        <v>0.0</v>
      </c>
      <c r="H114" s="94">
        <v>0.0</v>
      </c>
      <c r="I114" s="125">
        <v>2.9921809790464386E7</v>
      </c>
      <c r="J114" s="125">
        <v>-1.1812054260398122E7</v>
      </c>
      <c r="K114" s="126">
        <v>3.1624224576315507E7</v>
      </c>
      <c r="L114" s="127">
        <v>16.0</v>
      </c>
      <c r="M114" s="127">
        <v>20.0</v>
      </c>
      <c r="N114" s="127">
        <v>0.0</v>
      </c>
      <c r="O114" s="95">
        <v>20.0</v>
      </c>
      <c r="P114" s="95" t="s">
        <v>341</v>
      </c>
      <c r="Q114" s="95" t="s">
        <v>341</v>
      </c>
      <c r="R114" s="95">
        <v>2699.0</v>
      </c>
      <c r="S114" s="95">
        <v>0.0</v>
      </c>
      <c r="T114" s="95">
        <v>203.0</v>
      </c>
      <c r="U114" s="96">
        <v>6.784348988967002E-6</v>
      </c>
      <c r="V114" s="96">
        <v>-2.2849539466211622E-4</v>
      </c>
      <c r="W114" s="96">
        <v>6.419129724750115E-6</v>
      </c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</row>
    <row r="115" ht="21.0" customHeight="1">
      <c r="A115" s="93">
        <v>1.71934536E8</v>
      </c>
      <c r="B115" s="93" t="s">
        <v>88</v>
      </c>
      <c r="C115" s="94">
        <v>8.791602E7</v>
      </c>
      <c r="D115" s="94">
        <v>6.86911268E8</v>
      </c>
      <c r="E115" s="94">
        <v>0.0</v>
      </c>
      <c r="F115" s="94">
        <v>0.0</v>
      </c>
      <c r="G115" s="94">
        <v>0.0</v>
      </c>
      <c r="H115" s="94">
        <v>0.0</v>
      </c>
      <c r="I115" s="125">
        <v>3.0620606373730594E8</v>
      </c>
      <c r="J115" s="125">
        <v>1.5588869448887086E8</v>
      </c>
      <c r="K115" s="126">
        <v>4.660762099724845E8</v>
      </c>
      <c r="L115" s="127">
        <v>0.0</v>
      </c>
      <c r="M115" s="127">
        <v>0.0</v>
      </c>
      <c r="N115" s="127">
        <v>0.0</v>
      </c>
      <c r="O115" s="95">
        <v>0.0</v>
      </c>
      <c r="P115" s="95" t="s">
        <v>341</v>
      </c>
      <c r="Q115" s="95" t="s">
        <v>341</v>
      </c>
      <c r="R115" s="95">
        <v>0.0</v>
      </c>
      <c r="S115" s="95">
        <v>172000.0</v>
      </c>
      <c r="T115" s="95">
        <v>0.0</v>
      </c>
      <c r="U115" s="96">
        <v>0.0</v>
      </c>
      <c r="V115" s="96">
        <v>0.0</v>
      </c>
      <c r="W115" s="96">
        <v>0.0</v>
      </c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</row>
    <row r="116" ht="21.0" customHeight="1">
      <c r="A116" s="93">
        <v>1.69461237E8</v>
      </c>
      <c r="B116" s="93" t="s">
        <v>110</v>
      </c>
      <c r="C116" s="94">
        <v>7.5210474E7</v>
      </c>
      <c r="D116" s="94">
        <v>3.74816162E8</v>
      </c>
      <c r="E116" s="94">
        <v>0.0</v>
      </c>
      <c r="F116" s="94">
        <v>0.0</v>
      </c>
      <c r="G116" s="94">
        <v>0.0</v>
      </c>
      <c r="H116" s="94">
        <v>0.0</v>
      </c>
      <c r="I116" s="125">
        <v>2.1579867358412138E8</v>
      </c>
      <c r="J116" s="125">
        <v>1.1478671103163496E8</v>
      </c>
      <c r="K116" s="126">
        <v>3.378830869700227E8</v>
      </c>
      <c r="L116" s="127">
        <v>0.0</v>
      </c>
      <c r="M116" s="127">
        <v>0.0</v>
      </c>
      <c r="N116" s="127">
        <v>0.0</v>
      </c>
      <c r="O116" s="95">
        <v>0.0</v>
      </c>
      <c r="P116" s="95" t="s">
        <v>341</v>
      </c>
      <c r="Q116" s="95" t="s">
        <v>341</v>
      </c>
      <c r="R116" s="95">
        <v>0.0</v>
      </c>
      <c r="S116" s="95">
        <v>0.0</v>
      </c>
      <c r="T116" s="95">
        <v>0.0</v>
      </c>
      <c r="U116" s="96">
        <v>0.0</v>
      </c>
      <c r="V116" s="96">
        <v>0.0</v>
      </c>
      <c r="W116" s="96">
        <v>0.0</v>
      </c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</row>
    <row r="117" ht="21.0" customHeight="1">
      <c r="A117" s="93">
        <v>1.6683283E8</v>
      </c>
      <c r="B117" s="93" t="s">
        <v>115</v>
      </c>
      <c r="C117" s="94">
        <v>0.0</v>
      </c>
      <c r="D117" s="94">
        <v>0.0</v>
      </c>
      <c r="E117" s="94">
        <v>0.0</v>
      </c>
      <c r="F117" s="94">
        <v>0.0</v>
      </c>
      <c r="G117" s="94">
        <v>0.0</v>
      </c>
      <c r="H117" s="94">
        <v>0.0</v>
      </c>
      <c r="I117" s="125">
        <v>2.073420409764314E8</v>
      </c>
      <c r="J117" s="125">
        <v>1.1068065414810102E8</v>
      </c>
      <c r="K117" s="126">
        <v>3.256268618579573E8</v>
      </c>
      <c r="L117" s="127">
        <v>0.0</v>
      </c>
      <c r="M117" s="127">
        <v>0.0</v>
      </c>
      <c r="N117" s="127">
        <v>0.0</v>
      </c>
      <c r="O117" s="95">
        <v>0.0</v>
      </c>
      <c r="P117" s="95" t="s">
        <v>341</v>
      </c>
      <c r="Q117" s="95" t="s">
        <v>341</v>
      </c>
      <c r="R117" s="95">
        <v>0.0</v>
      </c>
      <c r="S117" s="95">
        <v>0.0</v>
      </c>
      <c r="T117" s="95">
        <v>0.0</v>
      </c>
      <c r="U117" s="96">
        <v>0.0</v>
      </c>
      <c r="V117" s="96">
        <v>0.0</v>
      </c>
      <c r="W117" s="96">
        <v>0.0</v>
      </c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</row>
    <row r="118" ht="21.0" customHeight="1">
      <c r="A118" s="93">
        <v>1.36378574E8</v>
      </c>
      <c r="B118" s="93" t="s">
        <v>118</v>
      </c>
      <c r="C118" s="94">
        <v>7.3729933E7</v>
      </c>
      <c r="D118" s="94">
        <v>5.98467976E8</v>
      </c>
      <c r="E118" s="94">
        <v>0.0</v>
      </c>
      <c r="F118" s="94">
        <v>0.0</v>
      </c>
      <c r="G118" s="94">
        <v>0.0</v>
      </c>
      <c r="H118" s="94">
        <v>0.0</v>
      </c>
      <c r="I118" s="125">
        <v>2.0234602957927427E8</v>
      </c>
      <c r="J118" s="125">
        <v>1.0822818647312963E8</v>
      </c>
      <c r="K118" s="126">
        <v>3.183590545391399E8</v>
      </c>
      <c r="L118" s="127">
        <v>0.0</v>
      </c>
      <c r="M118" s="127">
        <v>0.0</v>
      </c>
      <c r="N118" s="127">
        <v>0.0</v>
      </c>
      <c r="O118" s="95">
        <v>0.0</v>
      </c>
      <c r="P118" s="95" t="s">
        <v>341</v>
      </c>
      <c r="Q118" s="95" t="s">
        <v>341</v>
      </c>
      <c r="R118" s="95">
        <v>0.0</v>
      </c>
      <c r="S118" s="95">
        <v>550886.0</v>
      </c>
      <c r="T118" s="95">
        <v>0.0</v>
      </c>
      <c r="U118" s="96">
        <v>0.0</v>
      </c>
      <c r="V118" s="96">
        <v>0.0</v>
      </c>
      <c r="W118" s="96">
        <v>0.0</v>
      </c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</row>
    <row r="119" ht="21.0" customHeight="1">
      <c r="A119" s="93">
        <v>1.71209025E8</v>
      </c>
      <c r="B119" s="93" t="s">
        <v>152</v>
      </c>
      <c r="C119" s="94">
        <v>6.354548E7</v>
      </c>
      <c r="D119" s="94">
        <v>3.65338727E8</v>
      </c>
      <c r="E119" s="94">
        <v>0.0</v>
      </c>
      <c r="F119" s="94">
        <v>0.0</v>
      </c>
      <c r="G119" s="94">
        <v>0.0</v>
      </c>
      <c r="H119" s="94">
        <v>0.0</v>
      </c>
      <c r="I119" s="125">
        <v>1.4643280998068058E8</v>
      </c>
      <c r="J119" s="125">
        <v>7.910535493492767E7</v>
      </c>
      <c r="K119" s="126">
        <v>2.3532106005367386E8</v>
      </c>
      <c r="L119" s="127">
        <v>0.0</v>
      </c>
      <c r="M119" s="127">
        <v>0.0</v>
      </c>
      <c r="N119" s="127">
        <v>0.0</v>
      </c>
      <c r="O119" s="95">
        <v>0.0</v>
      </c>
      <c r="P119" s="95" t="s">
        <v>341</v>
      </c>
      <c r="Q119" s="95" t="s">
        <v>341</v>
      </c>
      <c r="R119" s="95">
        <v>0.0</v>
      </c>
      <c r="S119" s="95">
        <v>112056.0</v>
      </c>
      <c r="T119" s="95">
        <v>0.0</v>
      </c>
      <c r="U119" s="96">
        <v>0.0</v>
      </c>
      <c r="V119" s="96">
        <v>0.0</v>
      </c>
      <c r="W119" s="96">
        <v>0.0</v>
      </c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</row>
    <row r="120" ht="21.0" customHeight="1">
      <c r="A120" s="93">
        <v>1.38752108E8</v>
      </c>
      <c r="B120" s="93" t="s">
        <v>157</v>
      </c>
      <c r="C120" s="94">
        <v>6.1689789E7</v>
      </c>
      <c r="D120" s="94">
        <v>4.35412557E8</v>
      </c>
      <c r="E120" s="94">
        <v>0.0</v>
      </c>
      <c r="F120" s="94">
        <v>0.0</v>
      </c>
      <c r="G120" s="94">
        <v>0.0</v>
      </c>
      <c r="H120" s="94">
        <v>0.0</v>
      </c>
      <c r="I120" s="125">
        <v>1.3739508252859128E8</v>
      </c>
      <c r="J120" s="125">
        <v>7.403156618296285E7</v>
      </c>
      <c r="K120" s="126">
        <v>2.215272713987664E8</v>
      </c>
      <c r="L120" s="127">
        <v>0.0</v>
      </c>
      <c r="M120" s="127">
        <v>0.0</v>
      </c>
      <c r="N120" s="127">
        <v>0.0</v>
      </c>
      <c r="O120" s="95">
        <v>0.0</v>
      </c>
      <c r="P120" s="95" t="s">
        <v>341</v>
      </c>
      <c r="Q120" s="95" t="s">
        <v>341</v>
      </c>
      <c r="R120" s="95">
        <v>0.0</v>
      </c>
      <c r="S120" s="95">
        <v>-5130.0</v>
      </c>
      <c r="T120" s="95">
        <v>0.0</v>
      </c>
      <c r="U120" s="96">
        <v>0.0</v>
      </c>
      <c r="V120" s="96">
        <v>0.0</v>
      </c>
      <c r="W120" s="96">
        <v>0.0</v>
      </c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</row>
    <row r="121" ht="21.0" customHeight="1">
      <c r="A121" s="93">
        <v>1.68025153E8</v>
      </c>
      <c r="B121" s="93" t="s">
        <v>179</v>
      </c>
      <c r="C121" s="94">
        <v>4.898919E7</v>
      </c>
      <c r="D121" s="94">
        <v>2.8188141E7</v>
      </c>
      <c r="E121" s="94">
        <v>0.0</v>
      </c>
      <c r="F121" s="94">
        <v>0.0</v>
      </c>
      <c r="G121" s="94">
        <v>0.0</v>
      </c>
      <c r="H121" s="94">
        <v>0.0</v>
      </c>
      <c r="I121" s="125">
        <v>8.18103706104614E7</v>
      </c>
      <c r="J121" s="125">
        <v>3.898038381954085E7</v>
      </c>
      <c r="K121" s="126">
        <v>1.3279054740906759E8</v>
      </c>
      <c r="L121" s="127">
        <v>0.0</v>
      </c>
      <c r="M121" s="127">
        <v>0.0</v>
      </c>
      <c r="N121" s="127">
        <v>0.0</v>
      </c>
      <c r="O121" s="95">
        <v>0.0</v>
      </c>
      <c r="P121" s="95" t="s">
        <v>341</v>
      </c>
      <c r="Q121" s="95" t="s">
        <v>341</v>
      </c>
      <c r="R121" s="95">
        <v>0.0</v>
      </c>
      <c r="S121" s="95">
        <v>176262.0</v>
      </c>
      <c r="T121" s="95">
        <v>0.0</v>
      </c>
      <c r="U121" s="96">
        <v>0.0</v>
      </c>
      <c r="V121" s="96">
        <v>0.0</v>
      </c>
      <c r="W121" s="96">
        <v>0.0</v>
      </c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</row>
    <row r="122" ht="21.0" customHeight="1">
      <c r="A122" s="93">
        <v>1.44088316E8</v>
      </c>
      <c r="B122" s="93" t="s">
        <v>205</v>
      </c>
      <c r="C122" s="94">
        <v>4.9238856E7</v>
      </c>
      <c r="D122" s="94">
        <v>4.2555014E7</v>
      </c>
      <c r="E122" s="94">
        <v>0.0</v>
      </c>
      <c r="F122" s="94">
        <v>0.0</v>
      </c>
      <c r="G122" s="94">
        <v>0.0</v>
      </c>
      <c r="H122" s="94">
        <v>0.0</v>
      </c>
      <c r="I122" s="125">
        <v>8.061099852627526E7</v>
      </c>
      <c r="J122" s="125">
        <v>3.811683953548445E7</v>
      </c>
      <c r="K122" s="126">
        <v>1.3076707805204637E8</v>
      </c>
      <c r="L122" s="127">
        <v>0.0</v>
      </c>
      <c r="M122" s="127">
        <v>0.0</v>
      </c>
      <c r="N122" s="127">
        <v>0.0</v>
      </c>
      <c r="O122" s="95">
        <v>0.0</v>
      </c>
      <c r="P122" s="95" t="s">
        <v>341</v>
      </c>
      <c r="Q122" s="95" t="s">
        <v>341</v>
      </c>
      <c r="R122" s="95">
        <v>0.0</v>
      </c>
      <c r="S122" s="95">
        <v>760272.0</v>
      </c>
      <c r="T122" s="95">
        <v>0.0</v>
      </c>
      <c r="U122" s="96">
        <v>0.0</v>
      </c>
      <c r="V122" s="96">
        <v>0.0</v>
      </c>
      <c r="W122" s="96">
        <v>0.0</v>
      </c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</row>
    <row r="123" ht="21.0" customHeight="1">
      <c r="A123" s="93">
        <v>6.2125268E7</v>
      </c>
      <c r="B123" s="93" t="s">
        <v>206</v>
      </c>
      <c r="C123" s="94">
        <v>0.0</v>
      </c>
      <c r="D123" s="94">
        <v>0.0</v>
      </c>
      <c r="E123" s="94">
        <v>0.0</v>
      </c>
      <c r="F123" s="94">
        <v>0.0</v>
      </c>
      <c r="G123" s="94">
        <v>0.0</v>
      </c>
      <c r="H123" s="94">
        <v>0.0</v>
      </c>
      <c r="I123" s="125">
        <v>3.8477E7</v>
      </c>
      <c r="J123" s="125">
        <v>-6.1518E7</v>
      </c>
      <c r="K123" s="126">
        <v>-1.06061E7</v>
      </c>
      <c r="L123" s="127">
        <v>0.0</v>
      </c>
      <c r="M123" s="127">
        <v>0.0</v>
      </c>
      <c r="N123" s="127">
        <v>0.0</v>
      </c>
      <c r="O123" s="95">
        <v>0.0</v>
      </c>
      <c r="P123" s="95" t="s">
        <v>341</v>
      </c>
      <c r="Q123" s="95" t="s">
        <v>341</v>
      </c>
      <c r="R123" s="95">
        <v>0.0</v>
      </c>
      <c r="S123" s="95">
        <v>0.0</v>
      </c>
      <c r="T123" s="95">
        <v>0.0</v>
      </c>
      <c r="U123" s="96">
        <v>0.0</v>
      </c>
      <c r="V123" s="96">
        <v>0.0</v>
      </c>
      <c r="W123" s="96">
        <v>0.0</v>
      </c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</row>
    <row r="124" ht="21.0" customHeight="1">
      <c r="A124" s="93">
        <v>1.38821863E8</v>
      </c>
      <c r="B124" s="93" t="s">
        <v>210</v>
      </c>
      <c r="C124" s="94">
        <v>2.9143138E7</v>
      </c>
      <c r="D124" s="94">
        <v>2.5263796E7</v>
      </c>
      <c r="E124" s="94">
        <v>0.0</v>
      </c>
      <c r="F124" s="94">
        <v>0.0</v>
      </c>
      <c r="G124" s="94">
        <v>0.0</v>
      </c>
      <c r="H124" s="94">
        <v>0.0</v>
      </c>
      <c r="I124" s="125">
        <v>2.9925380087261382E7</v>
      </c>
      <c r="J124" s="125">
        <v>-1.1805758258253291E7</v>
      </c>
      <c r="K124" s="126">
        <v>3.163402667655049E7</v>
      </c>
      <c r="L124" s="127">
        <v>0.0</v>
      </c>
      <c r="M124" s="127">
        <v>0.0</v>
      </c>
      <c r="N124" s="127">
        <v>0.0</v>
      </c>
      <c r="O124" s="95">
        <v>0.0</v>
      </c>
      <c r="P124" s="95" t="s">
        <v>341</v>
      </c>
      <c r="Q124" s="95" t="s">
        <v>341</v>
      </c>
      <c r="R124" s="95">
        <v>0.0</v>
      </c>
      <c r="S124" s="95">
        <v>1437738.0</v>
      </c>
      <c r="T124" s="95">
        <v>0.0</v>
      </c>
      <c r="U124" s="96">
        <v>0.0</v>
      </c>
      <c r="V124" s="96">
        <v>0.0</v>
      </c>
      <c r="W124" s="96">
        <v>0.0</v>
      </c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</row>
    <row r="125" ht="21.0" customHeight="1">
      <c r="A125" s="93">
        <v>1.46036286E8</v>
      </c>
      <c r="B125" s="93" t="s">
        <v>211</v>
      </c>
      <c r="C125" s="94">
        <v>2.7124413E7</v>
      </c>
      <c r="D125" s="94">
        <v>4.1952764E7</v>
      </c>
      <c r="E125" s="94">
        <v>0.0</v>
      </c>
      <c r="F125" s="94">
        <v>0.0</v>
      </c>
      <c r="G125" s="94">
        <v>0.0</v>
      </c>
      <c r="H125" s="94">
        <v>0.0</v>
      </c>
      <c r="I125" s="125">
        <v>2.94374299995548E7</v>
      </c>
      <c r="J125" s="125">
        <v>-1.2681083462063953E7</v>
      </c>
      <c r="K125" s="126">
        <v>3.0279313139077928E7</v>
      </c>
      <c r="L125" s="127">
        <v>0.0</v>
      </c>
      <c r="M125" s="127">
        <v>0.0</v>
      </c>
      <c r="N125" s="127">
        <v>0.0</v>
      </c>
      <c r="O125" s="95">
        <v>0.0</v>
      </c>
      <c r="P125" s="95" t="s">
        <v>341</v>
      </c>
      <c r="Q125" s="95" t="s">
        <v>341</v>
      </c>
      <c r="R125" s="95">
        <v>0.0</v>
      </c>
      <c r="S125" s="95">
        <v>233000.0</v>
      </c>
      <c r="T125" s="95">
        <v>0.0</v>
      </c>
      <c r="U125" s="96">
        <v>0.0</v>
      </c>
      <c r="V125" s="96">
        <v>0.0</v>
      </c>
      <c r="W125" s="96">
        <v>0.0</v>
      </c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</row>
    <row r="126" ht="21.0" customHeight="1">
      <c r="A126" s="93">
        <v>1.58296838E8</v>
      </c>
      <c r="B126" s="93" t="s">
        <v>237</v>
      </c>
      <c r="C126" s="94">
        <v>2.8084627E7</v>
      </c>
      <c r="D126" s="94">
        <v>4715810.0</v>
      </c>
      <c r="E126" s="94">
        <v>0.0</v>
      </c>
      <c r="F126" s="94">
        <v>0.0</v>
      </c>
      <c r="G126" s="94">
        <v>0.0</v>
      </c>
      <c r="H126" s="94">
        <v>0.0</v>
      </c>
      <c r="I126" s="125">
        <v>3.087056867827269E7</v>
      </c>
      <c r="J126" s="125">
        <v>-1.0189574383784119E7</v>
      </c>
      <c r="K126" s="126">
        <v>3.417768044602987E7</v>
      </c>
      <c r="L126" s="127">
        <v>0.0</v>
      </c>
      <c r="M126" s="127">
        <v>0.0</v>
      </c>
      <c r="N126" s="127">
        <v>0.0</v>
      </c>
      <c r="O126" s="95">
        <v>0.0</v>
      </c>
      <c r="P126" s="95" t="s">
        <v>341</v>
      </c>
      <c r="Q126" s="95" t="s">
        <v>341</v>
      </c>
      <c r="R126" s="95">
        <v>0.0</v>
      </c>
      <c r="S126" s="95">
        <v>94385.0</v>
      </c>
      <c r="T126" s="95">
        <v>0.0</v>
      </c>
      <c r="U126" s="96">
        <v>0.0</v>
      </c>
      <c r="V126" s="96">
        <v>0.0</v>
      </c>
      <c r="W126" s="96">
        <v>0.0</v>
      </c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</row>
    <row r="127" ht="21.0" customHeight="1">
      <c r="A127" s="93">
        <v>1.80504744E8</v>
      </c>
      <c r="B127" s="93" t="s">
        <v>240</v>
      </c>
      <c r="C127" s="94">
        <v>1.5614238E7</v>
      </c>
      <c r="D127" s="94">
        <v>63296.0</v>
      </c>
      <c r="E127" s="94">
        <v>0.0</v>
      </c>
      <c r="F127" s="94">
        <v>0.0</v>
      </c>
      <c r="G127" s="94">
        <v>0.0</v>
      </c>
      <c r="H127" s="94">
        <v>0.0</v>
      </c>
      <c r="I127" s="125">
        <v>2.348451102708239E7</v>
      </c>
      <c r="J127" s="125">
        <v>-3.5188214767093904E7</v>
      </c>
      <c r="K127" s="126">
        <v>1754715.998614568</v>
      </c>
      <c r="L127" s="127">
        <v>0.0</v>
      </c>
      <c r="M127" s="127">
        <v>0.0</v>
      </c>
      <c r="N127" s="127">
        <v>0.0</v>
      </c>
      <c r="O127" s="95">
        <v>0.0</v>
      </c>
      <c r="P127" s="95" t="s">
        <v>341</v>
      </c>
      <c r="Q127" s="95" t="s">
        <v>341</v>
      </c>
      <c r="R127" s="95">
        <v>0.0</v>
      </c>
      <c r="S127" s="95">
        <v>93891.0</v>
      </c>
      <c r="T127" s="95">
        <v>0.0</v>
      </c>
      <c r="U127" s="96">
        <v>0.0</v>
      </c>
      <c r="V127" s="96">
        <v>0.0</v>
      </c>
      <c r="W127" s="96">
        <v>0.0</v>
      </c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</row>
    <row r="128" ht="21.0" customHeight="1">
      <c r="A128" s="93">
        <v>1.44032974E8</v>
      </c>
      <c r="B128" s="93" t="s">
        <v>243</v>
      </c>
      <c r="C128" s="94">
        <v>0.0</v>
      </c>
      <c r="D128" s="94">
        <v>0.0</v>
      </c>
      <c r="E128" s="94">
        <v>0.0</v>
      </c>
      <c r="F128" s="94">
        <v>0.0</v>
      </c>
      <c r="G128" s="94">
        <v>0.0</v>
      </c>
      <c r="H128" s="94">
        <v>0.0</v>
      </c>
      <c r="I128" s="125">
        <v>2.4896941585769873E7</v>
      </c>
      <c r="J128" s="125">
        <v>-2.348395713562516E7</v>
      </c>
      <c r="K128" s="126">
        <v>1.4977646753664589E7</v>
      </c>
      <c r="L128" s="127">
        <v>0.0</v>
      </c>
      <c r="M128" s="127">
        <v>0.0</v>
      </c>
      <c r="N128" s="127">
        <v>0.0</v>
      </c>
      <c r="O128" s="95">
        <v>0.0</v>
      </c>
      <c r="P128" s="95" t="s">
        <v>341</v>
      </c>
      <c r="Q128" s="95" t="s">
        <v>341</v>
      </c>
      <c r="R128" s="95">
        <v>0.0</v>
      </c>
      <c r="S128" s="95">
        <v>0.0</v>
      </c>
      <c r="T128" s="95">
        <v>0.0</v>
      </c>
      <c r="U128" s="96">
        <v>0.0</v>
      </c>
      <c r="V128" s="96">
        <v>0.0</v>
      </c>
      <c r="W128" s="96">
        <v>0.0</v>
      </c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</row>
    <row r="129" ht="21.0" customHeight="1">
      <c r="A129" s="93">
        <v>2.1489428E7</v>
      </c>
      <c r="B129" s="93" t="s">
        <v>248</v>
      </c>
      <c r="C129" s="94">
        <v>0.0</v>
      </c>
      <c r="D129" s="94">
        <v>0.0</v>
      </c>
      <c r="E129" s="94">
        <v>0.0</v>
      </c>
      <c r="F129" s="94">
        <v>0.0</v>
      </c>
      <c r="G129" s="94">
        <v>0.0</v>
      </c>
      <c r="H129" s="94">
        <v>0.0</v>
      </c>
      <c r="I129" s="125">
        <v>1.0921966338500287E8</v>
      </c>
      <c r="J129" s="125">
        <v>5.726474389400673E7</v>
      </c>
      <c r="K129" s="126">
        <v>1.775619956153752E8</v>
      </c>
      <c r="L129" s="127">
        <v>0.0</v>
      </c>
      <c r="M129" s="127">
        <v>0.0</v>
      </c>
      <c r="N129" s="127">
        <v>0.0</v>
      </c>
      <c r="O129" s="95">
        <v>0.0</v>
      </c>
      <c r="P129" s="95" t="s">
        <v>341</v>
      </c>
      <c r="Q129" s="95" t="s">
        <v>341</v>
      </c>
      <c r="R129" s="95">
        <v>0.0</v>
      </c>
      <c r="S129" s="95">
        <v>0.0</v>
      </c>
      <c r="T129" s="95">
        <v>0.0</v>
      </c>
      <c r="U129" s="96">
        <v>0.0</v>
      </c>
      <c r="V129" s="96">
        <v>0.0</v>
      </c>
      <c r="W129" s="96">
        <v>0.0</v>
      </c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</row>
    <row r="130" ht="21.0" customHeight="1">
      <c r="A130" s="93">
        <v>8.8110635E7</v>
      </c>
      <c r="B130" s="93" t="s">
        <v>249</v>
      </c>
      <c r="C130" s="94">
        <v>4.2676711E7</v>
      </c>
      <c r="D130" s="94">
        <v>3.6234973E7</v>
      </c>
      <c r="E130" s="94">
        <v>0.0</v>
      </c>
      <c r="F130" s="94">
        <v>0.0</v>
      </c>
      <c r="G130" s="94">
        <v>0.0</v>
      </c>
      <c r="H130" s="94">
        <v>0.0</v>
      </c>
      <c r="I130" s="125">
        <v>6.095849999083443E7</v>
      </c>
      <c r="J130" s="125">
        <v>2.2823286847105633E7</v>
      </c>
      <c r="K130" s="126">
        <v>9.645104954248762E7</v>
      </c>
      <c r="L130" s="127">
        <v>0.0</v>
      </c>
      <c r="M130" s="127">
        <v>0.0</v>
      </c>
      <c r="N130" s="127">
        <v>0.0</v>
      </c>
      <c r="O130" s="95">
        <v>0.0</v>
      </c>
      <c r="P130" s="95" t="s">
        <v>341</v>
      </c>
      <c r="Q130" s="95" t="s">
        <v>341</v>
      </c>
      <c r="R130" s="95">
        <v>0.0</v>
      </c>
      <c r="S130" s="95">
        <v>161719.0</v>
      </c>
      <c r="T130" s="95">
        <v>0.0</v>
      </c>
      <c r="U130" s="96">
        <v>0.0</v>
      </c>
      <c r="V130" s="96">
        <v>0.0</v>
      </c>
      <c r="W130" s="96">
        <v>0.0</v>
      </c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</row>
    <row r="131" ht="21.0" customHeight="1">
      <c r="A131" s="93">
        <v>9.9317493E7</v>
      </c>
      <c r="B131" s="93" t="s">
        <v>250</v>
      </c>
      <c r="C131" s="94">
        <v>1.7255554E7</v>
      </c>
      <c r="D131" s="94">
        <v>1.1147718E7</v>
      </c>
      <c r="E131" s="94">
        <v>0.0</v>
      </c>
      <c r="F131" s="94">
        <v>0.0</v>
      </c>
      <c r="G131" s="94">
        <v>0.0</v>
      </c>
      <c r="H131" s="94">
        <v>0.0</v>
      </c>
      <c r="I131" s="125">
        <v>2.347318269723482E7</v>
      </c>
      <c r="J131" s="125">
        <v>-3.187680337188972E7</v>
      </c>
      <c r="K131" s="126">
        <v>5102600.607843124</v>
      </c>
      <c r="L131" s="127">
        <v>0.0</v>
      </c>
      <c r="M131" s="127">
        <v>0.0</v>
      </c>
      <c r="N131" s="127">
        <v>0.0</v>
      </c>
      <c r="O131" s="95">
        <v>0.0</v>
      </c>
      <c r="P131" s="95" t="s">
        <v>341</v>
      </c>
      <c r="Q131" s="95" t="s">
        <v>341</v>
      </c>
      <c r="R131" s="95">
        <v>0.0</v>
      </c>
      <c r="S131" s="95">
        <v>0.0</v>
      </c>
      <c r="T131" s="95">
        <v>0.0</v>
      </c>
      <c r="U131" s="96">
        <v>0.0</v>
      </c>
      <c r="V131" s="96">
        <v>0.0</v>
      </c>
      <c r="W131" s="96">
        <v>0.0</v>
      </c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</row>
    <row r="132" ht="21.0" customHeight="1">
      <c r="A132" s="93">
        <v>1.44065871E8</v>
      </c>
      <c r="B132" s="93" t="s">
        <v>251</v>
      </c>
      <c r="C132" s="94">
        <v>0.0</v>
      </c>
      <c r="D132" s="94">
        <v>0.0</v>
      </c>
      <c r="E132" s="94">
        <v>0.0</v>
      </c>
      <c r="F132" s="94">
        <v>0.0</v>
      </c>
      <c r="G132" s="94">
        <v>0.0</v>
      </c>
      <c r="H132" s="94">
        <v>0.0</v>
      </c>
      <c r="I132" s="125">
        <v>3.8477E7</v>
      </c>
      <c r="J132" s="125">
        <v>-6.1518E7</v>
      </c>
      <c r="K132" s="126">
        <v>-1.06061E7</v>
      </c>
      <c r="L132" s="127">
        <v>0.0</v>
      </c>
      <c r="M132" s="127">
        <v>0.0</v>
      </c>
      <c r="N132" s="127">
        <v>0.0</v>
      </c>
      <c r="O132" s="95">
        <v>0.0</v>
      </c>
      <c r="P132" s="95" t="s">
        <v>341</v>
      </c>
      <c r="Q132" s="95" t="s">
        <v>341</v>
      </c>
      <c r="R132" s="95">
        <v>0.0</v>
      </c>
      <c r="S132" s="95">
        <v>0.0</v>
      </c>
      <c r="T132" s="95">
        <v>0.0</v>
      </c>
      <c r="U132" s="96">
        <v>0.0</v>
      </c>
      <c r="V132" s="96">
        <v>0.0</v>
      </c>
      <c r="W132" s="96">
        <v>0.0</v>
      </c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</row>
    <row r="133" ht="21.0" customHeight="1">
      <c r="A133" s="93">
        <v>1.44043573E8</v>
      </c>
      <c r="B133" s="93" t="s">
        <v>252</v>
      </c>
      <c r="C133" s="94">
        <v>0.0</v>
      </c>
      <c r="D133" s="94">
        <v>0.0</v>
      </c>
      <c r="E133" s="94">
        <v>0.0</v>
      </c>
      <c r="F133" s="94">
        <v>0.0</v>
      </c>
      <c r="G133" s="94">
        <v>0.0</v>
      </c>
      <c r="H133" s="94">
        <v>0.0</v>
      </c>
      <c r="I133" s="125">
        <v>3.8477E7</v>
      </c>
      <c r="J133" s="125">
        <v>-6.1518E7</v>
      </c>
      <c r="K133" s="126">
        <v>-1.06061E7</v>
      </c>
      <c r="L133" s="127">
        <v>0.0</v>
      </c>
      <c r="M133" s="127">
        <v>0.0</v>
      </c>
      <c r="N133" s="127">
        <v>0.0</v>
      </c>
      <c r="O133" s="95">
        <v>0.0</v>
      </c>
      <c r="P133" s="95" t="s">
        <v>341</v>
      </c>
      <c r="Q133" s="95" t="s">
        <v>341</v>
      </c>
      <c r="R133" s="95">
        <v>0.0</v>
      </c>
      <c r="S133" s="95">
        <v>0.0</v>
      </c>
      <c r="T133" s="95">
        <v>0.0</v>
      </c>
      <c r="U133" s="96">
        <v>0.0</v>
      </c>
      <c r="V133" s="96">
        <v>0.0</v>
      </c>
      <c r="W133" s="96">
        <v>0.0</v>
      </c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</row>
    <row r="134" ht="21.0" customHeight="1">
      <c r="A134" s="93">
        <v>1.44059309E8</v>
      </c>
      <c r="B134" s="93" t="s">
        <v>256</v>
      </c>
      <c r="C134" s="94">
        <v>3.4322109E7</v>
      </c>
      <c r="D134" s="94">
        <v>1.7598036E7</v>
      </c>
      <c r="E134" s="94">
        <v>0.0</v>
      </c>
      <c r="F134" s="94">
        <v>0.0</v>
      </c>
      <c r="G134" s="94">
        <v>0.0</v>
      </c>
      <c r="H134" s="94">
        <v>0.0</v>
      </c>
      <c r="I134" s="125">
        <v>3.8684299691929795E7</v>
      </c>
      <c r="J134" s="125">
        <v>746736.8549312709</v>
      </c>
      <c r="K134" s="126">
        <v>5.274660532508828E7</v>
      </c>
      <c r="L134" s="127">
        <v>0.0</v>
      </c>
      <c r="M134" s="127">
        <v>0.0</v>
      </c>
      <c r="N134" s="127">
        <v>0.0</v>
      </c>
      <c r="O134" s="95">
        <v>0.0</v>
      </c>
      <c r="P134" s="95" t="s">
        <v>341</v>
      </c>
      <c r="Q134" s="95" t="s">
        <v>341</v>
      </c>
      <c r="R134" s="95">
        <v>0.0</v>
      </c>
      <c r="S134" s="95">
        <v>649805.0</v>
      </c>
      <c r="T134" s="95">
        <v>0.0</v>
      </c>
      <c r="U134" s="96">
        <v>0.0</v>
      </c>
      <c r="V134" s="96">
        <v>0.0</v>
      </c>
      <c r="W134" s="96">
        <v>0.0</v>
      </c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</row>
    <row r="135" ht="21.0" customHeight="1">
      <c r="A135" s="93">
        <v>1.44083306E8</v>
      </c>
      <c r="B135" s="93" t="s">
        <v>257</v>
      </c>
      <c r="C135" s="94">
        <v>0.0</v>
      </c>
      <c r="D135" s="94">
        <v>0.0</v>
      </c>
      <c r="E135" s="94">
        <v>0.0</v>
      </c>
      <c r="F135" s="94">
        <v>0.0</v>
      </c>
      <c r="G135" s="94">
        <v>0.0</v>
      </c>
      <c r="H135" s="94">
        <v>0.0</v>
      </c>
      <c r="I135" s="125">
        <v>3.8477E7</v>
      </c>
      <c r="J135" s="125">
        <v>-6.1518E7</v>
      </c>
      <c r="K135" s="126">
        <v>-1.06061E7</v>
      </c>
      <c r="L135" s="127">
        <v>0.0</v>
      </c>
      <c r="M135" s="127">
        <v>0.0</v>
      </c>
      <c r="N135" s="127">
        <v>0.0</v>
      </c>
      <c r="O135" s="95">
        <v>0.0</v>
      </c>
      <c r="P135" s="95" t="s">
        <v>341</v>
      </c>
      <c r="Q135" s="95" t="s">
        <v>341</v>
      </c>
      <c r="R135" s="95">
        <v>0.0</v>
      </c>
      <c r="S135" s="95">
        <v>0.0</v>
      </c>
      <c r="T135" s="95">
        <v>0.0</v>
      </c>
      <c r="U135" s="96">
        <v>0.0</v>
      </c>
      <c r="V135" s="96">
        <v>0.0</v>
      </c>
      <c r="W135" s="96">
        <v>0.0</v>
      </c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</row>
    <row r="136" ht="21.0" customHeight="1">
      <c r="A136" s="93">
        <v>3.5412124E7</v>
      </c>
      <c r="B136" s="93" t="s">
        <v>258</v>
      </c>
      <c r="C136" s="94">
        <v>1.6262497E7</v>
      </c>
      <c r="D136" s="94">
        <v>1.0090278E7</v>
      </c>
      <c r="E136" s="94">
        <v>0.0</v>
      </c>
      <c r="F136" s="94">
        <v>0.0</v>
      </c>
      <c r="G136" s="94">
        <v>0.0</v>
      </c>
      <c r="H136" s="94">
        <v>0.0</v>
      </c>
      <c r="I136" s="125">
        <v>2.3439021489872288E7</v>
      </c>
      <c r="J136" s="125">
        <v>-3.3890892461492114E7</v>
      </c>
      <c r="K136" s="126">
        <v>3027048.6004706216</v>
      </c>
      <c r="L136" s="127">
        <v>0.0</v>
      </c>
      <c r="M136" s="127">
        <v>0.0</v>
      </c>
      <c r="N136" s="127">
        <v>0.0</v>
      </c>
      <c r="O136" s="95">
        <v>0.0</v>
      </c>
      <c r="P136" s="95" t="s">
        <v>341</v>
      </c>
      <c r="Q136" s="95" t="s">
        <v>341</v>
      </c>
      <c r="R136" s="95">
        <v>0.0</v>
      </c>
      <c r="S136" s="95">
        <v>369205.0</v>
      </c>
      <c r="T136" s="95">
        <v>0.0</v>
      </c>
      <c r="U136" s="96">
        <v>0.0</v>
      </c>
      <c r="V136" s="96">
        <v>0.0</v>
      </c>
      <c r="W136" s="96">
        <v>0.0</v>
      </c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</row>
    <row r="137" ht="21.0" customHeight="1">
      <c r="A137" s="93">
        <v>1.44034439E8</v>
      </c>
      <c r="B137" s="93" t="s">
        <v>261</v>
      </c>
      <c r="C137" s="94">
        <v>1.8809201E7</v>
      </c>
      <c r="D137" s="94">
        <v>3185436.0</v>
      </c>
      <c r="E137" s="94">
        <v>0.0</v>
      </c>
      <c r="F137" s="94">
        <v>0.0</v>
      </c>
      <c r="G137" s="94">
        <v>0.0</v>
      </c>
      <c r="H137" s="94">
        <v>0.0</v>
      </c>
      <c r="I137" s="125">
        <v>2.3617828806480244E7</v>
      </c>
      <c r="J137" s="125">
        <v>-2.998454715062596E7</v>
      </c>
      <c r="K137" s="126">
        <v>7160293.552357066</v>
      </c>
      <c r="L137" s="127">
        <v>0.0</v>
      </c>
      <c r="M137" s="127">
        <v>0.0</v>
      </c>
      <c r="N137" s="127">
        <v>0.0</v>
      </c>
      <c r="O137" s="95">
        <v>0.0</v>
      </c>
      <c r="P137" s="95" t="s">
        <v>341</v>
      </c>
      <c r="Q137" s="95" t="s">
        <v>341</v>
      </c>
      <c r="R137" s="95">
        <v>0.0</v>
      </c>
      <c r="S137" s="95">
        <v>456700.0</v>
      </c>
      <c r="T137" s="95">
        <v>0.0</v>
      </c>
      <c r="U137" s="96">
        <v>0.0</v>
      </c>
      <c r="V137" s="96">
        <v>0.0</v>
      </c>
      <c r="W137" s="96">
        <v>0.0</v>
      </c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</row>
    <row r="138" ht="21.0" customHeight="1">
      <c r="A138" s="93">
        <v>1.81527216E8</v>
      </c>
      <c r="B138" s="93" t="s">
        <v>262</v>
      </c>
      <c r="C138" s="94">
        <v>3.2852876E7</v>
      </c>
      <c r="D138" s="94">
        <v>8713098.0</v>
      </c>
      <c r="E138" s="94">
        <v>0.0</v>
      </c>
      <c r="F138" s="94">
        <v>0.0</v>
      </c>
      <c r="G138" s="94">
        <v>0.0</v>
      </c>
      <c r="H138" s="94">
        <v>0.0</v>
      </c>
      <c r="I138" s="125">
        <v>3.715054403893161E7</v>
      </c>
      <c r="J138" s="125">
        <v>-1162597.985243522</v>
      </c>
      <c r="K138" s="126">
        <v>4.9342457527922936E7</v>
      </c>
      <c r="L138" s="127">
        <v>0.0</v>
      </c>
      <c r="M138" s="127">
        <v>0.0</v>
      </c>
      <c r="N138" s="127">
        <v>0.0</v>
      </c>
      <c r="O138" s="95">
        <v>0.0</v>
      </c>
      <c r="P138" s="95" t="s">
        <v>341</v>
      </c>
      <c r="Q138" s="95" t="s">
        <v>341</v>
      </c>
      <c r="R138" s="95">
        <v>0.0</v>
      </c>
      <c r="S138" s="95">
        <v>636247.0</v>
      </c>
      <c r="T138" s="95">
        <v>0.0</v>
      </c>
      <c r="U138" s="96">
        <v>0.0</v>
      </c>
      <c r="V138" s="96">
        <v>0.0</v>
      </c>
      <c r="W138" s="96">
        <v>0.0</v>
      </c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</row>
    <row r="139" ht="21.0" customHeight="1">
      <c r="A139" s="93">
        <v>1.44060116E8</v>
      </c>
      <c r="B139" s="93" t="s">
        <v>264</v>
      </c>
      <c r="C139" s="94">
        <v>0.0</v>
      </c>
      <c r="D139" s="94">
        <v>0.0</v>
      </c>
      <c r="E139" s="94">
        <v>0.0</v>
      </c>
      <c r="F139" s="94">
        <v>0.0</v>
      </c>
      <c r="G139" s="94">
        <v>0.0</v>
      </c>
      <c r="H139" s="94">
        <v>0.0</v>
      </c>
      <c r="I139" s="125">
        <v>3.8477E7</v>
      </c>
      <c r="J139" s="125">
        <v>-6.1518E7</v>
      </c>
      <c r="K139" s="126">
        <v>-1.06061E7</v>
      </c>
      <c r="L139" s="127">
        <v>0.0</v>
      </c>
      <c r="M139" s="127">
        <v>0.0</v>
      </c>
      <c r="N139" s="127">
        <v>0.0</v>
      </c>
      <c r="O139" s="95">
        <v>0.0</v>
      </c>
      <c r="P139" s="95" t="s">
        <v>341</v>
      </c>
      <c r="Q139" s="95" t="s">
        <v>341</v>
      </c>
      <c r="R139" s="95">
        <v>0.0</v>
      </c>
      <c r="S139" s="95">
        <v>0.0</v>
      </c>
      <c r="T139" s="95">
        <v>0.0</v>
      </c>
      <c r="U139" s="96">
        <v>0.0</v>
      </c>
      <c r="V139" s="96">
        <v>0.0</v>
      </c>
      <c r="W139" s="96">
        <v>0.0</v>
      </c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</row>
    <row r="140" ht="21.0" customHeight="1">
      <c r="A140" s="93">
        <v>1.39174133E8</v>
      </c>
      <c r="B140" s="93" t="s">
        <v>265</v>
      </c>
      <c r="C140" s="94">
        <v>0.0</v>
      </c>
      <c r="D140" s="94">
        <v>0.0</v>
      </c>
      <c r="E140" s="94">
        <v>0.0</v>
      </c>
      <c r="F140" s="94">
        <v>0.0</v>
      </c>
      <c r="G140" s="94">
        <v>0.0</v>
      </c>
      <c r="H140" s="94">
        <v>0.0</v>
      </c>
      <c r="I140" s="125">
        <v>2.4563694153310217E7</v>
      </c>
      <c r="J140" s="125">
        <v>-2.472184132471026E7</v>
      </c>
      <c r="K140" s="126">
        <v>1.340321718769365E7</v>
      </c>
      <c r="L140" s="127">
        <v>0.0</v>
      </c>
      <c r="M140" s="127">
        <v>0.0</v>
      </c>
      <c r="N140" s="127">
        <v>0.0</v>
      </c>
      <c r="O140" s="95">
        <v>0.0</v>
      </c>
      <c r="P140" s="95" t="s">
        <v>341</v>
      </c>
      <c r="Q140" s="95" t="s">
        <v>341</v>
      </c>
      <c r="R140" s="95">
        <v>0.0</v>
      </c>
      <c r="S140" s="95">
        <v>0.0</v>
      </c>
      <c r="T140" s="95">
        <v>0.0</v>
      </c>
      <c r="U140" s="96">
        <v>0.0</v>
      </c>
      <c r="V140" s="96">
        <v>0.0</v>
      </c>
      <c r="W140" s="96">
        <v>0.0</v>
      </c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</row>
    <row r="141" ht="21.0" customHeight="1">
      <c r="A141" s="93">
        <v>1.44046322E8</v>
      </c>
      <c r="B141" s="93" t="s">
        <v>266</v>
      </c>
      <c r="C141" s="94">
        <v>3.0816983E7</v>
      </c>
      <c r="D141" s="94">
        <v>8494096.0</v>
      </c>
      <c r="E141" s="94">
        <v>0.0</v>
      </c>
      <c r="F141" s="94">
        <v>0.0</v>
      </c>
      <c r="G141" s="94">
        <v>0.0</v>
      </c>
      <c r="H141" s="94">
        <v>0.0</v>
      </c>
      <c r="I141" s="125">
        <v>3.294381466503092E7</v>
      </c>
      <c r="J141" s="125">
        <v>-6934452.845538864</v>
      </c>
      <c r="K141" s="126">
        <v>3.946303998581942E7</v>
      </c>
      <c r="L141" s="127">
        <v>0.0</v>
      </c>
      <c r="M141" s="127">
        <v>0.0</v>
      </c>
      <c r="N141" s="127">
        <v>0.0</v>
      </c>
      <c r="O141" s="95">
        <v>0.0</v>
      </c>
      <c r="P141" s="95" t="s">
        <v>341</v>
      </c>
      <c r="Q141" s="95" t="s">
        <v>341</v>
      </c>
      <c r="R141" s="95">
        <v>0.0</v>
      </c>
      <c r="S141" s="95">
        <v>1282600.0</v>
      </c>
      <c r="T141" s="95">
        <v>0.0</v>
      </c>
      <c r="U141" s="96">
        <v>0.0</v>
      </c>
      <c r="V141" s="96">
        <v>0.0</v>
      </c>
      <c r="W141" s="96">
        <v>0.0</v>
      </c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</row>
    <row r="142" ht="21.0" customHeight="1">
      <c r="A142" s="93">
        <v>1.4402991E8</v>
      </c>
      <c r="B142" s="93" t="s">
        <v>267</v>
      </c>
      <c r="C142" s="94">
        <v>1.221402E7</v>
      </c>
      <c r="D142" s="94">
        <v>6837594.0</v>
      </c>
      <c r="E142" s="94">
        <v>0.0</v>
      </c>
      <c r="F142" s="94">
        <v>0.0</v>
      </c>
      <c r="G142" s="94">
        <v>0.0</v>
      </c>
      <c r="H142" s="94">
        <v>0.0</v>
      </c>
      <c r="I142" s="125">
        <v>2.4722000241866767E7</v>
      </c>
      <c r="J142" s="125">
        <v>-4.224908762224935E7</v>
      </c>
      <c r="K142" s="126">
        <v>-4222982.052416245</v>
      </c>
      <c r="L142" s="127">
        <v>0.0</v>
      </c>
      <c r="M142" s="127">
        <v>0.0</v>
      </c>
      <c r="N142" s="127">
        <v>0.0</v>
      </c>
      <c r="O142" s="95">
        <v>0.0</v>
      </c>
      <c r="P142" s="95" t="s">
        <v>341</v>
      </c>
      <c r="Q142" s="95" t="s">
        <v>341</v>
      </c>
      <c r="R142" s="95">
        <v>0.0</v>
      </c>
      <c r="S142" s="95">
        <v>584987.0</v>
      </c>
      <c r="T142" s="95">
        <v>0.0</v>
      </c>
      <c r="U142" s="96">
        <v>0.0</v>
      </c>
      <c r="V142" s="96">
        <v>0.0</v>
      </c>
      <c r="W142" s="96">
        <v>0.0</v>
      </c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</row>
    <row r="143" ht="21.0" customHeight="1">
      <c r="A143" s="93">
        <v>1.44100838E8</v>
      </c>
      <c r="B143" s="93" t="s">
        <v>268</v>
      </c>
      <c r="C143" s="94">
        <v>0.0</v>
      </c>
      <c r="D143" s="94">
        <v>0.0</v>
      </c>
      <c r="E143" s="94">
        <v>0.0</v>
      </c>
      <c r="F143" s="94">
        <v>0.0</v>
      </c>
      <c r="G143" s="94">
        <v>0.0</v>
      </c>
      <c r="H143" s="94">
        <v>0.0</v>
      </c>
      <c r="I143" s="125">
        <v>3.8477E7</v>
      </c>
      <c r="J143" s="125">
        <v>-6.1518E7</v>
      </c>
      <c r="K143" s="126">
        <v>-1.06061E7</v>
      </c>
      <c r="L143" s="127">
        <v>0.0</v>
      </c>
      <c r="M143" s="127">
        <v>0.0</v>
      </c>
      <c r="N143" s="127">
        <v>0.0</v>
      </c>
      <c r="O143" s="95">
        <v>0.0</v>
      </c>
      <c r="P143" s="95" t="s">
        <v>341</v>
      </c>
      <c r="Q143" s="95" t="s">
        <v>341</v>
      </c>
      <c r="R143" s="95">
        <v>0.0</v>
      </c>
      <c r="S143" s="95">
        <v>0.0</v>
      </c>
      <c r="T143" s="95">
        <v>0.0</v>
      </c>
      <c r="U143" s="96">
        <v>0.0</v>
      </c>
      <c r="V143" s="96">
        <v>0.0</v>
      </c>
      <c r="W143" s="96">
        <v>0.0</v>
      </c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</row>
    <row r="144" ht="21.0" customHeight="1">
      <c r="A144" s="93">
        <v>1.44030384E8</v>
      </c>
      <c r="B144" s="93" t="s">
        <v>270</v>
      </c>
      <c r="C144" s="94">
        <v>0.0</v>
      </c>
      <c r="D144" s="94">
        <v>0.0</v>
      </c>
      <c r="E144" s="94">
        <v>0.0</v>
      </c>
      <c r="F144" s="94">
        <v>0.0</v>
      </c>
      <c r="G144" s="94">
        <v>0.0</v>
      </c>
      <c r="H144" s="94">
        <v>0.0</v>
      </c>
      <c r="I144" s="125">
        <v>2.8693732854769416E7</v>
      </c>
      <c r="J144" s="125">
        <v>-1.4079016885950793E7</v>
      </c>
      <c r="K144" s="126">
        <v>2.8149819802753568E7</v>
      </c>
      <c r="L144" s="127">
        <v>0.0</v>
      </c>
      <c r="M144" s="127">
        <v>0.0</v>
      </c>
      <c r="N144" s="127">
        <v>0.0</v>
      </c>
      <c r="O144" s="95">
        <v>0.0</v>
      </c>
      <c r="P144" s="95" t="s">
        <v>341</v>
      </c>
      <c r="Q144" s="95" t="s">
        <v>341</v>
      </c>
      <c r="R144" s="95">
        <v>0.0</v>
      </c>
      <c r="S144" s="95">
        <v>0.0</v>
      </c>
      <c r="T144" s="95">
        <v>0.0</v>
      </c>
      <c r="U144" s="96">
        <v>0.0</v>
      </c>
      <c r="V144" s="96">
        <v>0.0</v>
      </c>
      <c r="W144" s="96">
        <v>0.0</v>
      </c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</row>
    <row r="145" ht="21.0" customHeight="1">
      <c r="A145" s="93">
        <v>1.17526833E8</v>
      </c>
      <c r="B145" s="93" t="s">
        <v>271</v>
      </c>
      <c r="C145" s="94">
        <v>1.4975074E7</v>
      </c>
      <c r="D145" s="94">
        <v>1338678.0</v>
      </c>
      <c r="E145" s="94">
        <v>0.0</v>
      </c>
      <c r="F145" s="94">
        <v>0.0</v>
      </c>
      <c r="G145" s="94">
        <v>0.0</v>
      </c>
      <c r="H145" s="94">
        <v>0.0</v>
      </c>
      <c r="I145" s="125">
        <v>2.3630334634750746E7</v>
      </c>
      <c r="J145" s="125">
        <v>-3.692078191594475E7</v>
      </c>
      <c r="K145" s="126">
        <v>136921.87467934325</v>
      </c>
      <c r="L145" s="127">
        <v>0.0</v>
      </c>
      <c r="M145" s="127">
        <v>0.0</v>
      </c>
      <c r="N145" s="127">
        <v>0.0</v>
      </c>
      <c r="O145" s="95">
        <v>0.0</v>
      </c>
      <c r="P145" s="95" t="s">
        <v>341</v>
      </c>
      <c r="Q145" s="95" t="s">
        <v>341</v>
      </c>
      <c r="R145" s="95">
        <v>0.0</v>
      </c>
      <c r="S145" s="95">
        <v>315393.0</v>
      </c>
      <c r="T145" s="95">
        <v>0.0</v>
      </c>
      <c r="U145" s="96">
        <v>0.0</v>
      </c>
      <c r="V145" s="96">
        <v>0.0</v>
      </c>
      <c r="W145" s="96">
        <v>0.0</v>
      </c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</row>
    <row r="146" ht="21.0" customHeight="1">
      <c r="A146" s="93">
        <v>1.43551941E8</v>
      </c>
      <c r="B146" s="93" t="s">
        <v>272</v>
      </c>
      <c r="C146" s="94">
        <v>4.2380578E7</v>
      </c>
      <c r="D146" s="94">
        <v>1.46157717E8</v>
      </c>
      <c r="E146" s="94">
        <v>0.0</v>
      </c>
      <c r="F146" s="94">
        <v>0.0</v>
      </c>
      <c r="G146" s="94">
        <v>0.0</v>
      </c>
      <c r="H146" s="94">
        <v>0.0</v>
      </c>
      <c r="I146" s="125">
        <v>6.0920178378796116E7</v>
      </c>
      <c r="J146" s="125">
        <v>2.2790835210735437E7</v>
      </c>
      <c r="K146" s="126">
        <v>9.638146724023265E7</v>
      </c>
      <c r="L146" s="127">
        <v>0.0</v>
      </c>
      <c r="M146" s="127">
        <v>0.0</v>
      </c>
      <c r="N146" s="127">
        <v>0.0</v>
      </c>
      <c r="O146" s="95">
        <v>0.0</v>
      </c>
      <c r="P146" s="95" t="s">
        <v>341</v>
      </c>
      <c r="Q146" s="95" t="s">
        <v>341</v>
      </c>
      <c r="R146" s="95">
        <v>0.0</v>
      </c>
      <c r="S146" s="95">
        <v>0.0</v>
      </c>
      <c r="T146" s="95">
        <v>0.0</v>
      </c>
      <c r="U146" s="96">
        <v>0.0</v>
      </c>
      <c r="V146" s="96">
        <v>0.0</v>
      </c>
      <c r="W146" s="96">
        <v>0.0</v>
      </c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</row>
    <row r="147" ht="21.0" customHeight="1">
      <c r="A147" s="93">
        <v>1.44052871E8</v>
      </c>
      <c r="B147" s="93" t="s">
        <v>273</v>
      </c>
      <c r="C147" s="94">
        <v>3.6496796E7</v>
      </c>
      <c r="D147" s="94">
        <v>1.0830023E7</v>
      </c>
      <c r="E147" s="94">
        <v>0.0</v>
      </c>
      <c r="F147" s="94">
        <v>0.0</v>
      </c>
      <c r="G147" s="94">
        <v>0.0</v>
      </c>
      <c r="H147" s="94">
        <v>0.0</v>
      </c>
      <c r="I147" s="125">
        <v>4.468247698792974E7</v>
      </c>
      <c r="J147" s="125">
        <v>7543002.588147417</v>
      </c>
      <c r="K147" s="126">
        <v>6.5379169114923105E7</v>
      </c>
      <c r="L147" s="127">
        <v>0.0</v>
      </c>
      <c r="M147" s="127">
        <v>0.0</v>
      </c>
      <c r="N147" s="127">
        <v>0.0</v>
      </c>
      <c r="O147" s="95">
        <v>0.0</v>
      </c>
      <c r="P147" s="95" t="s">
        <v>341</v>
      </c>
      <c r="Q147" s="95" t="s">
        <v>341</v>
      </c>
      <c r="R147" s="95">
        <v>0.0</v>
      </c>
      <c r="S147" s="95">
        <v>318400.0</v>
      </c>
      <c r="T147" s="95">
        <v>0.0</v>
      </c>
      <c r="U147" s="96">
        <v>0.0</v>
      </c>
      <c r="V147" s="96">
        <v>0.0</v>
      </c>
      <c r="W147" s="96">
        <v>0.0</v>
      </c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</row>
    <row r="148" ht="21.0" customHeight="1">
      <c r="A148" s="93">
        <v>1.44068963E8</v>
      </c>
      <c r="B148" s="93" t="s">
        <v>274</v>
      </c>
      <c r="C148" s="94">
        <v>1.850505E7</v>
      </c>
      <c r="D148" s="94">
        <v>1242154.0</v>
      </c>
      <c r="E148" s="94">
        <v>0.0</v>
      </c>
      <c r="F148" s="94">
        <v>0.0</v>
      </c>
      <c r="G148" s="94">
        <v>0.0</v>
      </c>
      <c r="H148" s="94">
        <v>0.0</v>
      </c>
      <c r="I148" s="125">
        <v>2.3572911930732433E7</v>
      </c>
      <c r="J148" s="125">
        <v>-3.044373573667444E7</v>
      </c>
      <c r="K148" s="126">
        <v>6651566.713525233</v>
      </c>
      <c r="L148" s="127">
        <v>0.0</v>
      </c>
      <c r="M148" s="127">
        <v>0.0</v>
      </c>
      <c r="N148" s="127">
        <v>0.0</v>
      </c>
      <c r="O148" s="95">
        <v>0.0</v>
      </c>
      <c r="P148" s="95" t="s">
        <v>341</v>
      </c>
      <c r="Q148" s="95" t="s">
        <v>341</v>
      </c>
      <c r="R148" s="95">
        <v>0.0</v>
      </c>
      <c r="S148" s="95">
        <v>390542.0</v>
      </c>
      <c r="T148" s="95">
        <v>0.0</v>
      </c>
      <c r="U148" s="96">
        <v>0.0</v>
      </c>
      <c r="V148" s="96">
        <v>0.0</v>
      </c>
      <c r="W148" s="96">
        <v>0.0</v>
      </c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</row>
    <row r="149" ht="21.0" customHeight="1">
      <c r="A149" s="93">
        <v>1.71799293E8</v>
      </c>
      <c r="B149" s="93" t="s">
        <v>275</v>
      </c>
      <c r="C149" s="94">
        <v>0.0</v>
      </c>
      <c r="D149" s="94">
        <v>0.0</v>
      </c>
      <c r="E149" s="94">
        <v>0.0</v>
      </c>
      <c r="F149" s="94">
        <v>0.0</v>
      </c>
      <c r="G149" s="94">
        <v>0.0</v>
      </c>
      <c r="H149" s="94">
        <v>0.0</v>
      </c>
      <c r="I149" s="125">
        <v>3.8477E7</v>
      </c>
      <c r="J149" s="125">
        <v>-6.1518E7</v>
      </c>
      <c r="K149" s="126">
        <v>-1.06061E7</v>
      </c>
      <c r="L149" s="127">
        <v>0.0</v>
      </c>
      <c r="M149" s="127">
        <v>0.0</v>
      </c>
      <c r="N149" s="127">
        <v>0.0</v>
      </c>
      <c r="O149" s="95">
        <v>0.0</v>
      </c>
      <c r="P149" s="95" t="s">
        <v>341</v>
      </c>
      <c r="Q149" s="95" t="s">
        <v>341</v>
      </c>
      <c r="R149" s="95">
        <v>0.0</v>
      </c>
      <c r="S149" s="95">
        <v>0.0</v>
      </c>
      <c r="T149" s="95">
        <v>0.0</v>
      </c>
      <c r="U149" s="96">
        <v>0.0</v>
      </c>
      <c r="V149" s="96">
        <v>0.0</v>
      </c>
      <c r="W149" s="96">
        <v>0.0</v>
      </c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</row>
    <row r="150" ht="21.0" customHeight="1">
      <c r="A150" s="93">
        <v>1.43088559E8</v>
      </c>
      <c r="B150" s="93" t="s">
        <v>276</v>
      </c>
      <c r="C150" s="94">
        <v>7.0338733E7</v>
      </c>
      <c r="D150" s="94">
        <v>4.63290559E8</v>
      </c>
      <c r="E150" s="94">
        <v>0.0</v>
      </c>
      <c r="F150" s="94">
        <v>0.0</v>
      </c>
      <c r="G150" s="94">
        <v>0.0</v>
      </c>
      <c r="H150" s="94">
        <v>0.0</v>
      </c>
      <c r="I150" s="125">
        <v>1.8260564116912806E8</v>
      </c>
      <c r="J150" s="125">
        <v>9.832492474865854E7</v>
      </c>
      <c r="K150" s="126">
        <v>2.894262367350562E8</v>
      </c>
      <c r="L150" s="127">
        <v>0.0</v>
      </c>
      <c r="M150" s="127">
        <v>0.0</v>
      </c>
      <c r="N150" s="127">
        <v>0.0</v>
      </c>
      <c r="O150" s="95">
        <v>0.0</v>
      </c>
      <c r="P150" s="95" t="s">
        <v>341</v>
      </c>
      <c r="Q150" s="95" t="s">
        <v>341</v>
      </c>
      <c r="R150" s="95">
        <v>0.0</v>
      </c>
      <c r="S150" s="95">
        <v>359660.0</v>
      </c>
      <c r="T150" s="95">
        <v>0.0</v>
      </c>
      <c r="U150" s="96">
        <v>0.0</v>
      </c>
      <c r="V150" s="96">
        <v>0.0</v>
      </c>
      <c r="W150" s="96">
        <v>0.0</v>
      </c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</row>
    <row r="151" ht="21.0" customHeight="1">
      <c r="A151" s="93">
        <v>1.55415774E8</v>
      </c>
      <c r="B151" s="93" t="s">
        <v>277</v>
      </c>
      <c r="C151" s="94">
        <v>0.0</v>
      </c>
      <c r="D151" s="94">
        <v>0.0</v>
      </c>
      <c r="E151" s="94">
        <v>0.0</v>
      </c>
      <c r="F151" s="94">
        <v>0.0</v>
      </c>
      <c r="G151" s="94">
        <v>0.0</v>
      </c>
      <c r="H151" s="94">
        <v>0.0</v>
      </c>
      <c r="I151" s="125">
        <v>9.58895687828763E7</v>
      </c>
      <c r="J151" s="125">
        <v>4.868162761832485E7</v>
      </c>
      <c r="K151" s="126">
        <v>1.561017028365084E8</v>
      </c>
      <c r="L151" s="127">
        <v>0.0</v>
      </c>
      <c r="M151" s="127">
        <v>0.0</v>
      </c>
      <c r="N151" s="127">
        <v>0.0</v>
      </c>
      <c r="O151" s="95">
        <v>0.0</v>
      </c>
      <c r="P151" s="95" t="s">
        <v>341</v>
      </c>
      <c r="Q151" s="95" t="s">
        <v>341</v>
      </c>
      <c r="R151" s="95">
        <v>0.0</v>
      </c>
      <c r="S151" s="95">
        <v>0.0</v>
      </c>
      <c r="T151" s="95">
        <v>0.0</v>
      </c>
      <c r="U151" s="96">
        <v>0.0</v>
      </c>
      <c r="V151" s="96">
        <v>0.0</v>
      </c>
      <c r="W151" s="96">
        <v>0.0</v>
      </c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</row>
    <row r="152" ht="21.0" customHeight="1">
      <c r="A152" s="93">
        <v>1.27560055E8</v>
      </c>
      <c r="B152" s="93" t="s">
        <v>278</v>
      </c>
      <c r="C152" s="94">
        <v>5.5443774E7</v>
      </c>
      <c r="D152" s="94">
        <v>5.37189192E8</v>
      </c>
      <c r="E152" s="94">
        <v>0.0</v>
      </c>
      <c r="F152" s="94">
        <v>0.0</v>
      </c>
      <c r="G152" s="94">
        <v>0.0</v>
      </c>
      <c r="H152" s="94">
        <v>0.0</v>
      </c>
      <c r="I152" s="125">
        <v>1.0250604026774906E8</v>
      </c>
      <c r="J152" s="125">
        <v>5.300514542944282E7</v>
      </c>
      <c r="K152" s="126">
        <v>1.668177870619317E8</v>
      </c>
      <c r="L152" s="127">
        <v>0.0</v>
      </c>
      <c r="M152" s="127">
        <v>0.0</v>
      </c>
      <c r="N152" s="127">
        <v>0.0</v>
      </c>
      <c r="O152" s="95">
        <v>0.0</v>
      </c>
      <c r="P152" s="95" t="s">
        <v>341</v>
      </c>
      <c r="Q152" s="95" t="s">
        <v>341</v>
      </c>
      <c r="R152" s="95">
        <v>0.0</v>
      </c>
      <c r="S152" s="95">
        <v>0.0</v>
      </c>
      <c r="T152" s="95">
        <v>0.0</v>
      </c>
      <c r="U152" s="96">
        <v>0.0</v>
      </c>
      <c r="V152" s="96">
        <v>0.0</v>
      </c>
      <c r="W152" s="96">
        <v>0.0</v>
      </c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</row>
    <row r="153" ht="21.0" customHeight="1">
      <c r="A153" s="93">
        <v>1.44049503E8</v>
      </c>
      <c r="B153" s="93" t="s">
        <v>279</v>
      </c>
      <c r="C153" s="94">
        <v>0.0</v>
      </c>
      <c r="D153" s="94">
        <v>0.0</v>
      </c>
      <c r="E153" s="94">
        <v>0.0</v>
      </c>
      <c r="F153" s="94">
        <v>0.0</v>
      </c>
      <c r="G153" s="94">
        <v>0.0</v>
      </c>
      <c r="H153" s="94">
        <v>0.0</v>
      </c>
      <c r="I153" s="125">
        <v>7.784576497206123E7</v>
      </c>
      <c r="J153" s="125">
        <v>3.610017695260454E7</v>
      </c>
      <c r="K153" s="126">
        <v>1.2607576243731143E8</v>
      </c>
      <c r="L153" s="127">
        <v>0.0</v>
      </c>
      <c r="M153" s="127">
        <v>0.0</v>
      </c>
      <c r="N153" s="127">
        <v>0.0</v>
      </c>
      <c r="O153" s="95">
        <v>0.0</v>
      </c>
      <c r="P153" s="95" t="s">
        <v>341</v>
      </c>
      <c r="Q153" s="95" t="s">
        <v>341</v>
      </c>
      <c r="R153" s="95">
        <v>0.0</v>
      </c>
      <c r="S153" s="95">
        <v>0.0</v>
      </c>
      <c r="T153" s="95">
        <v>0.0</v>
      </c>
      <c r="U153" s="96">
        <v>0.0</v>
      </c>
      <c r="V153" s="96">
        <v>0.0</v>
      </c>
      <c r="W153" s="96">
        <v>0.0</v>
      </c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</row>
    <row r="154" ht="21.0" customHeight="1">
      <c r="A154" s="93">
        <v>1.15990558E8</v>
      </c>
      <c r="B154" s="93" t="s">
        <v>281</v>
      </c>
      <c r="C154" s="94">
        <v>4.4960369E7</v>
      </c>
      <c r="D154" s="94">
        <v>2.11639595E8</v>
      </c>
      <c r="E154" s="94">
        <v>0.0</v>
      </c>
      <c r="F154" s="94">
        <v>0.0</v>
      </c>
      <c r="G154" s="94">
        <v>0.0</v>
      </c>
      <c r="H154" s="94">
        <v>0.0</v>
      </c>
      <c r="I154" s="125">
        <v>3.8477E7</v>
      </c>
      <c r="J154" s="125">
        <v>-6.1518E7</v>
      </c>
      <c r="K154" s="126">
        <v>-1.06061E7</v>
      </c>
      <c r="L154" s="127">
        <v>1801665.0</v>
      </c>
      <c r="M154" s="127">
        <v>0.0</v>
      </c>
      <c r="N154" s="127">
        <v>0.0</v>
      </c>
      <c r="O154" s="95">
        <v>0.0</v>
      </c>
      <c r="P154" s="95" t="s">
        <v>341</v>
      </c>
      <c r="Q154" s="95" t="s">
        <v>341</v>
      </c>
      <c r="R154" s="95">
        <v>0.0</v>
      </c>
      <c r="S154" s="95">
        <v>0.0</v>
      </c>
      <c r="T154" s="95">
        <v>0.0</v>
      </c>
      <c r="U154" s="96">
        <v>0.0</v>
      </c>
      <c r="V154" s="96">
        <v>0.0</v>
      </c>
      <c r="W154" s="96">
        <v>0.0</v>
      </c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</row>
    <row r="155" ht="21.0" customHeight="1">
      <c r="A155" s="93">
        <v>1.44064126E8</v>
      </c>
      <c r="B155" s="93" t="s">
        <v>282</v>
      </c>
      <c r="C155" s="94">
        <v>4.8269824E7</v>
      </c>
      <c r="D155" s="94">
        <v>3.28313084E8</v>
      </c>
      <c r="E155" s="94">
        <v>0.0</v>
      </c>
      <c r="F155" s="94">
        <v>0.0</v>
      </c>
      <c r="G155" s="94">
        <v>0.0</v>
      </c>
      <c r="H155" s="94">
        <v>0.0</v>
      </c>
      <c r="I155" s="125">
        <v>7.739794588898647E7</v>
      </c>
      <c r="J155" s="125">
        <v>3.577007726860637E7</v>
      </c>
      <c r="K155" s="126">
        <v>1.2531246270910597E8</v>
      </c>
      <c r="L155" s="127">
        <v>0.0</v>
      </c>
      <c r="M155" s="127">
        <v>0.0</v>
      </c>
      <c r="N155" s="127">
        <v>0.0</v>
      </c>
      <c r="O155" s="95">
        <v>0.0</v>
      </c>
      <c r="P155" s="95" t="s">
        <v>341</v>
      </c>
      <c r="Q155" s="95" t="s">
        <v>341</v>
      </c>
      <c r="R155" s="95">
        <v>0.0</v>
      </c>
      <c r="S155" s="95">
        <v>477810.0</v>
      </c>
      <c r="T155" s="95">
        <v>0.0</v>
      </c>
      <c r="U155" s="96">
        <v>0.0</v>
      </c>
      <c r="V155" s="96">
        <v>0.0</v>
      </c>
      <c r="W155" s="96">
        <v>0.0</v>
      </c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</row>
    <row r="156" ht="21.0" customHeight="1">
      <c r="A156" s="93">
        <v>1.4405151E8</v>
      </c>
      <c r="B156" s="93" t="s">
        <v>283</v>
      </c>
      <c r="C156" s="94">
        <v>0.0</v>
      </c>
      <c r="D156" s="94">
        <v>0.0</v>
      </c>
      <c r="E156" s="94">
        <v>0.0</v>
      </c>
      <c r="F156" s="94">
        <v>0.0</v>
      </c>
      <c r="G156" s="94">
        <v>0.0</v>
      </c>
      <c r="H156" s="94">
        <v>0.0</v>
      </c>
      <c r="I156" s="125">
        <v>3.8477E7</v>
      </c>
      <c r="J156" s="125">
        <v>-6.1518E7</v>
      </c>
      <c r="K156" s="126">
        <v>-1.06061E7</v>
      </c>
      <c r="L156" s="127">
        <v>0.0</v>
      </c>
      <c r="M156" s="127">
        <v>0.0</v>
      </c>
      <c r="N156" s="127">
        <v>0.0</v>
      </c>
      <c r="O156" s="95">
        <v>0.0</v>
      </c>
      <c r="P156" s="95" t="s">
        <v>341</v>
      </c>
      <c r="Q156" s="95" t="s">
        <v>341</v>
      </c>
      <c r="R156" s="95">
        <v>0.0</v>
      </c>
      <c r="S156" s="95">
        <v>0.0</v>
      </c>
      <c r="T156" s="95">
        <v>0.0</v>
      </c>
      <c r="U156" s="96">
        <v>0.0</v>
      </c>
      <c r="V156" s="96">
        <v>0.0</v>
      </c>
      <c r="W156" s="96">
        <v>0.0</v>
      </c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</row>
    <row r="157" ht="21.0" customHeight="1">
      <c r="A157" s="93">
        <v>1.75551858E8</v>
      </c>
      <c r="B157" s="93" t="s">
        <v>284</v>
      </c>
      <c r="C157" s="94">
        <v>0.0</v>
      </c>
      <c r="D157" s="94">
        <v>0.0</v>
      </c>
      <c r="E157" s="94">
        <v>0.0</v>
      </c>
      <c r="F157" s="94">
        <v>0.0</v>
      </c>
      <c r="G157" s="94">
        <v>0.0</v>
      </c>
      <c r="H157" s="94">
        <v>0.0</v>
      </c>
      <c r="I157" s="125">
        <v>5.4347782541914605E7</v>
      </c>
      <c r="J157" s="125">
        <v>1.7017431405282564E7</v>
      </c>
      <c r="K157" s="126">
        <v>8.423695409939516E7</v>
      </c>
      <c r="L157" s="127">
        <v>0.0</v>
      </c>
      <c r="M157" s="127">
        <v>0.0</v>
      </c>
      <c r="N157" s="127">
        <v>0.0</v>
      </c>
      <c r="O157" s="95">
        <v>0.0</v>
      </c>
      <c r="P157" s="95" t="s">
        <v>341</v>
      </c>
      <c r="Q157" s="95" t="s">
        <v>341</v>
      </c>
      <c r="R157" s="95">
        <v>0.0</v>
      </c>
      <c r="S157" s="95">
        <v>0.0</v>
      </c>
      <c r="T157" s="95">
        <v>0.0</v>
      </c>
      <c r="U157" s="96">
        <v>0.0</v>
      </c>
      <c r="V157" s="96">
        <v>0.0</v>
      </c>
      <c r="W157" s="96">
        <v>0.0</v>
      </c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</row>
    <row r="158" ht="21.0" customHeight="1">
      <c r="A158" s="93">
        <v>1.44079875E8</v>
      </c>
      <c r="B158" s="93" t="s">
        <v>285</v>
      </c>
      <c r="C158" s="94">
        <v>0.0</v>
      </c>
      <c r="D158" s="94">
        <v>0.0</v>
      </c>
      <c r="E158" s="94">
        <v>0.0</v>
      </c>
      <c r="F158" s="94">
        <v>0.0</v>
      </c>
      <c r="G158" s="94">
        <v>0.0</v>
      </c>
      <c r="H158" s="94">
        <v>0.0</v>
      </c>
      <c r="I158" s="125">
        <v>4.7949497931636766E7</v>
      </c>
      <c r="J158" s="125">
        <v>1.090903442287795E7</v>
      </c>
      <c r="K158" s="126">
        <v>7.191925516121888E7</v>
      </c>
      <c r="L158" s="127">
        <v>0.0</v>
      </c>
      <c r="M158" s="127">
        <v>0.0</v>
      </c>
      <c r="N158" s="127">
        <v>0.0</v>
      </c>
      <c r="O158" s="95">
        <v>0.0</v>
      </c>
      <c r="P158" s="95" t="s">
        <v>341</v>
      </c>
      <c r="Q158" s="95" t="s">
        <v>341</v>
      </c>
      <c r="R158" s="95">
        <v>0.0</v>
      </c>
      <c r="S158" s="95">
        <v>0.0</v>
      </c>
      <c r="T158" s="95">
        <v>0.0</v>
      </c>
      <c r="U158" s="96">
        <v>0.0</v>
      </c>
      <c r="V158" s="96">
        <v>0.0</v>
      </c>
      <c r="W158" s="96">
        <v>0.0</v>
      </c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</row>
    <row r="159" ht="21.0" customHeight="1">
      <c r="A159" s="93">
        <v>1.71985458E8</v>
      </c>
      <c r="B159" s="93" t="s">
        <v>286</v>
      </c>
      <c r="C159" s="94">
        <v>0.0</v>
      </c>
      <c r="D159" s="94">
        <v>0.0</v>
      </c>
      <c r="E159" s="94">
        <v>0.0</v>
      </c>
      <c r="F159" s="94">
        <v>0.0</v>
      </c>
      <c r="G159" s="94">
        <v>0.0</v>
      </c>
      <c r="H159" s="94">
        <v>0.0</v>
      </c>
      <c r="I159" s="125">
        <v>3.8477E7</v>
      </c>
      <c r="J159" s="125">
        <v>-6.1518E7</v>
      </c>
      <c r="K159" s="126">
        <v>-1.06061E7</v>
      </c>
      <c r="L159" s="127">
        <v>0.0</v>
      </c>
      <c r="M159" s="127">
        <v>0.0</v>
      </c>
      <c r="N159" s="127">
        <v>0.0</v>
      </c>
      <c r="O159" s="95">
        <v>0.0</v>
      </c>
      <c r="P159" s="95" t="s">
        <v>341</v>
      </c>
      <c r="Q159" s="95" t="s">
        <v>341</v>
      </c>
      <c r="R159" s="95">
        <v>0.0</v>
      </c>
      <c r="S159" s="95">
        <v>0.0</v>
      </c>
      <c r="T159" s="95">
        <v>0.0</v>
      </c>
      <c r="U159" s="96">
        <v>0.0</v>
      </c>
      <c r="V159" s="96">
        <v>0.0</v>
      </c>
      <c r="W159" s="96">
        <v>0.0</v>
      </c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</row>
    <row r="160" ht="21.0" customHeight="1">
      <c r="A160" s="93">
        <v>6.4767252E7</v>
      </c>
      <c r="B160" s="93" t="s">
        <v>287</v>
      </c>
      <c r="C160" s="94">
        <v>0.0</v>
      </c>
      <c r="D160" s="94">
        <v>0.0</v>
      </c>
      <c r="E160" s="94">
        <v>0.0</v>
      </c>
      <c r="F160" s="94">
        <v>0.0</v>
      </c>
      <c r="G160" s="94">
        <v>0.0</v>
      </c>
      <c r="H160" s="94">
        <v>0.0</v>
      </c>
      <c r="I160" s="125">
        <v>3.994662426627533E7</v>
      </c>
      <c r="J160" s="125">
        <v>2258245.776209115</v>
      </c>
      <c r="K160" s="126">
        <v>5.54875316400431E7</v>
      </c>
      <c r="L160" s="127">
        <v>0.0</v>
      </c>
      <c r="M160" s="127">
        <v>0.0</v>
      </c>
      <c r="N160" s="127">
        <v>0.0</v>
      </c>
      <c r="O160" s="95">
        <v>0.0</v>
      </c>
      <c r="P160" s="95" t="s">
        <v>341</v>
      </c>
      <c r="Q160" s="95" t="s">
        <v>341</v>
      </c>
      <c r="R160" s="95">
        <v>0.0</v>
      </c>
      <c r="S160" s="95">
        <v>0.0</v>
      </c>
      <c r="T160" s="95">
        <v>0.0</v>
      </c>
      <c r="U160" s="96">
        <v>0.0</v>
      </c>
      <c r="V160" s="96">
        <v>0.0</v>
      </c>
      <c r="W160" s="96">
        <v>0.0</v>
      </c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</row>
    <row r="161" ht="21.0" customHeight="1">
      <c r="A161" s="93">
        <v>1.39139149E8</v>
      </c>
      <c r="B161" s="93" t="s">
        <v>288</v>
      </c>
      <c r="C161" s="94">
        <v>3.2320623E7</v>
      </c>
      <c r="D161" s="94">
        <v>3.2066717E8</v>
      </c>
      <c r="E161" s="94">
        <v>0.0</v>
      </c>
      <c r="F161" s="94">
        <v>0.0</v>
      </c>
      <c r="G161" s="94">
        <v>0.0</v>
      </c>
      <c r="H161" s="94">
        <v>0.0</v>
      </c>
      <c r="I161" s="125">
        <v>3.651544781113772E7</v>
      </c>
      <c r="J161" s="125">
        <v>-1979502.3385059095</v>
      </c>
      <c r="K161" s="126">
        <v>4.790620670145386E7</v>
      </c>
      <c r="L161" s="127">
        <v>0.0</v>
      </c>
      <c r="M161" s="127">
        <v>0.0</v>
      </c>
      <c r="N161" s="127">
        <v>0.0</v>
      </c>
      <c r="O161" s="95">
        <v>0.0</v>
      </c>
      <c r="P161" s="95" t="s">
        <v>341</v>
      </c>
      <c r="Q161" s="95" t="s">
        <v>341</v>
      </c>
      <c r="R161" s="95">
        <v>0.0</v>
      </c>
      <c r="S161" s="95">
        <v>559229.0</v>
      </c>
      <c r="T161" s="95">
        <v>0.0</v>
      </c>
      <c r="U161" s="96">
        <v>0.0</v>
      </c>
      <c r="V161" s="96">
        <v>0.0</v>
      </c>
      <c r="W161" s="96">
        <v>0.0</v>
      </c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</row>
    <row r="162" ht="21.0" customHeight="1">
      <c r="A162" s="93">
        <v>1.48890128E8</v>
      </c>
      <c r="B162" s="93" t="s">
        <v>289</v>
      </c>
      <c r="C162" s="94">
        <v>3.1586652E7</v>
      </c>
      <c r="D162" s="94">
        <v>2.6185762E7</v>
      </c>
      <c r="E162" s="94">
        <v>0.0</v>
      </c>
      <c r="F162" s="94">
        <v>0.0</v>
      </c>
      <c r="G162" s="94">
        <v>0.0</v>
      </c>
      <c r="H162" s="94">
        <v>0.0</v>
      </c>
      <c r="I162" s="125">
        <v>3.487313039090019E7</v>
      </c>
      <c r="J162" s="125">
        <v>-4174344.963047261</v>
      </c>
      <c r="K162" s="126">
        <v>4.410859745689439E7</v>
      </c>
      <c r="L162" s="127">
        <v>0.0</v>
      </c>
      <c r="M162" s="127">
        <v>0.0</v>
      </c>
      <c r="N162" s="127">
        <v>0.0</v>
      </c>
      <c r="O162" s="95">
        <v>0.0</v>
      </c>
      <c r="P162" s="95" t="s">
        <v>341</v>
      </c>
      <c r="Q162" s="95" t="s">
        <v>341</v>
      </c>
      <c r="R162" s="95">
        <v>0.0</v>
      </c>
      <c r="S162" s="95">
        <v>627532.0</v>
      </c>
      <c r="T162" s="95">
        <v>0.0</v>
      </c>
      <c r="U162" s="96">
        <v>0.0</v>
      </c>
      <c r="V162" s="96">
        <v>0.0</v>
      </c>
      <c r="W162" s="96">
        <v>0.0</v>
      </c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</row>
    <row r="163" ht="21.0" customHeight="1">
      <c r="A163" s="93">
        <v>1.61551529E8</v>
      </c>
      <c r="B163" s="93" t="s">
        <v>290</v>
      </c>
      <c r="C163" s="94">
        <v>0.0</v>
      </c>
      <c r="D163" s="94">
        <v>0.0</v>
      </c>
      <c r="E163" s="94">
        <v>0.0</v>
      </c>
      <c r="F163" s="94">
        <v>0.0</v>
      </c>
      <c r="G163" s="94">
        <v>0.0</v>
      </c>
      <c r="H163" s="94">
        <v>0.0</v>
      </c>
      <c r="I163" s="125">
        <v>3.8477E7</v>
      </c>
      <c r="J163" s="125">
        <v>-6.1518E7</v>
      </c>
      <c r="K163" s="126">
        <v>-1.06061E7</v>
      </c>
      <c r="L163" s="127">
        <v>0.0</v>
      </c>
      <c r="M163" s="127">
        <v>0.0</v>
      </c>
      <c r="N163" s="127">
        <v>0.0</v>
      </c>
      <c r="O163" s="95">
        <v>0.0</v>
      </c>
      <c r="P163" s="95" t="s">
        <v>341</v>
      </c>
      <c r="Q163" s="95" t="s">
        <v>341</v>
      </c>
      <c r="R163" s="95">
        <v>0.0</v>
      </c>
      <c r="S163" s="95">
        <v>0.0</v>
      </c>
      <c r="T163" s="95">
        <v>0.0</v>
      </c>
      <c r="U163" s="96">
        <v>0.0</v>
      </c>
      <c r="V163" s="96">
        <v>0.0</v>
      </c>
      <c r="W163" s="96">
        <v>0.0</v>
      </c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</row>
    <row r="164" ht="21.0" customHeight="1">
      <c r="A164" s="93">
        <v>1.72219261E8</v>
      </c>
      <c r="B164" s="93" t="s">
        <v>291</v>
      </c>
      <c r="C164" s="94">
        <v>3.1852375E7</v>
      </c>
      <c r="D164" s="94">
        <v>9107647.0</v>
      </c>
      <c r="E164" s="94">
        <v>0.0</v>
      </c>
      <c r="F164" s="94">
        <v>0.0</v>
      </c>
      <c r="G164" s="94">
        <v>0.0</v>
      </c>
      <c r="H164" s="94">
        <v>0.0</v>
      </c>
      <c r="I164" s="125">
        <v>3.3726601768582545E7</v>
      </c>
      <c r="J164" s="125">
        <v>-5787818.785825052</v>
      </c>
      <c r="K164" s="126">
        <v>4.137504564921216E7</v>
      </c>
      <c r="L164" s="127">
        <v>0.0</v>
      </c>
      <c r="M164" s="127">
        <v>0.0</v>
      </c>
      <c r="N164" s="127">
        <v>0.0</v>
      </c>
      <c r="O164" s="95">
        <v>0.0</v>
      </c>
      <c r="P164" s="95" t="s">
        <v>341</v>
      </c>
      <c r="Q164" s="95" t="s">
        <v>341</v>
      </c>
      <c r="R164" s="95">
        <v>0.0</v>
      </c>
      <c r="S164" s="95">
        <v>1590231.0</v>
      </c>
      <c r="T164" s="95">
        <v>0.0</v>
      </c>
      <c r="U164" s="96">
        <v>0.0</v>
      </c>
      <c r="V164" s="96">
        <v>0.0</v>
      </c>
      <c r="W164" s="96">
        <v>0.0</v>
      </c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</row>
    <row r="165" ht="21.0" customHeight="1">
      <c r="A165" s="93">
        <v>1.44094596E8</v>
      </c>
      <c r="B165" s="93" t="s">
        <v>293</v>
      </c>
      <c r="C165" s="94">
        <v>2.9989921E7</v>
      </c>
      <c r="D165" s="94">
        <v>8.5944516E7</v>
      </c>
      <c r="E165" s="94">
        <v>0.0</v>
      </c>
      <c r="F165" s="94">
        <v>0.0</v>
      </c>
      <c r="G165" s="94">
        <v>0.0</v>
      </c>
      <c r="H165" s="94">
        <v>0.0</v>
      </c>
      <c r="I165" s="125">
        <v>3.1814108922025334E7</v>
      </c>
      <c r="J165" s="125">
        <v>-8664513.509393025</v>
      </c>
      <c r="K165" s="126">
        <v>3.66273321012899E7</v>
      </c>
      <c r="L165" s="127">
        <v>0.0</v>
      </c>
      <c r="M165" s="127">
        <v>2699.0</v>
      </c>
      <c r="N165" s="127">
        <v>0.0</v>
      </c>
      <c r="O165" s="95">
        <v>2699.0</v>
      </c>
      <c r="P165" s="95" t="s">
        <v>341</v>
      </c>
      <c r="Q165" s="95" t="s">
        <v>341</v>
      </c>
      <c r="R165" s="95">
        <v>0.0</v>
      </c>
      <c r="S165" s="95">
        <v>0.0</v>
      </c>
      <c r="T165" s="95">
        <v>0.0</v>
      </c>
      <c r="U165" s="96">
        <v>0.0</v>
      </c>
      <c r="V165" s="96">
        <v>0.0</v>
      </c>
      <c r="W165" s="96">
        <v>0.0</v>
      </c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</row>
    <row r="166" ht="21.0" customHeight="1">
      <c r="A166" s="93">
        <v>1.42593039E8</v>
      </c>
      <c r="B166" s="93" t="s">
        <v>294</v>
      </c>
      <c r="C166" s="94">
        <v>0.0</v>
      </c>
      <c r="D166" s="94">
        <v>0.0</v>
      </c>
      <c r="E166" s="94">
        <v>0.0</v>
      </c>
      <c r="F166" s="94">
        <v>0.0</v>
      </c>
      <c r="G166" s="94">
        <v>0.0</v>
      </c>
      <c r="H166" s="94">
        <v>0.0</v>
      </c>
      <c r="I166" s="125">
        <v>3.8477E7</v>
      </c>
      <c r="J166" s="125">
        <v>-6.1518E7</v>
      </c>
      <c r="K166" s="126">
        <v>-1.06061E7</v>
      </c>
      <c r="L166" s="127">
        <v>0.0</v>
      </c>
      <c r="M166" s="127">
        <v>0.0</v>
      </c>
      <c r="N166" s="127">
        <v>0.0</v>
      </c>
      <c r="O166" s="95">
        <v>0.0</v>
      </c>
      <c r="P166" s="95" t="s">
        <v>341</v>
      </c>
      <c r="Q166" s="95" t="s">
        <v>341</v>
      </c>
      <c r="R166" s="95">
        <v>0.0</v>
      </c>
      <c r="S166" s="95">
        <v>0.0</v>
      </c>
      <c r="T166" s="95">
        <v>0.0</v>
      </c>
      <c r="U166" s="96">
        <v>0.0</v>
      </c>
      <c r="V166" s="96">
        <v>0.0</v>
      </c>
      <c r="W166" s="96">
        <v>0.0</v>
      </c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</row>
    <row r="167" ht="21.0" customHeight="1">
      <c r="A167" s="93">
        <v>1.45295709E8</v>
      </c>
      <c r="B167" s="93" t="s">
        <v>295</v>
      </c>
      <c r="C167" s="94">
        <v>2.6376346E7</v>
      </c>
      <c r="D167" s="94">
        <v>3.3008222E7</v>
      </c>
      <c r="E167" s="94">
        <v>0.0</v>
      </c>
      <c r="F167" s="94">
        <v>0.0</v>
      </c>
      <c r="G167" s="94">
        <v>0.0</v>
      </c>
      <c r="H167" s="94">
        <v>0.0</v>
      </c>
      <c r="I167" s="125">
        <v>2.89313273469745E7</v>
      </c>
      <c r="J167" s="125">
        <v>-1.3623291489404779E7</v>
      </c>
      <c r="K167" s="126">
        <v>2.8839392382000312E7</v>
      </c>
      <c r="L167" s="127">
        <v>0.0</v>
      </c>
      <c r="M167" s="127">
        <v>0.0</v>
      </c>
      <c r="N167" s="127">
        <v>0.0</v>
      </c>
      <c r="O167" s="95">
        <v>0.0</v>
      </c>
      <c r="P167" s="95" t="s">
        <v>341</v>
      </c>
      <c r="Q167" s="95" t="s">
        <v>341</v>
      </c>
      <c r="R167" s="95">
        <v>0.0</v>
      </c>
      <c r="S167" s="95">
        <v>6700.0</v>
      </c>
      <c r="T167" s="95">
        <v>0.0</v>
      </c>
      <c r="U167" s="96">
        <v>0.0</v>
      </c>
      <c r="V167" s="96">
        <v>0.0</v>
      </c>
      <c r="W167" s="96">
        <v>0.0</v>
      </c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</row>
    <row r="168" ht="21.0" customHeight="1">
      <c r="A168" s="93">
        <v>1.83952984E8</v>
      </c>
      <c r="B168" s="93" t="s">
        <v>296</v>
      </c>
      <c r="C168" s="94">
        <v>0.0</v>
      </c>
      <c r="D168" s="94">
        <v>0.0</v>
      </c>
      <c r="E168" s="94">
        <v>0.0</v>
      </c>
      <c r="F168" s="94">
        <v>0.0</v>
      </c>
      <c r="G168" s="94">
        <v>0.0</v>
      </c>
      <c r="H168" s="94">
        <v>0.0</v>
      </c>
      <c r="I168" s="125">
        <v>3.088691052699747E7</v>
      </c>
      <c r="J168" s="125">
        <v>-1.0162458542024523E7</v>
      </c>
      <c r="K168" s="126">
        <v>3.4220819970323056E7</v>
      </c>
      <c r="L168" s="127">
        <v>0.0</v>
      </c>
      <c r="M168" s="127">
        <v>0.0</v>
      </c>
      <c r="N168" s="127">
        <v>0.0</v>
      </c>
      <c r="O168" s="95">
        <v>0.0</v>
      </c>
      <c r="P168" s="95" t="s">
        <v>341</v>
      </c>
      <c r="Q168" s="95" t="s">
        <v>341</v>
      </c>
      <c r="R168" s="95">
        <v>0.0</v>
      </c>
      <c r="S168" s="95">
        <v>0.0</v>
      </c>
      <c r="T168" s="95">
        <v>0.0</v>
      </c>
      <c r="U168" s="96">
        <v>0.0</v>
      </c>
      <c r="V168" s="96">
        <v>0.0</v>
      </c>
      <c r="W168" s="96">
        <v>0.0</v>
      </c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</row>
    <row r="169" ht="21.0" customHeight="1">
      <c r="A169" s="93">
        <v>7.643357E7</v>
      </c>
      <c r="B169" s="93" t="s">
        <v>297</v>
      </c>
      <c r="C169" s="94">
        <v>0.0</v>
      </c>
      <c r="D169" s="94">
        <v>0.0</v>
      </c>
      <c r="E169" s="94">
        <v>0.0</v>
      </c>
      <c r="F169" s="94">
        <v>0.0</v>
      </c>
      <c r="G169" s="94">
        <v>0.0</v>
      </c>
      <c r="H169" s="94">
        <v>0.0</v>
      </c>
      <c r="I169" s="125">
        <v>3.8477E7</v>
      </c>
      <c r="J169" s="125">
        <v>-6.1518E7</v>
      </c>
      <c r="K169" s="126">
        <v>-1.06061E7</v>
      </c>
      <c r="L169" s="127">
        <v>0.0</v>
      </c>
      <c r="M169" s="127">
        <v>0.0</v>
      </c>
      <c r="N169" s="127">
        <v>0.0</v>
      </c>
      <c r="O169" s="95">
        <v>0.0</v>
      </c>
      <c r="P169" s="95" t="s">
        <v>341</v>
      </c>
      <c r="Q169" s="95" t="s">
        <v>341</v>
      </c>
      <c r="R169" s="95">
        <v>0.0</v>
      </c>
      <c r="S169" s="95">
        <v>0.0</v>
      </c>
      <c r="T169" s="95">
        <v>0.0</v>
      </c>
      <c r="U169" s="96">
        <v>0.0</v>
      </c>
      <c r="V169" s="96">
        <v>0.0</v>
      </c>
      <c r="W169" s="96">
        <v>0.0</v>
      </c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</row>
    <row r="170" ht="21.0" customHeight="1">
      <c r="A170" s="93">
        <v>1.40545176E8</v>
      </c>
      <c r="B170" s="93" t="s">
        <v>298</v>
      </c>
      <c r="C170" s="94">
        <v>0.0</v>
      </c>
      <c r="D170" s="94">
        <v>0.0</v>
      </c>
      <c r="E170" s="94">
        <v>0.0</v>
      </c>
      <c r="F170" s="94">
        <v>0.0</v>
      </c>
      <c r="G170" s="94">
        <v>0.0</v>
      </c>
      <c r="H170" s="94">
        <v>0.0</v>
      </c>
      <c r="I170" s="125">
        <v>2.5914173927535713E7</v>
      </c>
      <c r="J170" s="125">
        <v>-2.0364470339815356E7</v>
      </c>
      <c r="K170" s="126">
        <v>1.9115015303203434E7</v>
      </c>
      <c r="L170" s="127">
        <v>0.0</v>
      </c>
      <c r="M170" s="127">
        <v>0.0</v>
      </c>
      <c r="N170" s="127">
        <v>0.0</v>
      </c>
      <c r="O170" s="95">
        <v>0.0</v>
      </c>
      <c r="P170" s="95" t="s">
        <v>341</v>
      </c>
      <c r="Q170" s="95" t="s">
        <v>341</v>
      </c>
      <c r="R170" s="95">
        <v>0.0</v>
      </c>
      <c r="S170" s="95">
        <v>0.0</v>
      </c>
      <c r="T170" s="95">
        <v>0.0</v>
      </c>
      <c r="U170" s="96">
        <v>0.0</v>
      </c>
      <c r="V170" s="96">
        <v>0.0</v>
      </c>
      <c r="W170" s="96">
        <v>0.0</v>
      </c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</row>
    <row r="171" ht="21.0" customHeight="1">
      <c r="A171" s="93">
        <v>1.16425532E8</v>
      </c>
      <c r="B171" s="93" t="s">
        <v>299</v>
      </c>
      <c r="C171" s="94">
        <v>0.0</v>
      </c>
      <c r="D171" s="94">
        <v>0.0</v>
      </c>
      <c r="E171" s="94">
        <v>0.0</v>
      </c>
      <c r="F171" s="94">
        <v>0.0</v>
      </c>
      <c r="G171" s="94">
        <v>0.0</v>
      </c>
      <c r="H171" s="94">
        <v>0.0</v>
      </c>
      <c r="I171" s="125">
        <v>2.6658579133039717E7</v>
      </c>
      <c r="J171" s="125">
        <v>-1.8453793799004067E7</v>
      </c>
      <c r="K171" s="126">
        <v>2.17652551605659E7</v>
      </c>
      <c r="L171" s="127">
        <v>0.0</v>
      </c>
      <c r="M171" s="127">
        <v>0.0</v>
      </c>
      <c r="N171" s="127">
        <v>0.0</v>
      </c>
      <c r="O171" s="95">
        <v>0.0</v>
      </c>
      <c r="P171" s="95" t="s">
        <v>341</v>
      </c>
      <c r="Q171" s="95" t="s">
        <v>341</v>
      </c>
      <c r="R171" s="95">
        <v>0.0</v>
      </c>
      <c r="S171" s="95">
        <v>0.0</v>
      </c>
      <c r="T171" s="95">
        <v>0.0</v>
      </c>
      <c r="U171" s="96">
        <v>0.0</v>
      </c>
      <c r="V171" s="96">
        <v>0.0</v>
      </c>
      <c r="W171" s="96">
        <v>0.0</v>
      </c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</row>
    <row r="172" ht="21.0" customHeight="1">
      <c r="A172" s="93">
        <v>1.29862445E8</v>
      </c>
      <c r="B172" s="93" t="s">
        <v>300</v>
      </c>
      <c r="C172" s="94">
        <v>0.0</v>
      </c>
      <c r="D172" s="94">
        <v>0.0</v>
      </c>
      <c r="E172" s="94">
        <v>0.0</v>
      </c>
      <c r="F172" s="94">
        <v>0.0</v>
      </c>
      <c r="G172" s="94">
        <v>0.0</v>
      </c>
      <c r="H172" s="94">
        <v>0.0</v>
      </c>
      <c r="I172" s="125">
        <v>3.8477E7</v>
      </c>
      <c r="J172" s="125">
        <v>-6.1518E7</v>
      </c>
      <c r="K172" s="126">
        <v>-1.06061E7</v>
      </c>
      <c r="L172" s="127">
        <v>0.0</v>
      </c>
      <c r="M172" s="127">
        <v>0.0</v>
      </c>
      <c r="N172" s="127">
        <v>0.0</v>
      </c>
      <c r="O172" s="95">
        <v>0.0</v>
      </c>
      <c r="P172" s="95" t="s">
        <v>341</v>
      </c>
      <c r="Q172" s="95" t="s">
        <v>341</v>
      </c>
      <c r="R172" s="95">
        <v>0.0</v>
      </c>
      <c r="S172" s="95">
        <v>0.0</v>
      </c>
      <c r="T172" s="95">
        <v>0.0</v>
      </c>
      <c r="U172" s="96">
        <v>0.0</v>
      </c>
      <c r="V172" s="96">
        <v>0.0</v>
      </c>
      <c r="W172" s="96">
        <v>0.0</v>
      </c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</row>
    <row r="173" ht="21.0" customHeight="1">
      <c r="A173" s="93">
        <v>1.44096624E8</v>
      </c>
      <c r="B173" s="93" t="s">
        <v>303</v>
      </c>
      <c r="C173" s="94">
        <v>0.0</v>
      </c>
      <c r="D173" s="94">
        <v>0.0</v>
      </c>
      <c r="E173" s="94">
        <v>0.0</v>
      </c>
      <c r="F173" s="94">
        <v>0.0</v>
      </c>
      <c r="G173" s="94">
        <v>0.0</v>
      </c>
      <c r="H173" s="94">
        <v>0.0</v>
      </c>
      <c r="I173" s="125">
        <v>3.8477E7</v>
      </c>
      <c r="J173" s="125">
        <v>-6.1518E7</v>
      </c>
      <c r="K173" s="126">
        <v>-1.06061E7</v>
      </c>
      <c r="L173" s="127">
        <v>0.0</v>
      </c>
      <c r="M173" s="127">
        <v>0.0</v>
      </c>
      <c r="N173" s="127">
        <v>0.0</v>
      </c>
      <c r="O173" s="95">
        <v>0.0</v>
      </c>
      <c r="P173" s="95" t="s">
        <v>341</v>
      </c>
      <c r="Q173" s="95" t="s">
        <v>341</v>
      </c>
      <c r="R173" s="95">
        <v>0.0</v>
      </c>
      <c r="S173" s="95">
        <v>0.0</v>
      </c>
      <c r="T173" s="95">
        <v>0.0</v>
      </c>
      <c r="U173" s="96">
        <v>0.0</v>
      </c>
      <c r="V173" s="96">
        <v>0.0</v>
      </c>
      <c r="W173" s="96">
        <v>0.0</v>
      </c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</row>
    <row r="174" ht="21.0" customHeight="1">
      <c r="A174" s="93">
        <v>1.20777788E8</v>
      </c>
      <c r="B174" s="93" t="s">
        <v>304</v>
      </c>
      <c r="C174" s="94">
        <v>0.0</v>
      </c>
      <c r="D174" s="94">
        <v>0.0</v>
      </c>
      <c r="E174" s="94">
        <v>0.0</v>
      </c>
      <c r="F174" s="94">
        <v>0.0</v>
      </c>
      <c r="G174" s="94">
        <v>0.0</v>
      </c>
      <c r="H174" s="94">
        <v>0.0</v>
      </c>
      <c r="I174" s="125">
        <v>3.8477E7</v>
      </c>
      <c r="J174" s="125">
        <v>-6.1518E7</v>
      </c>
      <c r="K174" s="126">
        <v>-1.06061E7</v>
      </c>
      <c r="L174" s="127">
        <v>0.0</v>
      </c>
      <c r="M174" s="127">
        <v>0.0</v>
      </c>
      <c r="N174" s="127">
        <v>0.0</v>
      </c>
      <c r="O174" s="95">
        <v>0.0</v>
      </c>
      <c r="P174" s="95" t="s">
        <v>341</v>
      </c>
      <c r="Q174" s="95" t="s">
        <v>341</v>
      </c>
      <c r="R174" s="95">
        <v>0.0</v>
      </c>
      <c r="S174" s="95">
        <v>0.0</v>
      </c>
      <c r="T174" s="95">
        <v>0.0</v>
      </c>
      <c r="U174" s="96">
        <v>0.0</v>
      </c>
      <c r="V174" s="96">
        <v>0.0</v>
      </c>
      <c r="W174" s="96">
        <v>0.0</v>
      </c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</row>
    <row r="175" ht="21.0" customHeight="1">
      <c r="A175" s="93">
        <v>6.2280166E7</v>
      </c>
      <c r="B175" s="93" t="s">
        <v>305</v>
      </c>
      <c r="C175" s="94">
        <v>0.0</v>
      </c>
      <c r="D175" s="94">
        <v>0.0</v>
      </c>
      <c r="E175" s="94">
        <v>0.0</v>
      </c>
      <c r="F175" s="94">
        <v>0.0</v>
      </c>
      <c r="G175" s="94">
        <v>0.0</v>
      </c>
      <c r="H175" s="94">
        <v>0.0</v>
      </c>
      <c r="I175" s="125">
        <v>2.3561069844490755E7</v>
      </c>
      <c r="J175" s="125">
        <v>-3.0576715010086667E7</v>
      </c>
      <c r="K175" s="126">
        <v>6505356.690659615</v>
      </c>
      <c r="L175" s="127">
        <v>0.0</v>
      </c>
      <c r="M175" s="127">
        <v>0.0</v>
      </c>
      <c r="N175" s="127">
        <v>0.0</v>
      </c>
      <c r="O175" s="95">
        <v>0.0</v>
      </c>
      <c r="P175" s="95" t="s">
        <v>341</v>
      </c>
      <c r="Q175" s="95" t="s">
        <v>341</v>
      </c>
      <c r="R175" s="95">
        <v>0.0</v>
      </c>
      <c r="S175" s="95">
        <v>0.0</v>
      </c>
      <c r="T175" s="95">
        <v>0.0</v>
      </c>
      <c r="U175" s="96">
        <v>0.0</v>
      </c>
      <c r="V175" s="96">
        <v>0.0</v>
      </c>
      <c r="W175" s="96">
        <v>0.0</v>
      </c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</row>
    <row r="176" ht="21.0" customHeight="1">
      <c r="A176" s="93">
        <v>1.37840286E8</v>
      </c>
      <c r="B176" s="93" t="s">
        <v>306</v>
      </c>
      <c r="C176" s="94">
        <v>0.0</v>
      </c>
      <c r="D176" s="94">
        <v>0.0</v>
      </c>
      <c r="E176" s="94">
        <v>0.0</v>
      </c>
      <c r="F176" s="94">
        <v>0.0</v>
      </c>
      <c r="G176" s="94">
        <v>0.0</v>
      </c>
      <c r="H176" s="94">
        <v>0.0</v>
      </c>
      <c r="I176" s="125">
        <v>3.8477E7</v>
      </c>
      <c r="J176" s="125">
        <v>-6.1518E7</v>
      </c>
      <c r="K176" s="126">
        <v>-1.06061E7</v>
      </c>
      <c r="L176" s="127">
        <v>0.0</v>
      </c>
      <c r="M176" s="127">
        <v>0.0</v>
      </c>
      <c r="N176" s="127">
        <v>0.0</v>
      </c>
      <c r="O176" s="95">
        <v>0.0</v>
      </c>
      <c r="P176" s="95" t="s">
        <v>341</v>
      </c>
      <c r="Q176" s="95" t="s">
        <v>341</v>
      </c>
      <c r="R176" s="95">
        <v>0.0</v>
      </c>
      <c r="S176" s="95">
        <v>0.0</v>
      </c>
      <c r="T176" s="95">
        <v>0.0</v>
      </c>
      <c r="U176" s="96">
        <v>0.0</v>
      </c>
      <c r="V176" s="96">
        <v>0.0</v>
      </c>
      <c r="W176" s="96">
        <v>0.0</v>
      </c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</row>
    <row r="177" ht="21.0" customHeight="1">
      <c r="A177" s="93">
        <v>6.8699875E7</v>
      </c>
      <c r="B177" s="93" t="s">
        <v>307</v>
      </c>
      <c r="C177" s="94">
        <v>0.0</v>
      </c>
      <c r="D177" s="94">
        <v>0.0</v>
      </c>
      <c r="E177" s="94">
        <v>0.0</v>
      </c>
      <c r="F177" s="94">
        <v>0.0</v>
      </c>
      <c r="G177" s="94">
        <v>0.0</v>
      </c>
      <c r="H177" s="94">
        <v>0.0</v>
      </c>
      <c r="I177" s="125">
        <v>3.8477E7</v>
      </c>
      <c r="J177" s="125">
        <v>-6.1518E7</v>
      </c>
      <c r="K177" s="126">
        <v>-1.06061E7</v>
      </c>
      <c r="L177" s="127">
        <v>0.0</v>
      </c>
      <c r="M177" s="127">
        <v>0.0</v>
      </c>
      <c r="N177" s="127">
        <v>0.0</v>
      </c>
      <c r="O177" s="95">
        <v>0.0</v>
      </c>
      <c r="P177" s="95" t="s">
        <v>341</v>
      </c>
      <c r="Q177" s="95" t="s">
        <v>341</v>
      </c>
      <c r="R177" s="95">
        <v>0.0</v>
      </c>
      <c r="S177" s="95">
        <v>0.0</v>
      </c>
      <c r="T177" s="95">
        <v>0.0</v>
      </c>
      <c r="U177" s="96">
        <v>0.0</v>
      </c>
      <c r="V177" s="96">
        <v>0.0</v>
      </c>
      <c r="W177" s="96">
        <v>0.0</v>
      </c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</row>
    <row r="178" ht="21.0" customHeight="1">
      <c r="A178" s="93">
        <v>8.7579313E7</v>
      </c>
      <c r="B178" s="93" t="s">
        <v>308</v>
      </c>
      <c r="C178" s="94">
        <v>0.0</v>
      </c>
      <c r="D178" s="94">
        <v>0.0</v>
      </c>
      <c r="E178" s="94">
        <v>0.0</v>
      </c>
      <c r="F178" s="94">
        <v>0.0</v>
      </c>
      <c r="G178" s="94">
        <v>0.0</v>
      </c>
      <c r="H178" s="94">
        <v>0.0</v>
      </c>
      <c r="I178" s="125">
        <v>2.4023169452659704E7</v>
      </c>
      <c r="J178" s="125">
        <v>-3.944517762768947E7</v>
      </c>
      <c r="K178" s="126">
        <v>-2047668.160733183</v>
      </c>
      <c r="L178" s="127">
        <v>0.0</v>
      </c>
      <c r="M178" s="127">
        <v>0.0</v>
      </c>
      <c r="N178" s="127">
        <v>0.0</v>
      </c>
      <c r="O178" s="95">
        <v>0.0</v>
      </c>
      <c r="P178" s="95" t="s">
        <v>341</v>
      </c>
      <c r="Q178" s="95" t="s">
        <v>341</v>
      </c>
      <c r="R178" s="95">
        <v>0.0</v>
      </c>
      <c r="S178" s="95">
        <v>0.0</v>
      </c>
      <c r="T178" s="95">
        <v>0.0</v>
      </c>
      <c r="U178" s="96">
        <v>0.0</v>
      </c>
      <c r="V178" s="96">
        <v>0.0</v>
      </c>
      <c r="W178" s="96">
        <v>0.0</v>
      </c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</row>
    <row r="179" ht="21.0" customHeight="1">
      <c r="A179" s="93">
        <v>1.4358749E8</v>
      </c>
      <c r="B179" s="93" t="s">
        <v>309</v>
      </c>
      <c r="C179" s="94">
        <v>0.0</v>
      </c>
      <c r="D179" s="94">
        <v>0.0</v>
      </c>
      <c r="E179" s="94">
        <v>0.0</v>
      </c>
      <c r="F179" s="94">
        <v>0.0</v>
      </c>
      <c r="G179" s="94">
        <v>0.0</v>
      </c>
      <c r="H179" s="94">
        <v>0.0</v>
      </c>
      <c r="I179" s="125">
        <v>3.8477E7</v>
      </c>
      <c r="J179" s="125">
        <v>-6.1518E7</v>
      </c>
      <c r="K179" s="126">
        <v>-1.06061E7</v>
      </c>
      <c r="L179" s="127">
        <v>0.0</v>
      </c>
      <c r="M179" s="127">
        <v>0.0</v>
      </c>
      <c r="N179" s="127">
        <v>0.0</v>
      </c>
      <c r="O179" s="95">
        <v>0.0</v>
      </c>
      <c r="P179" s="95" t="s">
        <v>341</v>
      </c>
      <c r="Q179" s="95" t="s">
        <v>341</v>
      </c>
      <c r="R179" s="95">
        <v>0.0</v>
      </c>
      <c r="S179" s="95">
        <v>0.0</v>
      </c>
      <c r="T179" s="95">
        <v>0.0</v>
      </c>
      <c r="U179" s="96">
        <v>0.0</v>
      </c>
      <c r="V179" s="96">
        <v>0.0</v>
      </c>
      <c r="W179" s="96">
        <v>0.0</v>
      </c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</row>
    <row r="180" ht="21.0" customHeight="1">
      <c r="A180" s="93">
        <v>1.71293992E8</v>
      </c>
      <c r="B180" s="93" t="s">
        <v>313</v>
      </c>
      <c r="C180" s="94">
        <v>0.0</v>
      </c>
      <c r="D180" s="94">
        <v>0.0</v>
      </c>
      <c r="E180" s="94">
        <v>0.0</v>
      </c>
      <c r="F180" s="94">
        <v>0.0</v>
      </c>
      <c r="G180" s="94">
        <v>0.0</v>
      </c>
      <c r="H180" s="94">
        <v>0.0</v>
      </c>
      <c r="I180" s="125">
        <v>3.8477E7</v>
      </c>
      <c r="J180" s="125">
        <v>-6.1518E7</v>
      </c>
      <c r="K180" s="126">
        <v>-1.06061E7</v>
      </c>
      <c r="L180" s="127">
        <v>0.0</v>
      </c>
      <c r="M180" s="127">
        <v>0.0</v>
      </c>
      <c r="N180" s="127">
        <v>0.0</v>
      </c>
      <c r="O180" s="95">
        <v>0.0</v>
      </c>
      <c r="P180" s="95" t="s">
        <v>341</v>
      </c>
      <c r="Q180" s="95" t="s">
        <v>341</v>
      </c>
      <c r="R180" s="95">
        <v>0.0</v>
      </c>
      <c r="S180" s="95">
        <v>0.0</v>
      </c>
      <c r="T180" s="95">
        <v>0.0</v>
      </c>
      <c r="U180" s="96">
        <v>0.0</v>
      </c>
      <c r="V180" s="96">
        <v>0.0</v>
      </c>
      <c r="W180" s="96">
        <v>0.0</v>
      </c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</row>
    <row r="181" ht="21.0" customHeight="1">
      <c r="A181" s="93">
        <v>1.4420936E8</v>
      </c>
      <c r="B181" s="93" t="s">
        <v>312</v>
      </c>
      <c r="C181" s="94">
        <v>0.0</v>
      </c>
      <c r="D181" s="94">
        <v>0.0</v>
      </c>
      <c r="E181" s="94">
        <v>0.0</v>
      </c>
      <c r="F181" s="94">
        <v>0.0</v>
      </c>
      <c r="G181" s="94">
        <v>0.0</v>
      </c>
      <c r="H181" s="94">
        <v>0.0</v>
      </c>
      <c r="I181" s="125">
        <v>2.4118237791881975E7</v>
      </c>
      <c r="J181" s="125">
        <v>-3.990395474006104E7</v>
      </c>
      <c r="K181" s="126">
        <v>-2422036.54746306</v>
      </c>
      <c r="L181" s="127">
        <v>0.0</v>
      </c>
      <c r="M181" s="127">
        <v>0.0</v>
      </c>
      <c r="N181" s="127">
        <v>0.0</v>
      </c>
      <c r="O181" s="95">
        <v>0.0</v>
      </c>
      <c r="P181" s="95" t="s">
        <v>341</v>
      </c>
      <c r="Q181" s="95" t="s">
        <v>341</v>
      </c>
      <c r="R181" s="95">
        <v>0.0</v>
      </c>
      <c r="S181" s="95">
        <v>0.0</v>
      </c>
      <c r="T181" s="95">
        <v>0.0</v>
      </c>
      <c r="U181" s="96">
        <v>0.0</v>
      </c>
      <c r="V181" s="96">
        <v>0.0</v>
      </c>
      <c r="W181" s="96">
        <v>0.0</v>
      </c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</row>
    <row r="182" ht="21.0" customHeight="1">
      <c r="A182" s="93"/>
      <c r="B182" s="93"/>
      <c r="C182" s="94"/>
      <c r="D182" s="94"/>
      <c r="E182" s="94"/>
      <c r="F182" s="94"/>
      <c r="G182" s="94"/>
      <c r="H182" s="94"/>
      <c r="I182" s="94"/>
      <c r="J182" s="94"/>
      <c r="K182" s="94"/>
      <c r="L182" s="108">
        <f t="shared" ref="L182:T182" si="1">SUM(L4:L181)</f>
        <v>10963639</v>
      </c>
      <c r="M182" s="108">
        <f t="shared" si="1"/>
        <v>95070432</v>
      </c>
      <c r="N182" s="108">
        <f t="shared" si="1"/>
        <v>504950142</v>
      </c>
      <c r="O182" s="108">
        <f t="shared" si="1"/>
        <v>600020574</v>
      </c>
      <c r="P182" s="108">
        <f t="shared" si="1"/>
        <v>0</v>
      </c>
      <c r="Q182" s="108">
        <f t="shared" si="1"/>
        <v>0</v>
      </c>
      <c r="R182" s="108">
        <f t="shared" si="1"/>
        <v>63685562</v>
      </c>
      <c r="S182" s="108">
        <f t="shared" si="1"/>
        <v>-375286009</v>
      </c>
      <c r="T182" s="108">
        <f t="shared" si="1"/>
        <v>11063690452</v>
      </c>
      <c r="U182" s="109"/>
      <c r="V182" s="109"/>
      <c r="W182" s="110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</row>
    <row r="183" ht="21.0" customHeight="1">
      <c r="A183" s="93"/>
      <c r="B183" s="93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109"/>
      <c r="V183" s="109"/>
      <c r="W183" s="110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</row>
    <row r="184" ht="21.0" customHeight="1">
      <c r="A184" s="93"/>
      <c r="B184" s="93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109"/>
      <c r="V184" s="109"/>
      <c r="W184" s="110"/>
      <c r="X184" s="78"/>
      <c r="Y184" s="78"/>
      <c r="Z184" s="111"/>
      <c r="AA184" s="111"/>
      <c r="AB184" s="111"/>
      <c r="AC184" s="111"/>
      <c r="AD184" s="111"/>
      <c r="AE184" s="111"/>
      <c r="AF184" s="111"/>
      <c r="AG184" s="111"/>
      <c r="AH184" s="111"/>
    </row>
    <row r="185" ht="21.0" customHeight="1">
      <c r="A185" s="93"/>
      <c r="B185" s="93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109"/>
      <c r="V185" s="109"/>
      <c r="W185" s="110"/>
      <c r="X185" s="78"/>
      <c r="Y185" s="78"/>
      <c r="Z185" s="111"/>
      <c r="AA185" s="111"/>
      <c r="AB185" s="111"/>
      <c r="AC185" s="111"/>
      <c r="AD185" s="111"/>
      <c r="AE185" s="111"/>
      <c r="AF185" s="111"/>
      <c r="AG185" s="111"/>
      <c r="AH185" s="111"/>
    </row>
    <row r="186" ht="21.0" customHeight="1">
      <c r="A186" s="93"/>
      <c r="B186" s="93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109"/>
      <c r="V186" s="109"/>
      <c r="W186" s="110"/>
      <c r="X186" s="78"/>
      <c r="Y186" s="78"/>
      <c r="Z186" s="111"/>
      <c r="AA186" s="111"/>
      <c r="AB186" s="111"/>
      <c r="AC186" s="111"/>
      <c r="AD186" s="111"/>
      <c r="AE186" s="111"/>
      <c r="AF186" s="111"/>
      <c r="AG186" s="111"/>
      <c r="AH186" s="111"/>
    </row>
    <row r="187" ht="21.0" customHeight="1">
      <c r="A187" s="93"/>
      <c r="B187" s="93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109"/>
      <c r="V187" s="109"/>
      <c r="W187" s="110"/>
      <c r="X187" s="78"/>
      <c r="Y187" s="78"/>
      <c r="Z187" s="111"/>
      <c r="AA187" s="111"/>
      <c r="AB187" s="111"/>
      <c r="AC187" s="111"/>
      <c r="AD187" s="111"/>
      <c r="AE187" s="111"/>
      <c r="AF187" s="111"/>
      <c r="AG187" s="111"/>
      <c r="AH187" s="111"/>
    </row>
    <row r="188" ht="21.0" customHeight="1">
      <c r="A188" s="93"/>
      <c r="B188" s="93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109"/>
      <c r="V188" s="109"/>
      <c r="W188" s="110"/>
      <c r="X188" s="78"/>
      <c r="Y188" s="78"/>
      <c r="Z188" s="111"/>
      <c r="AA188" s="111"/>
      <c r="AB188" s="111"/>
      <c r="AC188" s="111"/>
      <c r="AD188" s="111"/>
      <c r="AE188" s="111"/>
      <c r="AF188" s="111"/>
      <c r="AG188" s="111"/>
      <c r="AH188" s="111"/>
    </row>
    <row r="189" ht="21.0" customHeight="1">
      <c r="A189" s="93"/>
      <c r="B189" s="93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109"/>
      <c r="V189" s="109"/>
      <c r="W189" s="110"/>
      <c r="X189" s="78"/>
      <c r="Y189" s="78"/>
      <c r="Z189" s="111"/>
      <c r="AA189" s="111"/>
      <c r="AB189" s="111"/>
      <c r="AC189" s="111"/>
      <c r="AD189" s="111"/>
      <c r="AE189" s="111"/>
      <c r="AF189" s="111"/>
      <c r="AG189" s="111"/>
      <c r="AH189" s="111"/>
    </row>
    <row r="190" ht="21.0" customHeight="1">
      <c r="A190" s="93"/>
      <c r="B190" s="93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109"/>
      <c r="V190" s="109"/>
      <c r="W190" s="110"/>
      <c r="X190" s="78"/>
      <c r="Y190" s="78"/>
      <c r="Z190" s="111"/>
      <c r="AA190" s="111"/>
      <c r="AB190" s="111"/>
      <c r="AC190" s="111"/>
      <c r="AD190" s="111"/>
      <c r="AE190" s="111"/>
      <c r="AF190" s="111"/>
      <c r="AG190" s="111"/>
      <c r="AH190" s="111"/>
    </row>
    <row r="191" ht="21.0" customHeight="1">
      <c r="A191" s="93"/>
      <c r="B191" s="93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109"/>
      <c r="V191" s="109"/>
      <c r="W191" s="110"/>
      <c r="X191" s="78"/>
      <c r="Y191" s="78"/>
      <c r="Z191" s="111"/>
      <c r="AA191" s="111"/>
      <c r="AB191" s="111"/>
      <c r="AC191" s="111"/>
      <c r="AD191" s="111"/>
      <c r="AE191" s="111"/>
      <c r="AF191" s="111"/>
      <c r="AG191" s="111"/>
      <c r="AH191" s="111"/>
    </row>
    <row r="192" ht="21.0" customHeight="1">
      <c r="A192" s="93"/>
      <c r="B192" s="93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109"/>
      <c r="V192" s="109"/>
      <c r="W192" s="110"/>
      <c r="X192" s="78"/>
      <c r="Y192" s="78"/>
      <c r="Z192" s="111"/>
      <c r="AA192" s="111"/>
      <c r="AB192" s="111"/>
      <c r="AC192" s="111"/>
      <c r="AD192" s="111"/>
      <c r="AE192" s="111"/>
      <c r="AF192" s="111"/>
      <c r="AG192" s="111"/>
      <c r="AH192" s="111"/>
    </row>
    <row r="193" ht="21.0" customHeight="1">
      <c r="A193" s="93"/>
      <c r="B193" s="93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109"/>
      <c r="V193" s="109"/>
      <c r="W193" s="110"/>
      <c r="X193" s="78"/>
      <c r="Y193" s="78"/>
      <c r="Z193" s="111"/>
      <c r="AA193" s="111"/>
      <c r="AB193" s="111"/>
      <c r="AC193" s="111"/>
      <c r="AD193" s="111"/>
      <c r="AE193" s="111"/>
      <c r="AF193" s="111"/>
      <c r="AG193" s="111"/>
      <c r="AH193" s="111"/>
    </row>
    <row r="194" ht="21.0" customHeight="1">
      <c r="A194" s="93"/>
      <c r="B194" s="93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109"/>
      <c r="V194" s="109"/>
      <c r="W194" s="110"/>
      <c r="X194" s="78"/>
      <c r="Y194" s="78"/>
      <c r="Z194" s="111"/>
      <c r="AA194" s="111"/>
      <c r="AB194" s="111"/>
      <c r="AC194" s="111"/>
      <c r="AD194" s="111"/>
      <c r="AE194" s="111"/>
      <c r="AF194" s="111"/>
      <c r="AG194" s="111"/>
      <c r="AH194" s="111"/>
    </row>
    <row r="195" ht="21.0" customHeight="1">
      <c r="A195" s="93"/>
      <c r="B195" s="93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109"/>
      <c r="V195" s="109"/>
      <c r="W195" s="110"/>
      <c r="X195" s="78"/>
      <c r="Y195" s="78"/>
      <c r="Z195" s="111"/>
      <c r="AA195" s="111"/>
      <c r="AB195" s="111"/>
      <c r="AC195" s="111"/>
      <c r="AD195" s="111"/>
      <c r="AE195" s="111"/>
      <c r="AF195" s="111"/>
      <c r="AG195" s="111"/>
      <c r="AH195" s="111"/>
    </row>
    <row r="196" ht="21.0" customHeight="1">
      <c r="A196" s="93"/>
      <c r="B196" s="93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109"/>
      <c r="V196" s="109"/>
      <c r="W196" s="110"/>
      <c r="X196" s="78"/>
      <c r="Y196" s="78"/>
      <c r="Z196" s="111"/>
      <c r="AA196" s="111"/>
      <c r="AB196" s="111"/>
      <c r="AC196" s="111"/>
      <c r="AD196" s="111"/>
      <c r="AE196" s="111"/>
      <c r="AF196" s="111"/>
      <c r="AG196" s="111"/>
      <c r="AH196" s="111"/>
    </row>
    <row r="197" ht="21.0" customHeight="1">
      <c r="A197" s="93"/>
      <c r="B197" s="93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109"/>
      <c r="V197" s="109"/>
      <c r="W197" s="110"/>
      <c r="X197" s="78"/>
      <c r="Y197" s="78"/>
      <c r="Z197" s="111"/>
      <c r="AA197" s="111"/>
      <c r="AB197" s="111"/>
      <c r="AC197" s="111"/>
      <c r="AD197" s="111"/>
      <c r="AE197" s="111"/>
      <c r="AF197" s="111"/>
      <c r="AG197" s="111"/>
      <c r="AH197" s="111"/>
    </row>
    <row r="198" ht="21.0" customHeight="1">
      <c r="A198" s="93"/>
      <c r="B198" s="93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109"/>
      <c r="V198" s="109"/>
      <c r="W198" s="110"/>
      <c r="X198" s="78"/>
      <c r="Y198" s="78"/>
      <c r="Z198" s="111"/>
      <c r="AA198" s="111"/>
      <c r="AB198" s="111"/>
      <c r="AC198" s="111"/>
      <c r="AD198" s="111"/>
      <c r="AE198" s="111"/>
      <c r="AF198" s="111"/>
      <c r="AG198" s="111"/>
      <c r="AH198" s="111"/>
    </row>
    <row r="199" ht="21.0" customHeight="1">
      <c r="A199" s="93"/>
      <c r="B199" s="93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109"/>
      <c r="V199" s="109"/>
      <c r="W199" s="110"/>
      <c r="X199" s="78"/>
      <c r="Y199" s="78"/>
      <c r="Z199" s="111"/>
      <c r="AA199" s="111"/>
      <c r="AB199" s="111"/>
      <c r="AC199" s="111"/>
      <c r="AD199" s="111"/>
      <c r="AE199" s="111"/>
      <c r="AF199" s="111"/>
      <c r="AG199" s="111"/>
      <c r="AH199" s="111"/>
    </row>
    <row r="200" ht="21.0" customHeight="1">
      <c r="A200" s="93"/>
      <c r="B200" s="93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109"/>
      <c r="V200" s="109"/>
      <c r="W200" s="110"/>
      <c r="X200" s="78"/>
      <c r="Y200" s="78"/>
      <c r="Z200" s="111"/>
      <c r="AA200" s="111"/>
      <c r="AB200" s="111"/>
      <c r="AC200" s="111"/>
      <c r="AD200" s="111"/>
      <c r="AE200" s="111"/>
      <c r="AF200" s="111"/>
      <c r="AG200" s="111"/>
      <c r="AH200" s="111"/>
    </row>
    <row r="201" ht="21.0" customHeight="1">
      <c r="A201" s="93"/>
      <c r="B201" s="93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109"/>
      <c r="V201" s="109"/>
      <c r="W201" s="110"/>
      <c r="X201" s="78"/>
      <c r="Y201" s="78"/>
      <c r="Z201" s="111"/>
      <c r="AA201" s="111"/>
      <c r="AB201" s="111"/>
      <c r="AC201" s="111"/>
      <c r="AD201" s="111"/>
      <c r="AE201" s="111"/>
      <c r="AF201" s="111"/>
      <c r="AG201" s="111"/>
      <c r="AH201" s="111"/>
    </row>
    <row r="202" ht="21.0" customHeight="1">
      <c r="A202" s="93"/>
      <c r="B202" s="93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109"/>
      <c r="V202" s="109"/>
      <c r="W202" s="110"/>
      <c r="X202" s="78"/>
      <c r="Y202" s="78"/>
      <c r="Z202" s="111"/>
      <c r="AA202" s="111"/>
      <c r="AB202" s="111"/>
      <c r="AC202" s="111"/>
      <c r="AD202" s="111"/>
      <c r="AE202" s="111"/>
      <c r="AF202" s="111"/>
      <c r="AG202" s="111"/>
      <c r="AH202" s="111"/>
    </row>
    <row r="203" ht="21.0" customHeight="1">
      <c r="A203" s="93"/>
      <c r="B203" s="93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109"/>
      <c r="V203" s="109"/>
      <c r="W203" s="110"/>
      <c r="X203" s="78"/>
      <c r="Y203" s="78"/>
      <c r="Z203" s="111"/>
      <c r="AA203" s="111"/>
      <c r="AB203" s="111"/>
      <c r="AC203" s="111"/>
      <c r="AD203" s="111"/>
      <c r="AE203" s="111"/>
      <c r="AF203" s="111"/>
      <c r="AG203" s="111"/>
      <c r="AH203" s="111"/>
    </row>
    <row r="204" ht="21.0" customHeight="1">
      <c r="A204" s="93"/>
      <c r="B204" s="93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109"/>
      <c r="V204" s="109"/>
      <c r="W204" s="110"/>
      <c r="X204" s="78"/>
      <c r="Y204" s="78"/>
      <c r="Z204" s="111"/>
      <c r="AA204" s="111"/>
      <c r="AB204" s="111"/>
      <c r="AC204" s="111"/>
      <c r="AD204" s="111"/>
      <c r="AE204" s="111"/>
      <c r="AF204" s="111"/>
      <c r="AG204" s="111"/>
      <c r="AH204" s="111"/>
    </row>
    <row r="205" ht="21.0" customHeight="1">
      <c r="A205" s="93"/>
      <c r="B205" s="93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109"/>
      <c r="V205" s="109"/>
      <c r="W205" s="110"/>
      <c r="X205" s="78"/>
      <c r="Y205" s="78"/>
      <c r="Z205" s="111"/>
      <c r="AA205" s="111"/>
      <c r="AB205" s="111"/>
      <c r="AC205" s="111"/>
      <c r="AD205" s="111"/>
      <c r="AE205" s="111"/>
      <c r="AF205" s="111"/>
      <c r="AG205" s="111"/>
      <c r="AH205" s="111"/>
    </row>
    <row r="206" ht="21.0" customHeight="1">
      <c r="A206" s="93"/>
      <c r="B206" s="93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109"/>
      <c r="V206" s="109"/>
      <c r="W206" s="110"/>
      <c r="X206" s="78"/>
      <c r="Y206" s="78"/>
      <c r="Z206" s="111"/>
      <c r="AA206" s="111"/>
      <c r="AB206" s="111"/>
      <c r="AC206" s="111"/>
      <c r="AD206" s="111"/>
      <c r="AE206" s="111"/>
      <c r="AF206" s="111"/>
      <c r="AG206" s="111"/>
      <c r="AH206" s="111"/>
    </row>
    <row r="207" ht="21.0" customHeight="1">
      <c r="A207" s="93"/>
      <c r="B207" s="93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109"/>
      <c r="V207" s="109"/>
      <c r="W207" s="110"/>
      <c r="X207" s="78"/>
      <c r="Y207" s="78"/>
      <c r="Z207" s="111"/>
      <c r="AA207" s="111"/>
      <c r="AB207" s="111"/>
      <c r="AC207" s="111"/>
      <c r="AD207" s="111"/>
      <c r="AE207" s="111"/>
      <c r="AF207" s="111"/>
      <c r="AG207" s="111"/>
      <c r="AH207" s="111"/>
    </row>
    <row r="208" ht="21.0" customHeight="1">
      <c r="A208" s="93"/>
      <c r="B208" s="93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109"/>
      <c r="V208" s="109"/>
      <c r="W208" s="110"/>
      <c r="X208" s="78"/>
      <c r="Y208" s="78"/>
      <c r="Z208" s="111"/>
      <c r="AA208" s="111"/>
      <c r="AB208" s="111"/>
      <c r="AC208" s="111"/>
      <c r="AD208" s="111"/>
      <c r="AE208" s="111"/>
      <c r="AF208" s="111"/>
      <c r="AG208" s="111"/>
      <c r="AH208" s="111"/>
    </row>
    <row r="209" ht="21.0" customHeight="1">
      <c r="A209" s="93"/>
      <c r="B209" s="93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109"/>
      <c r="V209" s="109"/>
      <c r="W209" s="110"/>
      <c r="X209" s="78"/>
      <c r="Y209" s="78"/>
      <c r="Z209" s="111"/>
      <c r="AA209" s="111"/>
      <c r="AB209" s="111"/>
      <c r="AC209" s="111"/>
      <c r="AD209" s="111"/>
      <c r="AE209" s="111"/>
      <c r="AF209" s="111"/>
      <c r="AG209" s="111"/>
      <c r="AH209" s="111"/>
    </row>
    <row r="210" ht="21.0" customHeight="1">
      <c r="A210" s="93"/>
      <c r="B210" s="93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109"/>
      <c r="V210" s="109"/>
      <c r="W210" s="110"/>
      <c r="X210" s="78"/>
      <c r="Y210" s="78"/>
      <c r="Z210" s="111"/>
      <c r="AA210" s="111"/>
      <c r="AB210" s="111"/>
      <c r="AC210" s="111"/>
      <c r="AD210" s="111"/>
      <c r="AE210" s="111"/>
      <c r="AF210" s="111"/>
      <c r="AG210" s="111"/>
      <c r="AH210" s="111"/>
    </row>
    <row r="211" ht="21.0" customHeight="1">
      <c r="A211" s="93"/>
      <c r="B211" s="93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109"/>
      <c r="V211" s="109"/>
      <c r="W211" s="110"/>
      <c r="X211" s="78"/>
      <c r="Y211" s="78"/>
      <c r="Z211" s="111"/>
      <c r="AA211" s="111"/>
      <c r="AB211" s="111"/>
      <c r="AC211" s="111"/>
      <c r="AD211" s="111"/>
      <c r="AE211" s="111"/>
      <c r="AF211" s="111"/>
      <c r="AG211" s="111"/>
      <c r="AH211" s="111"/>
    </row>
    <row r="212" ht="21.0" customHeight="1">
      <c r="A212" s="93"/>
      <c r="B212" s="93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109"/>
      <c r="V212" s="109"/>
      <c r="W212" s="110"/>
      <c r="X212" s="78"/>
      <c r="Y212" s="78"/>
      <c r="Z212" s="111"/>
      <c r="AA212" s="111"/>
      <c r="AB212" s="111"/>
      <c r="AC212" s="111"/>
      <c r="AD212" s="111"/>
      <c r="AE212" s="111"/>
      <c r="AF212" s="111"/>
      <c r="AG212" s="111"/>
      <c r="AH212" s="111"/>
    </row>
    <row r="213" ht="21.0" customHeight="1">
      <c r="A213" s="93"/>
      <c r="B213" s="93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109"/>
      <c r="V213" s="109"/>
      <c r="W213" s="110"/>
      <c r="X213" s="78"/>
      <c r="Y213" s="78"/>
      <c r="Z213" s="111"/>
      <c r="AA213" s="111"/>
      <c r="AB213" s="111"/>
      <c r="AC213" s="111"/>
      <c r="AD213" s="111"/>
      <c r="AE213" s="111"/>
      <c r="AF213" s="111"/>
      <c r="AG213" s="111"/>
      <c r="AH213" s="111"/>
    </row>
    <row r="214" ht="21.0" customHeight="1">
      <c r="A214" s="93"/>
      <c r="B214" s="93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109"/>
      <c r="V214" s="109"/>
      <c r="W214" s="110"/>
      <c r="X214" s="78"/>
      <c r="Y214" s="78"/>
      <c r="Z214" s="111"/>
      <c r="AA214" s="111"/>
      <c r="AB214" s="111"/>
      <c r="AC214" s="111"/>
      <c r="AD214" s="111"/>
      <c r="AE214" s="111"/>
      <c r="AF214" s="111"/>
      <c r="AG214" s="111"/>
      <c r="AH214" s="111"/>
    </row>
    <row r="215" ht="21.0" customHeight="1">
      <c r="A215" s="93"/>
      <c r="B215" s="93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109"/>
      <c r="V215" s="109"/>
      <c r="W215" s="110"/>
      <c r="X215" s="78"/>
      <c r="Y215" s="78"/>
      <c r="Z215" s="111"/>
      <c r="AA215" s="111"/>
      <c r="AB215" s="111"/>
      <c r="AC215" s="111"/>
      <c r="AD215" s="111"/>
      <c r="AE215" s="111"/>
      <c r="AF215" s="111"/>
      <c r="AG215" s="111"/>
      <c r="AH215" s="111"/>
    </row>
    <row r="216" ht="21.0" customHeight="1">
      <c r="A216" s="93"/>
      <c r="B216" s="93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109"/>
      <c r="V216" s="109"/>
      <c r="W216" s="110"/>
      <c r="X216" s="78"/>
      <c r="Y216" s="78"/>
      <c r="Z216" s="111"/>
      <c r="AA216" s="111"/>
      <c r="AB216" s="111"/>
      <c r="AC216" s="111"/>
      <c r="AD216" s="111"/>
      <c r="AE216" s="111"/>
      <c r="AF216" s="111"/>
      <c r="AG216" s="111"/>
      <c r="AH216" s="111"/>
    </row>
    <row r="217" ht="21.0" customHeight="1">
      <c r="A217" s="93"/>
      <c r="B217" s="93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109"/>
      <c r="V217" s="109"/>
      <c r="W217" s="110"/>
      <c r="X217" s="78"/>
      <c r="Y217" s="78"/>
      <c r="Z217" s="111"/>
      <c r="AA217" s="111"/>
      <c r="AB217" s="111"/>
      <c r="AC217" s="111"/>
      <c r="AD217" s="111"/>
      <c r="AE217" s="111"/>
      <c r="AF217" s="111"/>
      <c r="AG217" s="111"/>
      <c r="AH217" s="111"/>
    </row>
    <row r="218" ht="21.0" customHeight="1">
      <c r="A218" s="93"/>
      <c r="B218" s="93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109"/>
      <c r="V218" s="109"/>
      <c r="W218" s="110"/>
      <c r="X218" s="78"/>
      <c r="Y218" s="78"/>
      <c r="Z218" s="111"/>
      <c r="AA218" s="111"/>
      <c r="AB218" s="111"/>
      <c r="AC218" s="111"/>
      <c r="AD218" s="111"/>
      <c r="AE218" s="111"/>
      <c r="AF218" s="111"/>
      <c r="AG218" s="111"/>
      <c r="AH218" s="111"/>
    </row>
    <row r="219" ht="21.0" customHeight="1">
      <c r="A219" s="93"/>
      <c r="B219" s="93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109"/>
      <c r="V219" s="109"/>
      <c r="W219" s="110"/>
      <c r="X219" s="78"/>
      <c r="Y219" s="78"/>
      <c r="Z219" s="111"/>
      <c r="AA219" s="111"/>
      <c r="AB219" s="111"/>
      <c r="AC219" s="111"/>
      <c r="AD219" s="111"/>
      <c r="AE219" s="111"/>
      <c r="AF219" s="111"/>
      <c r="AG219" s="111"/>
      <c r="AH219" s="111"/>
    </row>
    <row r="220" ht="21.0" customHeight="1">
      <c r="A220" s="93"/>
      <c r="B220" s="93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109"/>
      <c r="V220" s="109"/>
      <c r="W220" s="110"/>
      <c r="X220" s="78"/>
      <c r="Y220" s="78"/>
      <c r="Z220" s="111"/>
      <c r="AA220" s="111"/>
      <c r="AB220" s="111"/>
      <c r="AC220" s="111"/>
      <c r="AD220" s="111"/>
      <c r="AE220" s="111"/>
      <c r="AF220" s="111"/>
      <c r="AG220" s="111"/>
      <c r="AH220" s="111"/>
    </row>
    <row r="221" ht="21.0" customHeight="1">
      <c r="A221" s="93"/>
      <c r="B221" s="93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109"/>
      <c r="V221" s="109"/>
      <c r="W221" s="110"/>
      <c r="X221" s="78"/>
      <c r="Y221" s="78"/>
      <c r="Z221" s="111"/>
      <c r="AA221" s="111"/>
      <c r="AB221" s="111"/>
      <c r="AC221" s="111"/>
      <c r="AD221" s="111"/>
      <c r="AE221" s="111"/>
      <c r="AF221" s="111"/>
      <c r="AG221" s="111"/>
      <c r="AH221" s="111"/>
    </row>
    <row r="222" ht="21.0" customHeight="1">
      <c r="A222" s="93"/>
      <c r="B222" s="93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109"/>
      <c r="V222" s="109"/>
      <c r="W222" s="110"/>
      <c r="X222" s="78"/>
      <c r="Y222" s="78"/>
      <c r="Z222" s="111"/>
      <c r="AA222" s="111"/>
      <c r="AB222" s="111"/>
      <c r="AC222" s="111"/>
      <c r="AD222" s="111"/>
      <c r="AE222" s="111"/>
      <c r="AF222" s="111"/>
      <c r="AG222" s="111"/>
      <c r="AH222" s="111"/>
    </row>
    <row r="223" ht="21.0" customHeight="1">
      <c r="A223" s="93"/>
      <c r="B223" s="93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109"/>
      <c r="V223" s="109"/>
      <c r="W223" s="110"/>
      <c r="X223" s="78"/>
      <c r="Y223" s="78"/>
      <c r="Z223" s="111"/>
      <c r="AA223" s="111"/>
      <c r="AB223" s="111"/>
      <c r="AC223" s="111"/>
      <c r="AD223" s="111"/>
      <c r="AE223" s="111"/>
      <c r="AF223" s="111"/>
      <c r="AG223" s="111"/>
      <c r="AH223" s="111"/>
    </row>
    <row r="224" ht="21.0" customHeight="1">
      <c r="A224" s="93"/>
      <c r="B224" s="93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109"/>
      <c r="V224" s="109"/>
      <c r="W224" s="110"/>
      <c r="X224" s="78"/>
      <c r="Y224" s="78"/>
      <c r="Z224" s="111"/>
      <c r="AA224" s="111"/>
      <c r="AB224" s="111"/>
      <c r="AC224" s="111"/>
      <c r="AD224" s="111"/>
      <c r="AE224" s="111"/>
      <c r="AF224" s="111"/>
      <c r="AG224" s="111"/>
      <c r="AH224" s="111"/>
    </row>
    <row r="225" ht="21.0" customHeight="1">
      <c r="A225" s="93"/>
      <c r="B225" s="93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109"/>
      <c r="V225" s="109"/>
      <c r="W225" s="110"/>
      <c r="X225" s="78"/>
      <c r="Y225" s="78"/>
      <c r="Z225" s="111"/>
      <c r="AA225" s="111"/>
      <c r="AB225" s="111"/>
      <c r="AC225" s="111"/>
      <c r="AD225" s="111"/>
      <c r="AE225" s="111"/>
      <c r="AF225" s="111"/>
      <c r="AG225" s="111"/>
      <c r="AH225" s="111"/>
    </row>
    <row r="226" ht="21.0" customHeight="1">
      <c r="A226" s="93"/>
      <c r="B226" s="93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109"/>
      <c r="V226" s="109"/>
      <c r="W226" s="110"/>
      <c r="X226" s="78"/>
      <c r="Y226" s="78"/>
      <c r="Z226" s="111"/>
      <c r="AA226" s="111"/>
      <c r="AB226" s="111"/>
      <c r="AC226" s="111"/>
      <c r="AD226" s="111"/>
      <c r="AE226" s="111"/>
      <c r="AF226" s="111"/>
      <c r="AG226" s="111"/>
      <c r="AH226" s="111"/>
    </row>
    <row r="227" ht="21.0" customHeight="1">
      <c r="A227" s="93"/>
      <c r="B227" s="93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109"/>
      <c r="V227" s="109"/>
      <c r="W227" s="110"/>
      <c r="X227" s="78"/>
      <c r="Y227" s="78"/>
      <c r="Z227" s="111"/>
      <c r="AA227" s="111"/>
      <c r="AB227" s="111"/>
      <c r="AC227" s="111"/>
      <c r="AD227" s="111"/>
      <c r="AE227" s="111"/>
      <c r="AF227" s="111"/>
      <c r="AG227" s="111"/>
      <c r="AH227" s="111"/>
    </row>
    <row r="228" ht="21.0" customHeight="1">
      <c r="A228" s="93"/>
      <c r="B228" s="93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109"/>
      <c r="V228" s="109"/>
      <c r="W228" s="110"/>
      <c r="X228" s="78"/>
      <c r="Y228" s="78"/>
      <c r="Z228" s="111"/>
      <c r="AA228" s="111"/>
      <c r="AB228" s="111"/>
      <c r="AC228" s="111"/>
      <c r="AD228" s="111"/>
      <c r="AE228" s="111"/>
      <c r="AF228" s="111"/>
      <c r="AG228" s="111"/>
      <c r="AH228" s="111"/>
    </row>
    <row r="229" ht="21.0" customHeight="1">
      <c r="A229" s="93"/>
      <c r="B229" s="93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109"/>
      <c r="V229" s="109"/>
      <c r="W229" s="110"/>
      <c r="X229" s="78"/>
      <c r="Y229" s="78"/>
      <c r="Z229" s="111"/>
      <c r="AA229" s="111"/>
      <c r="AB229" s="111"/>
      <c r="AC229" s="111"/>
      <c r="AD229" s="111"/>
      <c r="AE229" s="111"/>
      <c r="AF229" s="111"/>
      <c r="AG229" s="111"/>
      <c r="AH229" s="111"/>
    </row>
    <row r="230" ht="21.0" customHeight="1">
      <c r="A230" s="93"/>
      <c r="B230" s="93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109"/>
      <c r="V230" s="109"/>
      <c r="W230" s="110"/>
      <c r="X230" s="78"/>
      <c r="Y230" s="78"/>
      <c r="Z230" s="111"/>
      <c r="AA230" s="111"/>
      <c r="AB230" s="111"/>
      <c r="AC230" s="111"/>
      <c r="AD230" s="111"/>
      <c r="AE230" s="111"/>
      <c r="AF230" s="111"/>
      <c r="AG230" s="111"/>
      <c r="AH230" s="111"/>
    </row>
    <row r="231" ht="21.0" customHeight="1">
      <c r="A231" s="93"/>
      <c r="B231" s="93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109"/>
      <c r="V231" s="109"/>
      <c r="W231" s="110"/>
      <c r="X231" s="78"/>
      <c r="Y231" s="78"/>
      <c r="Z231" s="111"/>
      <c r="AA231" s="111"/>
      <c r="AB231" s="111"/>
      <c r="AC231" s="111"/>
      <c r="AD231" s="111"/>
      <c r="AE231" s="111"/>
      <c r="AF231" s="111"/>
      <c r="AG231" s="111"/>
      <c r="AH231" s="111"/>
    </row>
    <row r="232" ht="21.0" customHeight="1">
      <c r="A232" s="93"/>
      <c r="B232" s="93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109"/>
      <c r="V232" s="109"/>
      <c r="W232" s="110"/>
      <c r="X232" s="78"/>
      <c r="Y232" s="78"/>
      <c r="Z232" s="111"/>
      <c r="AA232" s="111"/>
      <c r="AB232" s="111"/>
      <c r="AC232" s="111"/>
      <c r="AD232" s="111"/>
      <c r="AE232" s="111"/>
      <c r="AF232" s="111"/>
      <c r="AG232" s="111"/>
      <c r="AH232" s="111"/>
    </row>
    <row r="233" ht="21.0" customHeight="1">
      <c r="A233" s="93"/>
      <c r="B233" s="93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109"/>
      <c r="V233" s="109"/>
      <c r="W233" s="110"/>
      <c r="X233" s="78"/>
      <c r="Y233" s="78"/>
      <c r="Z233" s="111"/>
      <c r="AA233" s="111"/>
      <c r="AB233" s="111"/>
      <c r="AC233" s="111"/>
      <c r="AD233" s="111"/>
      <c r="AE233" s="111"/>
      <c r="AF233" s="111"/>
      <c r="AG233" s="111"/>
      <c r="AH233" s="111"/>
    </row>
    <row r="234" ht="21.0" customHeight="1">
      <c r="A234" s="93"/>
      <c r="B234" s="93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109"/>
      <c r="V234" s="109"/>
      <c r="W234" s="110"/>
      <c r="X234" s="78"/>
      <c r="Y234" s="78"/>
      <c r="Z234" s="111"/>
      <c r="AA234" s="111"/>
      <c r="AB234" s="111"/>
      <c r="AC234" s="111"/>
      <c r="AD234" s="111"/>
      <c r="AE234" s="111"/>
      <c r="AF234" s="111"/>
      <c r="AG234" s="111"/>
      <c r="AH234" s="111"/>
    </row>
    <row r="235" ht="21.0" customHeight="1">
      <c r="A235" s="93"/>
      <c r="B235" s="93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109"/>
      <c r="V235" s="109"/>
      <c r="W235" s="110"/>
      <c r="X235" s="78"/>
      <c r="Y235" s="78"/>
      <c r="Z235" s="111"/>
      <c r="AA235" s="111"/>
      <c r="AB235" s="111"/>
      <c r="AC235" s="111"/>
      <c r="AD235" s="111"/>
      <c r="AE235" s="111"/>
      <c r="AF235" s="111"/>
      <c r="AG235" s="111"/>
      <c r="AH235" s="111"/>
    </row>
    <row r="236" ht="21.0" customHeight="1">
      <c r="A236" s="93"/>
      <c r="B236" s="93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109"/>
      <c r="V236" s="109"/>
      <c r="W236" s="110"/>
      <c r="X236" s="78"/>
      <c r="Y236" s="78"/>
      <c r="Z236" s="111"/>
      <c r="AA236" s="111"/>
      <c r="AB236" s="111"/>
      <c r="AC236" s="111"/>
      <c r="AD236" s="111"/>
      <c r="AE236" s="111"/>
      <c r="AF236" s="111"/>
      <c r="AG236" s="111"/>
      <c r="AH236" s="111"/>
    </row>
    <row r="237" ht="21.0" customHeight="1">
      <c r="A237" s="93"/>
      <c r="B237" s="93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109"/>
      <c r="V237" s="109"/>
      <c r="W237" s="110"/>
      <c r="X237" s="78"/>
      <c r="Y237" s="78"/>
      <c r="Z237" s="111"/>
      <c r="AA237" s="111"/>
      <c r="AB237" s="111"/>
      <c r="AC237" s="111"/>
      <c r="AD237" s="111"/>
      <c r="AE237" s="111"/>
      <c r="AF237" s="111"/>
      <c r="AG237" s="111"/>
      <c r="AH237" s="111"/>
    </row>
    <row r="238" ht="21.0" customHeight="1">
      <c r="A238" s="93"/>
      <c r="B238" s="93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109"/>
      <c r="V238" s="109"/>
      <c r="W238" s="110"/>
      <c r="X238" s="78"/>
      <c r="Y238" s="78"/>
      <c r="Z238" s="111"/>
      <c r="AA238" s="111"/>
      <c r="AB238" s="111"/>
      <c r="AC238" s="111"/>
      <c r="AD238" s="111"/>
      <c r="AE238" s="111"/>
      <c r="AF238" s="111"/>
      <c r="AG238" s="111"/>
      <c r="AH238" s="111"/>
    </row>
    <row r="239" ht="21.0" customHeight="1">
      <c r="A239" s="93"/>
      <c r="B239" s="93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109"/>
      <c r="V239" s="109"/>
      <c r="W239" s="110"/>
      <c r="X239" s="78"/>
      <c r="Y239" s="78"/>
      <c r="Z239" s="111"/>
      <c r="AA239" s="111"/>
      <c r="AB239" s="111"/>
      <c r="AC239" s="111"/>
      <c r="AD239" s="111"/>
      <c r="AE239" s="111"/>
      <c r="AF239" s="111"/>
      <c r="AG239" s="111"/>
      <c r="AH239" s="111"/>
    </row>
    <row r="240" ht="21.0" customHeight="1">
      <c r="A240" s="93"/>
      <c r="B240" s="93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109"/>
      <c r="V240" s="109"/>
      <c r="W240" s="110"/>
      <c r="X240" s="78"/>
      <c r="Y240" s="78"/>
      <c r="Z240" s="111"/>
      <c r="AA240" s="111"/>
      <c r="AB240" s="111"/>
      <c r="AC240" s="111"/>
      <c r="AD240" s="111"/>
      <c r="AE240" s="111"/>
      <c r="AF240" s="111"/>
      <c r="AG240" s="111"/>
      <c r="AH240" s="111"/>
    </row>
    <row r="241" ht="21.0" customHeight="1">
      <c r="A241" s="93"/>
      <c r="B241" s="93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109"/>
      <c r="V241" s="109"/>
      <c r="W241" s="110"/>
      <c r="X241" s="78"/>
      <c r="Y241" s="78"/>
      <c r="Z241" s="111"/>
      <c r="AA241" s="111"/>
      <c r="AB241" s="111"/>
      <c r="AC241" s="111"/>
      <c r="AD241" s="111"/>
      <c r="AE241" s="111"/>
      <c r="AF241" s="111"/>
      <c r="AG241" s="111"/>
      <c r="AH241" s="111"/>
    </row>
    <row r="242" ht="21.0" customHeight="1">
      <c r="A242" s="93"/>
      <c r="B242" s="93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109"/>
      <c r="V242" s="109"/>
      <c r="W242" s="110"/>
      <c r="X242" s="78"/>
      <c r="Y242" s="78"/>
      <c r="Z242" s="111"/>
      <c r="AA242" s="111"/>
      <c r="AB242" s="111"/>
      <c r="AC242" s="111"/>
      <c r="AD242" s="111"/>
      <c r="AE242" s="111"/>
      <c r="AF242" s="111"/>
      <c r="AG242" s="111"/>
      <c r="AH242" s="111"/>
    </row>
    <row r="243" ht="21.0" customHeight="1">
      <c r="A243" s="93"/>
      <c r="B243" s="93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109"/>
      <c r="V243" s="109"/>
      <c r="W243" s="110"/>
      <c r="X243" s="78"/>
      <c r="Y243" s="78"/>
      <c r="Z243" s="111"/>
      <c r="AA243" s="111"/>
      <c r="AB243" s="111"/>
      <c r="AC243" s="111"/>
      <c r="AD243" s="111"/>
      <c r="AE243" s="111"/>
      <c r="AF243" s="111"/>
      <c r="AG243" s="111"/>
      <c r="AH243" s="111"/>
    </row>
    <row r="244" ht="21.0" customHeight="1">
      <c r="A244" s="93"/>
      <c r="B244" s="93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109"/>
      <c r="V244" s="109"/>
      <c r="W244" s="110"/>
      <c r="X244" s="78"/>
      <c r="Y244" s="78"/>
      <c r="Z244" s="111"/>
      <c r="AA244" s="111"/>
      <c r="AB244" s="111"/>
      <c r="AC244" s="111"/>
      <c r="AD244" s="111"/>
      <c r="AE244" s="111"/>
      <c r="AF244" s="111"/>
      <c r="AG244" s="111"/>
      <c r="AH244" s="111"/>
    </row>
    <row r="245" ht="21.0" customHeight="1">
      <c r="A245" s="93"/>
      <c r="B245" s="93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109"/>
      <c r="V245" s="109"/>
      <c r="W245" s="110"/>
      <c r="X245" s="78"/>
      <c r="Y245" s="78"/>
      <c r="Z245" s="111"/>
      <c r="AA245" s="111"/>
      <c r="AB245" s="111"/>
      <c r="AC245" s="111"/>
      <c r="AD245" s="111"/>
      <c r="AE245" s="111"/>
      <c r="AF245" s="111"/>
      <c r="AG245" s="111"/>
      <c r="AH245" s="111"/>
    </row>
    <row r="246" ht="21.0" customHeight="1">
      <c r="A246" s="93"/>
      <c r="B246" s="93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109"/>
      <c r="V246" s="109"/>
      <c r="W246" s="110"/>
      <c r="X246" s="78"/>
      <c r="Y246" s="78"/>
      <c r="Z246" s="111"/>
      <c r="AA246" s="111"/>
      <c r="AB246" s="111"/>
      <c r="AC246" s="111"/>
      <c r="AD246" s="111"/>
      <c r="AE246" s="111"/>
      <c r="AF246" s="111"/>
      <c r="AG246" s="111"/>
      <c r="AH246" s="111"/>
    </row>
    <row r="247" ht="21.0" customHeight="1">
      <c r="A247" s="93"/>
      <c r="B247" s="93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109"/>
      <c r="V247" s="109"/>
      <c r="W247" s="110"/>
      <c r="X247" s="78"/>
      <c r="Y247" s="78"/>
      <c r="Z247" s="111"/>
      <c r="AA247" s="111"/>
      <c r="AB247" s="111"/>
      <c r="AC247" s="111"/>
      <c r="AD247" s="111"/>
      <c r="AE247" s="111"/>
      <c r="AF247" s="111"/>
      <c r="AG247" s="111"/>
      <c r="AH247" s="111"/>
    </row>
    <row r="248" ht="21.0" customHeight="1">
      <c r="A248" s="93"/>
      <c r="B248" s="93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109"/>
      <c r="V248" s="109"/>
      <c r="W248" s="110"/>
      <c r="X248" s="78"/>
      <c r="Y248" s="78"/>
      <c r="Z248" s="111"/>
      <c r="AA248" s="111"/>
      <c r="AB248" s="111"/>
      <c r="AC248" s="111"/>
      <c r="AD248" s="111"/>
      <c r="AE248" s="111"/>
      <c r="AF248" s="111"/>
      <c r="AG248" s="111"/>
      <c r="AH248" s="111"/>
    </row>
    <row r="249" ht="21.0" customHeight="1">
      <c r="A249" s="78"/>
      <c r="B249" s="78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0"/>
      <c r="V249" s="110"/>
      <c r="W249" s="110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</row>
    <row r="250" ht="21.0" customHeight="1">
      <c r="A250" s="78"/>
      <c r="B250" s="78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0"/>
      <c r="V250" s="110"/>
      <c r="W250" s="110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</row>
    <row r="251" ht="21.0" customHeight="1">
      <c r="A251" s="78"/>
      <c r="B251" s="78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0"/>
      <c r="V251" s="110"/>
      <c r="W251" s="110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</row>
    <row r="252" ht="21.0" customHeight="1">
      <c r="A252" s="78"/>
      <c r="B252" s="78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0"/>
      <c r="V252" s="110"/>
      <c r="W252" s="110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</row>
    <row r="253" ht="21.0" customHeight="1">
      <c r="A253" s="78"/>
      <c r="B253" s="78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0"/>
      <c r="V253" s="110"/>
      <c r="W253" s="110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</row>
    <row r="254" ht="21.0" customHeight="1">
      <c r="A254" s="78"/>
      <c r="B254" s="78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0"/>
      <c r="V254" s="110"/>
      <c r="W254" s="110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</row>
    <row r="255" ht="21.0" customHeight="1">
      <c r="A255" s="78"/>
      <c r="B255" s="78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0"/>
      <c r="V255" s="110"/>
      <c r="W255" s="110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</row>
    <row r="256" ht="21.0" customHeight="1">
      <c r="A256" s="78"/>
      <c r="B256" s="78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0"/>
      <c r="V256" s="110"/>
      <c r="W256" s="110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</row>
    <row r="257" ht="21.0" customHeight="1">
      <c r="A257" s="78"/>
      <c r="B257" s="78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0"/>
      <c r="V257" s="110"/>
      <c r="W257" s="110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</row>
    <row r="258" ht="21.0" customHeight="1">
      <c r="A258" s="78"/>
      <c r="B258" s="78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0"/>
      <c r="V258" s="110"/>
      <c r="W258" s="110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</row>
    <row r="259" ht="21.0" customHeight="1">
      <c r="A259" s="78"/>
      <c r="B259" s="78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0"/>
      <c r="V259" s="110"/>
      <c r="W259" s="110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</row>
    <row r="260" ht="21.0" customHeight="1">
      <c r="A260" s="78"/>
      <c r="B260" s="78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0"/>
      <c r="V260" s="110"/>
      <c r="W260" s="110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</row>
    <row r="261" ht="21.0" customHeight="1">
      <c r="A261" s="78"/>
      <c r="B261" s="78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0"/>
      <c r="V261" s="110"/>
      <c r="W261" s="110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</row>
    <row r="262" ht="21.0" customHeight="1">
      <c r="A262" s="78"/>
      <c r="B262" s="78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0"/>
      <c r="V262" s="110"/>
      <c r="W262" s="110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</row>
    <row r="263" ht="21.0" customHeight="1">
      <c r="A263" s="78"/>
      <c r="B263" s="78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0"/>
      <c r="V263" s="110"/>
      <c r="W263" s="110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</row>
    <row r="264" ht="21.0" customHeight="1">
      <c r="A264" s="78"/>
      <c r="B264" s="78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0"/>
      <c r="V264" s="110"/>
      <c r="W264" s="110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</row>
    <row r="265" ht="21.0" customHeight="1">
      <c r="A265" s="78"/>
      <c r="B265" s="78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0"/>
      <c r="V265" s="110"/>
      <c r="W265" s="110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</row>
    <row r="266" ht="21.0" customHeight="1">
      <c r="A266" s="78"/>
      <c r="B266" s="78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0"/>
      <c r="V266" s="110"/>
      <c r="W266" s="110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</row>
    <row r="267" ht="21.0" customHeight="1">
      <c r="A267" s="78"/>
      <c r="B267" s="78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0"/>
      <c r="V267" s="110"/>
      <c r="W267" s="110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</row>
    <row r="268" ht="21.0" customHeight="1">
      <c r="A268" s="78"/>
      <c r="B268" s="78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0"/>
      <c r="V268" s="110"/>
      <c r="W268" s="110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</row>
    <row r="269" ht="21.0" customHeight="1">
      <c r="A269" s="78"/>
      <c r="B269" s="78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0"/>
      <c r="V269" s="110"/>
      <c r="W269" s="110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</row>
    <row r="270" ht="21.0" customHeight="1">
      <c r="A270" s="78"/>
      <c r="B270" s="78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0"/>
      <c r="V270" s="110"/>
      <c r="W270" s="110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</row>
    <row r="271" ht="21.0" customHeight="1">
      <c r="A271" s="78"/>
      <c r="B271" s="78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0"/>
      <c r="V271" s="110"/>
      <c r="W271" s="110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</row>
    <row r="272" ht="21.0" customHeight="1">
      <c r="A272" s="78"/>
      <c r="B272" s="78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0"/>
      <c r="V272" s="110"/>
      <c r="W272" s="110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</row>
    <row r="273" ht="21.0" customHeight="1">
      <c r="A273" s="78"/>
      <c r="B273" s="78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0"/>
      <c r="V273" s="110"/>
      <c r="W273" s="110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</row>
    <row r="274" ht="21.0" customHeight="1">
      <c r="A274" s="78"/>
      <c r="B274" s="78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0"/>
      <c r="V274" s="110"/>
      <c r="W274" s="110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</row>
    <row r="275" ht="21.0" customHeight="1">
      <c r="A275" s="78"/>
      <c r="B275" s="78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0"/>
      <c r="V275" s="110"/>
      <c r="W275" s="110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</row>
    <row r="276" ht="21.0" customHeight="1">
      <c r="A276" s="78"/>
      <c r="B276" s="78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0"/>
      <c r="V276" s="110"/>
      <c r="W276" s="110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</row>
    <row r="277" ht="21.0" customHeight="1">
      <c r="A277" s="78"/>
      <c r="B277" s="78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0"/>
      <c r="V277" s="110"/>
      <c r="W277" s="110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</row>
    <row r="278" ht="21.0" customHeight="1">
      <c r="A278" s="78"/>
      <c r="B278" s="78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0"/>
      <c r="V278" s="110"/>
      <c r="W278" s="110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</row>
    <row r="279" ht="21.0" customHeight="1">
      <c r="A279" s="78"/>
      <c r="B279" s="78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0"/>
      <c r="V279" s="110"/>
      <c r="W279" s="110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</row>
    <row r="280" ht="21.0" customHeight="1">
      <c r="A280" s="78"/>
      <c r="B280" s="78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0"/>
      <c r="V280" s="110"/>
      <c r="W280" s="110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</row>
    <row r="281" ht="21.0" customHeight="1">
      <c r="A281" s="78"/>
      <c r="B281" s="78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0"/>
      <c r="V281" s="110"/>
      <c r="W281" s="110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</row>
    <row r="282" ht="21.0" customHeight="1">
      <c r="A282" s="78"/>
      <c r="B282" s="78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0"/>
      <c r="V282" s="110"/>
      <c r="W282" s="110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</row>
    <row r="283" ht="21.0" customHeight="1">
      <c r="A283" s="78"/>
      <c r="B283" s="78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0"/>
      <c r="V283" s="110"/>
      <c r="W283" s="110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</row>
    <row r="284" ht="21.0" customHeight="1">
      <c r="A284" s="78"/>
      <c r="B284" s="78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0"/>
      <c r="V284" s="110"/>
      <c r="W284" s="110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</row>
    <row r="285" ht="21.0" customHeight="1">
      <c r="A285" s="78"/>
      <c r="B285" s="78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0"/>
      <c r="V285" s="110"/>
      <c r="W285" s="110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</row>
    <row r="286" ht="21.0" customHeight="1">
      <c r="A286" s="78"/>
      <c r="B286" s="78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0"/>
      <c r="V286" s="110"/>
      <c r="W286" s="110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</row>
    <row r="287" ht="21.0" customHeight="1">
      <c r="A287" s="78"/>
      <c r="B287" s="78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0"/>
      <c r="V287" s="110"/>
      <c r="W287" s="110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</row>
    <row r="288" ht="21.0" customHeight="1">
      <c r="A288" s="78"/>
      <c r="B288" s="78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0"/>
      <c r="V288" s="110"/>
      <c r="W288" s="110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</row>
    <row r="289" ht="21.0" customHeight="1">
      <c r="A289" s="78"/>
      <c r="B289" s="78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0"/>
      <c r="V289" s="110"/>
      <c r="W289" s="110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</row>
    <row r="290" ht="21.0" customHeight="1">
      <c r="A290" s="78"/>
      <c r="B290" s="78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0"/>
      <c r="V290" s="110"/>
      <c r="W290" s="110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</row>
    <row r="291" ht="21.0" customHeight="1">
      <c r="A291" s="78"/>
      <c r="B291" s="78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0"/>
      <c r="V291" s="110"/>
      <c r="W291" s="110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</row>
    <row r="292" ht="21.0" customHeight="1">
      <c r="A292" s="78"/>
      <c r="B292" s="78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0"/>
      <c r="V292" s="110"/>
      <c r="W292" s="110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</row>
    <row r="293" ht="21.0" customHeight="1">
      <c r="A293" s="78"/>
      <c r="B293" s="78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0"/>
      <c r="V293" s="110"/>
      <c r="W293" s="110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</row>
    <row r="294" ht="21.0" customHeight="1">
      <c r="A294" s="78"/>
      <c r="B294" s="78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0"/>
      <c r="V294" s="110"/>
      <c r="W294" s="110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</row>
    <row r="295" ht="21.0" customHeight="1">
      <c r="A295" s="78"/>
      <c r="B295" s="78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0"/>
      <c r="V295" s="110"/>
      <c r="W295" s="110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</row>
    <row r="296" ht="21.0" customHeight="1">
      <c r="A296" s="78"/>
      <c r="B296" s="78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0"/>
      <c r="V296" s="110"/>
      <c r="W296" s="110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</row>
    <row r="297" ht="21.0" customHeight="1">
      <c r="A297" s="78"/>
      <c r="B297" s="78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0"/>
      <c r="V297" s="110"/>
      <c r="W297" s="110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</row>
    <row r="298" ht="21.0" customHeight="1">
      <c r="A298" s="78"/>
      <c r="B298" s="78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0"/>
      <c r="V298" s="110"/>
      <c r="W298" s="110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</row>
    <row r="299" ht="21.0" customHeight="1">
      <c r="A299" s="78"/>
      <c r="B299" s="78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0"/>
      <c r="V299" s="110"/>
      <c r="W299" s="110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</row>
    <row r="300" ht="21.0" customHeight="1">
      <c r="A300" s="78"/>
      <c r="B300" s="78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0"/>
      <c r="V300" s="110"/>
      <c r="W300" s="110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</row>
    <row r="301" ht="21.0" customHeight="1">
      <c r="A301" s="78"/>
      <c r="B301" s="78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0"/>
      <c r="V301" s="110"/>
      <c r="W301" s="110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</row>
    <row r="302" ht="21.0" customHeight="1">
      <c r="A302" s="78"/>
      <c r="B302" s="78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0"/>
      <c r="V302" s="110"/>
      <c r="W302" s="110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</row>
    <row r="303" ht="21.0" customHeight="1">
      <c r="A303" s="78"/>
      <c r="B303" s="78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0"/>
      <c r="V303" s="110"/>
      <c r="W303" s="110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</row>
    <row r="304" ht="21.0" customHeight="1">
      <c r="A304" s="78"/>
      <c r="B304" s="78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0"/>
      <c r="V304" s="110"/>
      <c r="W304" s="110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</row>
    <row r="305" ht="21.0" customHeight="1">
      <c r="A305" s="78"/>
      <c r="B305" s="78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0"/>
      <c r="V305" s="110"/>
      <c r="W305" s="110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</row>
    <row r="306" ht="21.0" customHeight="1">
      <c r="A306" s="78"/>
      <c r="B306" s="78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0"/>
      <c r="V306" s="110"/>
      <c r="W306" s="110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</row>
    <row r="307" ht="21.0" customHeight="1">
      <c r="A307" s="78"/>
      <c r="B307" s="78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0"/>
      <c r="V307" s="110"/>
      <c r="W307" s="110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</row>
    <row r="308" ht="21.0" customHeight="1">
      <c r="A308" s="78"/>
      <c r="B308" s="78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0"/>
      <c r="V308" s="110"/>
      <c r="W308" s="110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</row>
    <row r="309" ht="21.0" customHeight="1">
      <c r="A309" s="78"/>
      <c r="B309" s="78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0"/>
      <c r="V309" s="110"/>
      <c r="W309" s="110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</row>
    <row r="310" ht="21.0" customHeight="1">
      <c r="A310" s="78"/>
      <c r="B310" s="78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0"/>
      <c r="V310" s="110"/>
      <c r="W310" s="110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</row>
    <row r="311" ht="21.0" customHeight="1">
      <c r="A311" s="78"/>
      <c r="B311" s="78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0"/>
      <c r="V311" s="110"/>
      <c r="W311" s="110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</row>
    <row r="312" ht="21.0" customHeight="1">
      <c r="A312" s="78"/>
      <c r="B312" s="78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0"/>
      <c r="V312" s="110"/>
      <c r="W312" s="110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</row>
    <row r="313" ht="21.0" customHeight="1">
      <c r="A313" s="78"/>
      <c r="B313" s="78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0"/>
      <c r="V313" s="110"/>
      <c r="W313" s="110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</row>
    <row r="314" ht="21.0" customHeight="1">
      <c r="A314" s="78"/>
      <c r="B314" s="78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0"/>
      <c r="V314" s="110"/>
      <c r="W314" s="110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</row>
    <row r="315" ht="21.0" customHeight="1">
      <c r="A315" s="78"/>
      <c r="B315" s="78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0"/>
      <c r="V315" s="110"/>
      <c r="W315" s="110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</row>
    <row r="316" ht="21.0" customHeight="1">
      <c r="A316" s="78"/>
      <c r="B316" s="78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0"/>
      <c r="V316" s="110"/>
      <c r="W316" s="110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</row>
    <row r="317" ht="21.0" customHeight="1">
      <c r="A317" s="78"/>
      <c r="B317" s="78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0"/>
      <c r="V317" s="110"/>
      <c r="W317" s="110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</row>
    <row r="318" ht="21.0" customHeight="1">
      <c r="A318" s="78"/>
      <c r="B318" s="78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0"/>
      <c r="V318" s="110"/>
      <c r="W318" s="110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</row>
    <row r="319" ht="21.0" customHeight="1">
      <c r="A319" s="78"/>
      <c r="B319" s="78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0"/>
      <c r="V319" s="110"/>
      <c r="W319" s="110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</row>
    <row r="320" ht="21.0" customHeight="1">
      <c r="A320" s="78"/>
      <c r="B320" s="78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0"/>
      <c r="V320" s="110"/>
      <c r="W320" s="110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</row>
    <row r="321" ht="21.0" customHeight="1">
      <c r="A321" s="78"/>
      <c r="B321" s="78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0"/>
      <c r="V321" s="110"/>
      <c r="W321" s="110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</row>
    <row r="322" ht="21.0" customHeight="1">
      <c r="A322" s="78"/>
      <c r="B322" s="78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0"/>
      <c r="V322" s="110"/>
      <c r="W322" s="110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</row>
    <row r="323" ht="21.0" customHeight="1">
      <c r="A323" s="78"/>
      <c r="B323" s="78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0"/>
      <c r="V323" s="110"/>
      <c r="W323" s="110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</row>
    <row r="324" ht="21.0" customHeight="1">
      <c r="A324" s="78"/>
      <c r="B324" s="78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0"/>
      <c r="V324" s="110"/>
      <c r="W324" s="110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</row>
    <row r="325" ht="21.0" customHeight="1">
      <c r="A325" s="78"/>
      <c r="B325" s="78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0"/>
      <c r="V325" s="110"/>
      <c r="W325" s="110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</row>
    <row r="326" ht="21.0" customHeight="1">
      <c r="A326" s="78"/>
      <c r="B326" s="78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0"/>
      <c r="V326" s="110"/>
      <c r="W326" s="110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</row>
    <row r="327" ht="21.0" customHeight="1">
      <c r="A327" s="78"/>
      <c r="B327" s="78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0"/>
      <c r="V327" s="110"/>
      <c r="W327" s="110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</row>
    <row r="328" ht="21.0" customHeight="1">
      <c r="A328" s="78"/>
      <c r="B328" s="78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0"/>
      <c r="V328" s="110"/>
      <c r="W328" s="110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</row>
    <row r="329" ht="21.0" customHeight="1">
      <c r="A329" s="78"/>
      <c r="B329" s="78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0"/>
      <c r="V329" s="110"/>
      <c r="W329" s="110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</row>
    <row r="330" ht="21.0" customHeight="1">
      <c r="A330" s="78"/>
      <c r="B330" s="78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0"/>
      <c r="V330" s="110"/>
      <c r="W330" s="110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</row>
    <row r="331" ht="21.0" customHeight="1">
      <c r="A331" s="78"/>
      <c r="B331" s="78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0"/>
      <c r="V331" s="110"/>
      <c r="W331" s="110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</row>
    <row r="332" ht="21.0" customHeight="1">
      <c r="A332" s="78"/>
      <c r="B332" s="78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0"/>
      <c r="V332" s="110"/>
      <c r="W332" s="110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</row>
    <row r="333" ht="21.0" customHeight="1">
      <c r="A333" s="78"/>
      <c r="B333" s="78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0"/>
      <c r="V333" s="110"/>
      <c r="W333" s="110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</row>
    <row r="334" ht="21.0" customHeight="1">
      <c r="A334" s="78"/>
      <c r="B334" s="78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0"/>
      <c r="V334" s="110"/>
      <c r="W334" s="110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</row>
    <row r="335" ht="21.0" customHeight="1">
      <c r="A335" s="78"/>
      <c r="B335" s="78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0"/>
      <c r="V335" s="110"/>
      <c r="W335" s="110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</row>
    <row r="336" ht="21.0" customHeight="1">
      <c r="A336" s="78"/>
      <c r="B336" s="78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0"/>
      <c r="V336" s="110"/>
      <c r="W336" s="110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</row>
    <row r="337" ht="21.0" customHeight="1">
      <c r="A337" s="78"/>
      <c r="B337" s="78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0"/>
      <c r="V337" s="110"/>
      <c r="W337" s="110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</row>
    <row r="338" ht="21.0" customHeight="1">
      <c r="A338" s="78"/>
      <c r="B338" s="78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0"/>
      <c r="V338" s="110"/>
      <c r="W338" s="110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</row>
    <row r="339" ht="21.0" customHeight="1">
      <c r="A339" s="78"/>
      <c r="B339" s="78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0"/>
      <c r="V339" s="110"/>
      <c r="W339" s="110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</row>
    <row r="340" ht="21.0" customHeight="1">
      <c r="A340" s="78"/>
      <c r="B340" s="78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0"/>
      <c r="V340" s="110"/>
      <c r="W340" s="110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</row>
    <row r="341" ht="21.0" customHeight="1">
      <c r="A341" s="78"/>
      <c r="B341" s="78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0"/>
      <c r="V341" s="110"/>
      <c r="W341" s="110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</row>
    <row r="342" ht="21.0" customHeight="1">
      <c r="A342" s="78"/>
      <c r="B342" s="78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0"/>
      <c r="V342" s="110"/>
      <c r="W342" s="110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</row>
    <row r="343" ht="21.0" customHeight="1">
      <c r="A343" s="78"/>
      <c r="B343" s="78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0"/>
      <c r="V343" s="110"/>
      <c r="W343" s="110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</row>
    <row r="344" ht="21.0" customHeight="1">
      <c r="A344" s="78"/>
      <c r="B344" s="78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0"/>
      <c r="V344" s="110"/>
      <c r="W344" s="110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</row>
    <row r="345" ht="21.0" customHeight="1">
      <c r="A345" s="78"/>
      <c r="B345" s="78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0"/>
      <c r="V345" s="110"/>
      <c r="W345" s="110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</row>
    <row r="346" ht="21.0" customHeight="1">
      <c r="A346" s="78"/>
      <c r="B346" s="78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0"/>
      <c r="V346" s="110"/>
      <c r="W346" s="110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</row>
    <row r="347" ht="21.0" customHeight="1">
      <c r="A347" s="78"/>
      <c r="B347" s="78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0"/>
      <c r="V347" s="110"/>
      <c r="W347" s="110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</row>
    <row r="348" ht="21.0" customHeight="1">
      <c r="A348" s="78"/>
      <c r="B348" s="78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0"/>
      <c r="V348" s="110"/>
      <c r="W348" s="110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</row>
    <row r="349" ht="21.0" customHeight="1">
      <c r="A349" s="78"/>
      <c r="B349" s="78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0"/>
      <c r="V349" s="110"/>
      <c r="W349" s="110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</row>
    <row r="350" ht="21.0" customHeight="1">
      <c r="A350" s="78"/>
      <c r="B350" s="78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0"/>
      <c r="V350" s="110"/>
      <c r="W350" s="110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</row>
    <row r="351" ht="21.0" customHeight="1">
      <c r="A351" s="78"/>
      <c r="B351" s="78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0"/>
      <c r="V351" s="110"/>
      <c r="W351" s="110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</row>
    <row r="352" ht="21.0" customHeight="1">
      <c r="A352" s="78"/>
      <c r="B352" s="78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0"/>
      <c r="V352" s="110"/>
      <c r="W352" s="110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</row>
    <row r="353" ht="21.0" customHeight="1">
      <c r="A353" s="78"/>
      <c r="B353" s="78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0"/>
      <c r="V353" s="110"/>
      <c r="W353" s="110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</row>
    <row r="354" ht="21.0" customHeight="1">
      <c r="A354" s="78"/>
      <c r="B354" s="78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0"/>
      <c r="V354" s="110"/>
      <c r="W354" s="110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</row>
    <row r="355" ht="21.0" customHeight="1">
      <c r="A355" s="78"/>
      <c r="B355" s="78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0"/>
      <c r="V355" s="110"/>
      <c r="W355" s="110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</row>
    <row r="356" ht="21.0" customHeight="1">
      <c r="A356" s="78"/>
      <c r="B356" s="78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0"/>
      <c r="V356" s="110"/>
      <c r="W356" s="110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</row>
    <row r="357" ht="21.0" customHeight="1">
      <c r="A357" s="78"/>
      <c r="B357" s="78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0"/>
      <c r="V357" s="110"/>
      <c r="W357" s="110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</row>
    <row r="358" ht="21.0" customHeight="1">
      <c r="A358" s="78"/>
      <c r="B358" s="78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0"/>
      <c r="V358" s="110"/>
      <c r="W358" s="110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</row>
    <row r="359" ht="21.0" customHeight="1">
      <c r="A359" s="78"/>
      <c r="B359" s="78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0"/>
      <c r="V359" s="110"/>
      <c r="W359" s="110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</row>
    <row r="360" ht="21.0" customHeight="1">
      <c r="A360" s="78"/>
      <c r="B360" s="78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0"/>
      <c r="V360" s="110"/>
      <c r="W360" s="110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</row>
    <row r="361" ht="21.0" customHeight="1">
      <c r="A361" s="78"/>
      <c r="B361" s="78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0"/>
      <c r="V361" s="110"/>
      <c r="W361" s="110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</row>
    <row r="362" ht="21.0" customHeight="1">
      <c r="A362" s="78"/>
      <c r="B362" s="78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0"/>
      <c r="V362" s="110"/>
      <c r="W362" s="110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</row>
    <row r="363" ht="21.0" customHeight="1">
      <c r="A363" s="78"/>
      <c r="B363" s="78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0"/>
      <c r="V363" s="110"/>
      <c r="W363" s="110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</row>
    <row r="364" ht="21.0" customHeight="1">
      <c r="A364" s="78"/>
      <c r="B364" s="78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0"/>
      <c r="V364" s="110"/>
      <c r="W364" s="110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</row>
    <row r="365" ht="21.0" customHeight="1">
      <c r="A365" s="78"/>
      <c r="B365" s="78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0"/>
      <c r="V365" s="110"/>
      <c r="W365" s="110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</row>
    <row r="366" ht="21.0" customHeight="1">
      <c r="A366" s="78"/>
      <c r="B366" s="78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0"/>
      <c r="V366" s="110"/>
      <c r="W366" s="110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</row>
    <row r="367" ht="21.0" customHeight="1">
      <c r="A367" s="78"/>
      <c r="B367" s="78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0"/>
      <c r="V367" s="110"/>
      <c r="W367" s="110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</row>
    <row r="368" ht="21.0" customHeight="1">
      <c r="A368" s="78"/>
      <c r="B368" s="78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0"/>
      <c r="V368" s="110"/>
      <c r="W368" s="110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</row>
    <row r="369" ht="21.0" customHeight="1">
      <c r="A369" s="78"/>
      <c r="B369" s="78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0"/>
      <c r="V369" s="110"/>
      <c r="W369" s="110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</row>
    <row r="370" ht="21.0" customHeight="1">
      <c r="A370" s="78"/>
      <c r="B370" s="78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0"/>
      <c r="V370" s="110"/>
      <c r="W370" s="110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</row>
    <row r="371" ht="21.0" customHeight="1">
      <c r="A371" s="78"/>
      <c r="B371" s="78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0"/>
      <c r="V371" s="110"/>
      <c r="W371" s="110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</row>
    <row r="372" ht="21.0" customHeight="1">
      <c r="A372" s="78"/>
      <c r="B372" s="78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0"/>
      <c r="V372" s="110"/>
      <c r="W372" s="110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</row>
    <row r="373" ht="21.0" customHeight="1">
      <c r="A373" s="78"/>
      <c r="B373" s="78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0"/>
      <c r="V373" s="110"/>
      <c r="W373" s="110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</row>
    <row r="374" ht="21.0" customHeight="1">
      <c r="A374" s="78"/>
      <c r="B374" s="78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0"/>
      <c r="V374" s="110"/>
      <c r="W374" s="110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</row>
    <row r="375" ht="21.0" customHeight="1">
      <c r="A375" s="78"/>
      <c r="B375" s="78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0"/>
      <c r="V375" s="110"/>
      <c r="W375" s="110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</row>
    <row r="376" ht="21.0" customHeight="1">
      <c r="A376" s="78"/>
      <c r="B376" s="78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0"/>
      <c r="V376" s="110"/>
      <c r="W376" s="110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</row>
    <row r="377" ht="21.0" customHeight="1">
      <c r="A377" s="78"/>
      <c r="B377" s="78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0"/>
      <c r="V377" s="110"/>
      <c r="W377" s="110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</row>
    <row r="378" ht="21.0" customHeight="1">
      <c r="A378" s="78"/>
      <c r="B378" s="78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0"/>
      <c r="V378" s="110"/>
      <c r="W378" s="110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</row>
    <row r="379" ht="21.0" customHeight="1">
      <c r="A379" s="78"/>
      <c r="B379" s="78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0"/>
      <c r="V379" s="110"/>
      <c r="W379" s="110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</row>
    <row r="380" ht="21.0" customHeight="1">
      <c r="A380" s="78"/>
      <c r="B380" s="78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0"/>
      <c r="V380" s="110"/>
      <c r="W380" s="110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</row>
    <row r="381" ht="21.0" customHeight="1">
      <c r="A381" s="78"/>
      <c r="B381" s="78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0"/>
      <c r="V381" s="110"/>
      <c r="W381" s="110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</row>
    <row r="382" ht="21.0" customHeight="1">
      <c r="A382" s="78"/>
      <c r="B382" s="78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0"/>
      <c r="V382" s="110"/>
      <c r="W382" s="110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</row>
    <row r="383" ht="21.0" customHeight="1">
      <c r="A383" s="78"/>
      <c r="B383" s="78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0"/>
      <c r="V383" s="110"/>
      <c r="W383" s="110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</row>
    <row r="384" ht="21.0" customHeight="1">
      <c r="A384" s="78"/>
      <c r="B384" s="78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0"/>
      <c r="V384" s="110"/>
      <c r="W384" s="110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</row>
    <row r="385" ht="21.0" customHeight="1">
      <c r="A385" s="78"/>
      <c r="B385" s="78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0"/>
      <c r="V385" s="110"/>
      <c r="W385" s="110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</row>
    <row r="386" ht="21.0" customHeight="1">
      <c r="A386" s="78"/>
      <c r="B386" s="78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0"/>
      <c r="V386" s="110"/>
      <c r="W386" s="110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</row>
    <row r="387" ht="21.0" customHeight="1">
      <c r="A387" s="78"/>
      <c r="B387" s="78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0"/>
      <c r="V387" s="110"/>
      <c r="W387" s="110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</row>
    <row r="388" ht="21.0" customHeight="1">
      <c r="A388" s="78"/>
      <c r="B388" s="78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0"/>
      <c r="V388" s="110"/>
      <c r="W388" s="110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</row>
    <row r="389" ht="21.0" customHeight="1">
      <c r="A389" s="78"/>
      <c r="B389" s="78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0"/>
      <c r="V389" s="110"/>
      <c r="W389" s="110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</row>
    <row r="390" ht="21.0" customHeight="1">
      <c r="A390" s="78"/>
      <c r="B390" s="78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0"/>
      <c r="V390" s="110"/>
      <c r="W390" s="110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</row>
    <row r="391" ht="21.0" customHeight="1">
      <c r="A391" s="78"/>
      <c r="B391" s="78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0"/>
      <c r="V391" s="110"/>
      <c r="W391" s="110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</row>
    <row r="392" ht="21.0" customHeight="1">
      <c r="A392" s="78"/>
      <c r="B392" s="78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0"/>
      <c r="V392" s="110"/>
      <c r="W392" s="110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</row>
    <row r="393" ht="21.0" customHeight="1">
      <c r="A393" s="78"/>
      <c r="B393" s="78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0"/>
      <c r="V393" s="110"/>
      <c r="W393" s="110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</row>
    <row r="394" ht="21.0" customHeight="1">
      <c r="A394" s="78"/>
      <c r="B394" s="78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0"/>
      <c r="V394" s="110"/>
      <c r="W394" s="110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</row>
    <row r="395" ht="21.0" customHeight="1">
      <c r="A395" s="78"/>
      <c r="B395" s="78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0"/>
      <c r="V395" s="110"/>
      <c r="W395" s="110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</row>
    <row r="396" ht="21.0" customHeight="1">
      <c r="A396" s="78"/>
      <c r="B396" s="78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0"/>
      <c r="V396" s="110"/>
      <c r="W396" s="110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</row>
    <row r="397" ht="21.0" customHeight="1">
      <c r="A397" s="78"/>
      <c r="B397" s="78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0"/>
      <c r="V397" s="110"/>
      <c r="W397" s="110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</row>
    <row r="398" ht="21.0" customHeight="1">
      <c r="A398" s="78"/>
      <c r="B398" s="78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0"/>
      <c r="V398" s="110"/>
      <c r="W398" s="110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</row>
    <row r="399" ht="21.0" customHeight="1">
      <c r="A399" s="78"/>
      <c r="B399" s="78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0"/>
      <c r="V399" s="110"/>
      <c r="W399" s="110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</row>
    <row r="400" ht="21.0" customHeight="1">
      <c r="A400" s="78"/>
      <c r="B400" s="78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0"/>
      <c r="V400" s="110"/>
      <c r="W400" s="110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</row>
    <row r="401" ht="21.0" customHeight="1">
      <c r="A401" s="78"/>
      <c r="B401" s="78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0"/>
      <c r="V401" s="110"/>
      <c r="W401" s="110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</row>
    <row r="402" ht="21.0" customHeight="1">
      <c r="A402" s="78"/>
      <c r="B402" s="78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0"/>
      <c r="V402" s="110"/>
      <c r="W402" s="110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</row>
    <row r="403" ht="21.0" customHeight="1">
      <c r="A403" s="78"/>
      <c r="B403" s="78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0"/>
      <c r="V403" s="110"/>
      <c r="W403" s="110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</row>
    <row r="404" ht="21.0" customHeight="1">
      <c r="A404" s="78"/>
      <c r="B404" s="78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0"/>
      <c r="V404" s="110"/>
      <c r="W404" s="110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</row>
    <row r="405" ht="21.0" customHeight="1">
      <c r="A405" s="78"/>
      <c r="B405" s="78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0"/>
      <c r="V405" s="110"/>
      <c r="W405" s="110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</row>
    <row r="406" ht="21.0" customHeight="1">
      <c r="A406" s="78"/>
      <c r="B406" s="78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0"/>
      <c r="V406" s="110"/>
      <c r="W406" s="110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</row>
    <row r="407" ht="21.0" customHeight="1">
      <c r="A407" s="78"/>
      <c r="B407" s="78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0"/>
      <c r="V407" s="110"/>
      <c r="W407" s="110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</row>
    <row r="408" ht="21.0" customHeight="1">
      <c r="A408" s="78"/>
      <c r="B408" s="78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0"/>
      <c r="V408" s="110"/>
      <c r="W408" s="110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</row>
    <row r="409" ht="21.0" customHeight="1">
      <c r="A409" s="78"/>
      <c r="B409" s="78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0"/>
      <c r="V409" s="110"/>
      <c r="W409" s="110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</row>
    <row r="410" ht="21.0" customHeight="1">
      <c r="A410" s="78"/>
      <c r="B410" s="78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0"/>
      <c r="V410" s="110"/>
      <c r="W410" s="110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</row>
    <row r="411" ht="21.0" customHeight="1">
      <c r="A411" s="78"/>
      <c r="B411" s="78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0"/>
      <c r="V411" s="110"/>
      <c r="W411" s="110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</row>
    <row r="412" ht="21.0" customHeight="1">
      <c r="A412" s="78"/>
      <c r="B412" s="78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0"/>
      <c r="V412" s="110"/>
      <c r="W412" s="110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</row>
    <row r="413" ht="21.0" customHeight="1">
      <c r="A413" s="78"/>
      <c r="B413" s="78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0"/>
      <c r="V413" s="110"/>
      <c r="W413" s="110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</row>
    <row r="414" ht="21.0" customHeight="1">
      <c r="A414" s="78"/>
      <c r="B414" s="78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0"/>
      <c r="V414" s="110"/>
      <c r="W414" s="110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</row>
    <row r="415" ht="21.0" customHeight="1">
      <c r="A415" s="78"/>
      <c r="B415" s="78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0"/>
      <c r="V415" s="110"/>
      <c r="W415" s="110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</row>
    <row r="416" ht="21.0" customHeight="1">
      <c r="A416" s="78"/>
      <c r="B416" s="78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0"/>
      <c r="V416" s="110"/>
      <c r="W416" s="110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</row>
    <row r="417" ht="21.0" customHeight="1">
      <c r="A417" s="78"/>
      <c r="B417" s="78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0"/>
      <c r="V417" s="110"/>
      <c r="W417" s="110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</row>
    <row r="418" ht="21.0" customHeight="1">
      <c r="A418" s="78"/>
      <c r="B418" s="78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0"/>
      <c r="V418" s="110"/>
      <c r="W418" s="110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</row>
    <row r="419" ht="21.0" customHeight="1">
      <c r="A419" s="78"/>
      <c r="B419" s="78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0"/>
      <c r="V419" s="110"/>
      <c r="W419" s="110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</row>
    <row r="420" ht="21.0" customHeight="1">
      <c r="A420" s="78"/>
      <c r="B420" s="78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0"/>
      <c r="V420" s="110"/>
      <c r="W420" s="110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</row>
    <row r="421" ht="21.0" customHeight="1">
      <c r="A421" s="78"/>
      <c r="B421" s="78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0"/>
      <c r="V421" s="110"/>
      <c r="W421" s="110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</row>
    <row r="422" ht="21.0" customHeight="1">
      <c r="A422" s="78"/>
      <c r="B422" s="78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0"/>
      <c r="V422" s="110"/>
      <c r="W422" s="110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</row>
    <row r="423" ht="21.0" customHeight="1">
      <c r="A423" s="78"/>
      <c r="B423" s="78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0"/>
      <c r="V423" s="110"/>
      <c r="W423" s="110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</row>
    <row r="424" ht="21.0" customHeight="1">
      <c r="A424" s="78"/>
      <c r="B424" s="78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0"/>
      <c r="V424" s="110"/>
      <c r="W424" s="110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</row>
    <row r="425" ht="21.0" customHeight="1">
      <c r="A425" s="78"/>
      <c r="B425" s="78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0"/>
      <c r="V425" s="110"/>
      <c r="W425" s="110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</row>
    <row r="426" ht="21.0" customHeight="1">
      <c r="A426" s="78"/>
      <c r="B426" s="78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0"/>
      <c r="V426" s="110"/>
      <c r="W426" s="110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</row>
    <row r="427" ht="21.0" customHeight="1">
      <c r="A427" s="78"/>
      <c r="B427" s="78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0"/>
      <c r="V427" s="110"/>
      <c r="W427" s="110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</row>
    <row r="428" ht="21.0" customHeight="1">
      <c r="A428" s="78"/>
      <c r="B428" s="78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0"/>
      <c r="V428" s="110"/>
      <c r="W428" s="110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</row>
    <row r="429" ht="21.0" customHeight="1">
      <c r="A429" s="78"/>
      <c r="B429" s="78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0"/>
      <c r="V429" s="110"/>
      <c r="W429" s="110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</row>
    <row r="430" ht="21.0" customHeight="1">
      <c r="A430" s="78"/>
      <c r="B430" s="78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0"/>
      <c r="V430" s="110"/>
      <c r="W430" s="110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</row>
    <row r="431" ht="21.0" customHeight="1">
      <c r="A431" s="78"/>
      <c r="B431" s="78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0"/>
      <c r="V431" s="110"/>
      <c r="W431" s="110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</row>
    <row r="432" ht="21.0" customHeight="1">
      <c r="A432" s="78"/>
      <c r="B432" s="78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0"/>
      <c r="V432" s="110"/>
      <c r="W432" s="110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</row>
    <row r="433" ht="21.0" customHeight="1">
      <c r="A433" s="78"/>
      <c r="B433" s="78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0"/>
      <c r="V433" s="110"/>
      <c r="W433" s="110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</row>
    <row r="434" ht="21.0" customHeight="1">
      <c r="A434" s="78"/>
      <c r="B434" s="78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0"/>
      <c r="V434" s="110"/>
      <c r="W434" s="110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</row>
    <row r="435" ht="21.0" customHeight="1">
      <c r="A435" s="78"/>
      <c r="B435" s="78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0"/>
      <c r="V435" s="110"/>
      <c r="W435" s="110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</row>
    <row r="436" ht="21.0" customHeight="1">
      <c r="A436" s="78"/>
      <c r="B436" s="78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0"/>
      <c r="V436" s="110"/>
      <c r="W436" s="110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</row>
    <row r="437" ht="21.0" customHeight="1">
      <c r="A437" s="78"/>
      <c r="B437" s="78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0"/>
      <c r="V437" s="110"/>
      <c r="W437" s="110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</row>
    <row r="438" ht="21.0" customHeight="1">
      <c r="A438" s="78"/>
      <c r="B438" s="78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0"/>
      <c r="V438" s="110"/>
      <c r="W438" s="110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</row>
    <row r="439" ht="21.0" customHeight="1">
      <c r="A439" s="78"/>
      <c r="B439" s="78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0"/>
      <c r="V439" s="110"/>
      <c r="W439" s="110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</row>
    <row r="440" ht="21.0" customHeight="1">
      <c r="A440" s="78"/>
      <c r="B440" s="78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0"/>
      <c r="V440" s="110"/>
      <c r="W440" s="110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</row>
    <row r="441" ht="21.0" customHeight="1">
      <c r="A441" s="78"/>
      <c r="B441" s="78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0"/>
      <c r="V441" s="110"/>
      <c r="W441" s="110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</row>
    <row r="442" ht="21.0" customHeight="1">
      <c r="A442" s="78"/>
      <c r="B442" s="78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0"/>
      <c r="V442" s="110"/>
      <c r="W442" s="110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</row>
    <row r="443" ht="21.0" customHeight="1">
      <c r="A443" s="78"/>
      <c r="B443" s="78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0"/>
      <c r="V443" s="110"/>
      <c r="W443" s="110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</row>
    <row r="444" ht="21.0" customHeight="1">
      <c r="A444" s="78"/>
      <c r="B444" s="78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0"/>
      <c r="V444" s="110"/>
      <c r="W444" s="110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</row>
    <row r="445" ht="21.0" customHeight="1">
      <c r="A445" s="78"/>
      <c r="B445" s="78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0"/>
      <c r="V445" s="110"/>
      <c r="W445" s="110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</row>
    <row r="446" ht="21.0" customHeight="1">
      <c r="A446" s="78"/>
      <c r="B446" s="78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0"/>
      <c r="V446" s="110"/>
      <c r="W446" s="110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</row>
    <row r="447" ht="21.0" customHeight="1">
      <c r="A447" s="78"/>
      <c r="B447" s="78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0"/>
      <c r="V447" s="110"/>
      <c r="W447" s="110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</row>
    <row r="448" ht="21.0" customHeight="1">
      <c r="A448" s="78"/>
      <c r="B448" s="78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0"/>
      <c r="V448" s="110"/>
      <c r="W448" s="110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</row>
    <row r="449" ht="21.0" customHeight="1">
      <c r="A449" s="78"/>
      <c r="B449" s="78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0"/>
      <c r="V449" s="110"/>
      <c r="W449" s="110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</row>
    <row r="450" ht="21.0" customHeight="1">
      <c r="A450" s="78"/>
      <c r="B450" s="78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0"/>
      <c r="V450" s="110"/>
      <c r="W450" s="110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</row>
    <row r="451" ht="21.0" customHeight="1">
      <c r="A451" s="78"/>
      <c r="B451" s="78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0"/>
      <c r="V451" s="110"/>
      <c r="W451" s="110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</row>
    <row r="452" ht="21.0" customHeight="1">
      <c r="A452" s="78"/>
      <c r="B452" s="78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0"/>
      <c r="V452" s="110"/>
      <c r="W452" s="110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</row>
    <row r="453" ht="21.0" customHeight="1">
      <c r="A453" s="78"/>
      <c r="B453" s="78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0"/>
      <c r="V453" s="110"/>
      <c r="W453" s="110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</row>
    <row r="454" ht="21.0" customHeight="1">
      <c r="A454" s="78"/>
      <c r="B454" s="78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0"/>
      <c r="V454" s="110"/>
      <c r="W454" s="110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</row>
    <row r="455" ht="21.0" customHeight="1">
      <c r="A455" s="78"/>
      <c r="B455" s="78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0"/>
      <c r="V455" s="110"/>
      <c r="W455" s="110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</row>
    <row r="456" ht="21.0" customHeight="1">
      <c r="A456" s="78"/>
      <c r="B456" s="78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0"/>
      <c r="V456" s="110"/>
      <c r="W456" s="110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</row>
    <row r="457" ht="21.0" customHeight="1">
      <c r="A457" s="78"/>
      <c r="B457" s="78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0"/>
      <c r="V457" s="110"/>
      <c r="W457" s="110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</row>
    <row r="458" ht="21.0" customHeight="1">
      <c r="A458" s="78"/>
      <c r="B458" s="78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0"/>
      <c r="V458" s="110"/>
      <c r="W458" s="110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</row>
    <row r="459" ht="21.0" customHeight="1">
      <c r="A459" s="78"/>
      <c r="B459" s="78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0"/>
      <c r="V459" s="110"/>
      <c r="W459" s="110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</row>
    <row r="460" ht="21.0" customHeight="1">
      <c r="A460" s="78"/>
      <c r="B460" s="78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0"/>
      <c r="V460" s="110"/>
      <c r="W460" s="110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</row>
    <row r="461" ht="21.0" customHeight="1">
      <c r="A461" s="78"/>
      <c r="B461" s="78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0"/>
      <c r="V461" s="110"/>
      <c r="W461" s="110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</row>
    <row r="462" ht="21.0" customHeight="1">
      <c r="A462" s="78"/>
      <c r="B462" s="78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0"/>
      <c r="V462" s="110"/>
      <c r="W462" s="110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</row>
    <row r="463" ht="21.0" customHeight="1">
      <c r="A463" s="78"/>
      <c r="B463" s="78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0"/>
      <c r="V463" s="110"/>
      <c r="W463" s="110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</row>
    <row r="464" ht="21.0" customHeight="1">
      <c r="A464" s="78"/>
      <c r="B464" s="78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0"/>
      <c r="V464" s="110"/>
      <c r="W464" s="110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</row>
    <row r="465" ht="21.0" customHeight="1">
      <c r="A465" s="78"/>
      <c r="B465" s="78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0"/>
      <c r="V465" s="110"/>
      <c r="W465" s="110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</row>
    <row r="466" ht="21.0" customHeight="1">
      <c r="A466" s="78"/>
      <c r="B466" s="78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0"/>
      <c r="V466" s="110"/>
      <c r="W466" s="110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</row>
    <row r="467" ht="21.0" customHeight="1">
      <c r="A467" s="78"/>
      <c r="B467" s="78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0"/>
      <c r="V467" s="110"/>
      <c r="W467" s="110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</row>
    <row r="468" ht="21.0" customHeight="1">
      <c r="A468" s="78"/>
      <c r="B468" s="78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0"/>
      <c r="V468" s="110"/>
      <c r="W468" s="110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</row>
    <row r="469" ht="21.0" customHeight="1">
      <c r="A469" s="78"/>
      <c r="B469" s="78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0"/>
      <c r="V469" s="110"/>
      <c r="W469" s="110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</row>
    <row r="470" ht="21.0" customHeight="1">
      <c r="A470" s="78"/>
      <c r="B470" s="78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0"/>
      <c r="V470" s="110"/>
      <c r="W470" s="110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</row>
    <row r="471" ht="21.0" customHeight="1">
      <c r="A471" s="78"/>
      <c r="B471" s="78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0"/>
      <c r="V471" s="110"/>
      <c r="W471" s="110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</row>
    <row r="472" ht="21.0" customHeight="1">
      <c r="A472" s="78"/>
      <c r="B472" s="78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0"/>
      <c r="V472" s="110"/>
      <c r="W472" s="110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</row>
    <row r="473" ht="21.0" customHeight="1">
      <c r="A473" s="78"/>
      <c r="B473" s="78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0"/>
      <c r="V473" s="110"/>
      <c r="W473" s="110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</row>
    <row r="474" ht="21.0" customHeight="1">
      <c r="A474" s="78"/>
      <c r="B474" s="78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0"/>
      <c r="V474" s="110"/>
      <c r="W474" s="110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</row>
    <row r="475" ht="21.0" customHeight="1">
      <c r="A475" s="78"/>
      <c r="B475" s="78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0"/>
      <c r="V475" s="110"/>
      <c r="W475" s="110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</row>
    <row r="476" ht="21.0" customHeight="1">
      <c r="A476" s="78"/>
      <c r="B476" s="78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0"/>
      <c r="V476" s="110"/>
      <c r="W476" s="110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</row>
    <row r="477" ht="21.0" customHeight="1">
      <c r="A477" s="78"/>
      <c r="B477" s="78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0"/>
      <c r="V477" s="110"/>
      <c r="W477" s="110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</row>
    <row r="478" ht="21.0" customHeight="1">
      <c r="A478" s="78"/>
      <c r="B478" s="78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0"/>
      <c r="V478" s="110"/>
      <c r="W478" s="110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</row>
    <row r="479" ht="21.0" customHeight="1">
      <c r="A479" s="78"/>
      <c r="B479" s="78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0"/>
      <c r="V479" s="110"/>
      <c r="W479" s="110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</row>
    <row r="480" ht="21.0" customHeight="1">
      <c r="A480" s="78"/>
      <c r="B480" s="78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0"/>
      <c r="V480" s="110"/>
      <c r="W480" s="110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</row>
    <row r="481" ht="21.0" customHeight="1">
      <c r="A481" s="78"/>
      <c r="B481" s="78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0"/>
      <c r="V481" s="110"/>
      <c r="W481" s="110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</row>
    <row r="482" ht="21.0" customHeight="1">
      <c r="A482" s="78"/>
      <c r="B482" s="78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0"/>
      <c r="V482" s="110"/>
      <c r="W482" s="110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</row>
    <row r="483" ht="21.0" customHeight="1">
      <c r="A483" s="78"/>
      <c r="B483" s="78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0"/>
      <c r="V483" s="110"/>
      <c r="W483" s="110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</row>
    <row r="484" ht="21.0" customHeight="1">
      <c r="A484" s="78"/>
      <c r="B484" s="78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0"/>
      <c r="V484" s="110"/>
      <c r="W484" s="110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</row>
    <row r="485" ht="21.0" customHeight="1">
      <c r="A485" s="78"/>
      <c r="B485" s="78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0"/>
      <c r="V485" s="110"/>
      <c r="W485" s="110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</row>
    <row r="486" ht="21.0" customHeight="1">
      <c r="A486" s="78"/>
      <c r="B486" s="78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0"/>
      <c r="V486" s="110"/>
      <c r="W486" s="110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</row>
    <row r="487" ht="21.0" customHeight="1">
      <c r="A487" s="78"/>
      <c r="B487" s="78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0"/>
      <c r="V487" s="110"/>
      <c r="W487" s="110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</row>
    <row r="488" ht="21.0" customHeight="1">
      <c r="A488" s="78"/>
      <c r="B488" s="78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0"/>
      <c r="V488" s="110"/>
      <c r="W488" s="110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</row>
    <row r="489" ht="21.0" customHeight="1">
      <c r="A489" s="78"/>
      <c r="B489" s="78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0"/>
      <c r="V489" s="110"/>
      <c r="W489" s="110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</row>
    <row r="490" ht="21.0" customHeight="1">
      <c r="A490" s="78"/>
      <c r="B490" s="78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0"/>
      <c r="V490" s="110"/>
      <c r="W490" s="110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</row>
    <row r="491" ht="21.0" customHeight="1">
      <c r="A491" s="78"/>
      <c r="B491" s="78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0"/>
      <c r="V491" s="110"/>
      <c r="W491" s="110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</row>
    <row r="492" ht="21.0" customHeight="1">
      <c r="A492" s="78"/>
      <c r="B492" s="78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0"/>
      <c r="V492" s="110"/>
      <c r="W492" s="110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</row>
    <row r="493" ht="21.0" customHeight="1">
      <c r="A493" s="78"/>
      <c r="B493" s="78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0"/>
      <c r="V493" s="110"/>
      <c r="W493" s="110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</row>
    <row r="494" ht="21.0" customHeight="1">
      <c r="A494" s="78"/>
      <c r="B494" s="78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0"/>
      <c r="V494" s="110"/>
      <c r="W494" s="110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</row>
    <row r="495" ht="21.0" customHeight="1">
      <c r="A495" s="78"/>
      <c r="B495" s="78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0"/>
      <c r="V495" s="110"/>
      <c r="W495" s="110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</row>
    <row r="496" ht="21.0" customHeight="1">
      <c r="A496" s="78"/>
      <c r="B496" s="78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0"/>
      <c r="V496" s="110"/>
      <c r="W496" s="110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</row>
    <row r="497" ht="21.0" customHeight="1">
      <c r="A497" s="78"/>
      <c r="B497" s="78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0"/>
      <c r="V497" s="110"/>
      <c r="W497" s="110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</row>
    <row r="498" ht="21.0" customHeight="1">
      <c r="A498" s="78"/>
      <c r="B498" s="78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0"/>
      <c r="V498" s="110"/>
      <c r="W498" s="110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</row>
    <row r="499" ht="21.0" customHeight="1">
      <c r="A499" s="78"/>
      <c r="B499" s="78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0"/>
      <c r="V499" s="110"/>
      <c r="W499" s="110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</row>
    <row r="500" ht="21.0" customHeight="1">
      <c r="A500" s="78"/>
      <c r="B500" s="78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0"/>
      <c r="V500" s="110"/>
      <c r="W500" s="110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</row>
    <row r="501" ht="21.0" customHeight="1">
      <c r="A501" s="78"/>
      <c r="B501" s="78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0"/>
      <c r="V501" s="110"/>
      <c r="W501" s="110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</row>
    <row r="502" ht="21.0" customHeight="1">
      <c r="A502" s="78"/>
      <c r="B502" s="78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0"/>
      <c r="V502" s="110"/>
      <c r="W502" s="110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</row>
    <row r="503" ht="21.0" customHeight="1">
      <c r="A503" s="78"/>
      <c r="B503" s="78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0"/>
      <c r="V503" s="110"/>
      <c r="W503" s="110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</row>
    <row r="504" ht="21.0" customHeight="1">
      <c r="A504" s="78"/>
      <c r="B504" s="78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0"/>
      <c r="V504" s="110"/>
      <c r="W504" s="110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</row>
    <row r="505" ht="21.0" customHeight="1">
      <c r="A505" s="78"/>
      <c r="B505" s="78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0"/>
      <c r="V505" s="110"/>
      <c r="W505" s="110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</row>
    <row r="506" ht="21.0" customHeight="1">
      <c r="A506" s="78"/>
      <c r="B506" s="78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0"/>
      <c r="V506" s="110"/>
      <c r="W506" s="110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</row>
    <row r="507" ht="21.0" customHeight="1">
      <c r="A507" s="78"/>
      <c r="B507" s="78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0"/>
      <c r="V507" s="110"/>
      <c r="W507" s="110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</row>
    <row r="508" ht="21.0" customHeight="1">
      <c r="A508" s="78"/>
      <c r="B508" s="78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0"/>
      <c r="V508" s="110"/>
      <c r="W508" s="110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</row>
    <row r="509" ht="21.0" customHeight="1">
      <c r="A509" s="78"/>
      <c r="B509" s="78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0"/>
      <c r="V509" s="110"/>
      <c r="W509" s="110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</row>
    <row r="510" ht="21.0" customHeight="1">
      <c r="A510" s="78"/>
      <c r="B510" s="78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0"/>
      <c r="V510" s="110"/>
      <c r="W510" s="110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</row>
    <row r="511" ht="21.0" customHeight="1">
      <c r="A511" s="78"/>
      <c r="B511" s="78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0"/>
      <c r="V511" s="110"/>
      <c r="W511" s="110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</row>
    <row r="512" ht="21.0" customHeight="1">
      <c r="A512" s="78"/>
      <c r="B512" s="78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0"/>
      <c r="V512" s="110"/>
      <c r="W512" s="110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</row>
    <row r="513" ht="21.0" customHeight="1">
      <c r="A513" s="78"/>
      <c r="B513" s="78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0"/>
      <c r="V513" s="110"/>
      <c r="W513" s="110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</row>
    <row r="514" ht="21.0" customHeight="1">
      <c r="A514" s="78"/>
      <c r="B514" s="78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0"/>
      <c r="V514" s="110"/>
      <c r="W514" s="110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</row>
    <row r="515" ht="21.0" customHeight="1">
      <c r="A515" s="78"/>
      <c r="B515" s="78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0"/>
      <c r="V515" s="110"/>
      <c r="W515" s="110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</row>
    <row r="516" ht="21.0" customHeight="1">
      <c r="A516" s="78"/>
      <c r="B516" s="78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0"/>
      <c r="V516" s="110"/>
      <c r="W516" s="110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</row>
    <row r="517" ht="21.0" customHeight="1">
      <c r="A517" s="78"/>
      <c r="B517" s="78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0"/>
      <c r="V517" s="110"/>
      <c r="W517" s="110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</row>
    <row r="518" ht="21.0" customHeight="1">
      <c r="A518" s="78"/>
      <c r="B518" s="78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0"/>
      <c r="V518" s="110"/>
      <c r="W518" s="110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</row>
    <row r="519" ht="21.0" customHeight="1">
      <c r="A519" s="78"/>
      <c r="B519" s="78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0"/>
      <c r="V519" s="110"/>
      <c r="W519" s="110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</row>
    <row r="520" ht="21.0" customHeight="1">
      <c r="A520" s="78"/>
      <c r="B520" s="78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0"/>
      <c r="V520" s="110"/>
      <c r="W520" s="110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</row>
    <row r="521" ht="21.0" customHeight="1">
      <c r="A521" s="78"/>
      <c r="B521" s="78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0"/>
      <c r="V521" s="110"/>
      <c r="W521" s="110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</row>
    <row r="522" ht="21.0" customHeight="1">
      <c r="A522" s="78"/>
      <c r="B522" s="78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0"/>
      <c r="V522" s="110"/>
      <c r="W522" s="110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</row>
    <row r="523" ht="21.0" customHeight="1">
      <c r="A523" s="78"/>
      <c r="B523" s="78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0"/>
      <c r="V523" s="110"/>
      <c r="W523" s="110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</row>
    <row r="524" ht="21.0" customHeight="1">
      <c r="A524" s="78"/>
      <c r="B524" s="78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0"/>
      <c r="V524" s="110"/>
      <c r="W524" s="110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</row>
    <row r="525" ht="21.0" customHeight="1">
      <c r="A525" s="78"/>
      <c r="B525" s="78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0"/>
      <c r="V525" s="110"/>
      <c r="W525" s="110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</row>
    <row r="526" ht="21.0" customHeight="1">
      <c r="A526" s="78"/>
      <c r="B526" s="78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0"/>
      <c r="V526" s="110"/>
      <c r="W526" s="110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</row>
    <row r="527" ht="21.0" customHeight="1">
      <c r="A527" s="78"/>
      <c r="B527" s="78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0"/>
      <c r="V527" s="110"/>
      <c r="W527" s="110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</row>
    <row r="528" ht="21.0" customHeight="1">
      <c r="A528" s="78"/>
      <c r="B528" s="78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0"/>
      <c r="V528" s="110"/>
      <c r="W528" s="110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</row>
    <row r="529" ht="21.0" customHeight="1">
      <c r="A529" s="78"/>
      <c r="B529" s="78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0"/>
      <c r="V529" s="110"/>
      <c r="W529" s="110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</row>
    <row r="530" ht="21.0" customHeight="1">
      <c r="A530" s="78"/>
      <c r="B530" s="78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0"/>
      <c r="V530" s="110"/>
      <c r="W530" s="110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</row>
    <row r="531" ht="21.0" customHeight="1">
      <c r="A531" s="78"/>
      <c r="B531" s="78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0"/>
      <c r="V531" s="110"/>
      <c r="W531" s="110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</row>
    <row r="532" ht="21.0" customHeight="1">
      <c r="A532" s="78"/>
      <c r="B532" s="78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0"/>
      <c r="V532" s="110"/>
      <c r="W532" s="110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</row>
    <row r="533" ht="21.0" customHeight="1">
      <c r="A533" s="78"/>
      <c r="B533" s="78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0"/>
      <c r="V533" s="110"/>
      <c r="W533" s="110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</row>
    <row r="534" ht="21.0" customHeight="1">
      <c r="A534" s="78"/>
      <c r="B534" s="78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0"/>
      <c r="V534" s="110"/>
      <c r="W534" s="110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</row>
    <row r="535" ht="21.0" customHeight="1">
      <c r="A535" s="78"/>
      <c r="B535" s="78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0"/>
      <c r="V535" s="110"/>
      <c r="W535" s="110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</row>
    <row r="536" ht="21.0" customHeight="1">
      <c r="A536" s="78"/>
      <c r="B536" s="78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0"/>
      <c r="V536" s="110"/>
      <c r="W536" s="110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</row>
    <row r="537" ht="21.0" customHeight="1">
      <c r="A537" s="78"/>
      <c r="B537" s="78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0"/>
      <c r="V537" s="110"/>
      <c r="W537" s="110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</row>
    <row r="538" ht="21.0" customHeight="1">
      <c r="A538" s="78"/>
      <c r="B538" s="78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0"/>
      <c r="V538" s="110"/>
      <c r="W538" s="110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</row>
    <row r="539" ht="21.0" customHeight="1">
      <c r="A539" s="78"/>
      <c r="B539" s="78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0"/>
      <c r="V539" s="110"/>
      <c r="W539" s="110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</row>
    <row r="540" ht="21.0" customHeight="1">
      <c r="A540" s="78"/>
      <c r="B540" s="78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0"/>
      <c r="V540" s="110"/>
      <c r="W540" s="110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</row>
    <row r="541" ht="21.0" customHeight="1">
      <c r="A541" s="78"/>
      <c r="B541" s="78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0"/>
      <c r="V541" s="110"/>
      <c r="W541" s="110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</row>
    <row r="542" ht="21.0" customHeight="1">
      <c r="A542" s="78"/>
      <c r="B542" s="78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0"/>
      <c r="V542" s="110"/>
      <c r="W542" s="110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</row>
    <row r="543" ht="21.0" customHeight="1">
      <c r="A543" s="78"/>
      <c r="B543" s="78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0"/>
      <c r="V543" s="110"/>
      <c r="W543" s="110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</row>
    <row r="544" ht="21.0" customHeight="1">
      <c r="A544" s="78"/>
      <c r="B544" s="78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0"/>
      <c r="V544" s="110"/>
      <c r="W544" s="110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</row>
    <row r="545" ht="21.0" customHeight="1">
      <c r="A545" s="78"/>
      <c r="B545" s="78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0"/>
      <c r="V545" s="110"/>
      <c r="W545" s="110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</row>
    <row r="546" ht="21.0" customHeight="1">
      <c r="A546" s="78"/>
      <c r="B546" s="78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0"/>
      <c r="V546" s="110"/>
      <c r="W546" s="110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</row>
    <row r="547" ht="21.0" customHeight="1">
      <c r="A547" s="78"/>
      <c r="B547" s="78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0"/>
      <c r="V547" s="110"/>
      <c r="W547" s="110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</row>
    <row r="548" ht="21.0" customHeight="1">
      <c r="A548" s="78"/>
      <c r="B548" s="78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0"/>
      <c r="V548" s="110"/>
      <c r="W548" s="110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</row>
    <row r="549" ht="21.0" customHeight="1">
      <c r="A549" s="78"/>
      <c r="B549" s="78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0"/>
      <c r="V549" s="110"/>
      <c r="W549" s="110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</row>
    <row r="550" ht="21.0" customHeight="1">
      <c r="A550" s="78"/>
      <c r="B550" s="78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0"/>
      <c r="V550" s="110"/>
      <c r="W550" s="110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</row>
    <row r="551" ht="21.0" customHeight="1">
      <c r="A551" s="78"/>
      <c r="B551" s="78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0"/>
      <c r="V551" s="110"/>
      <c r="W551" s="110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</row>
    <row r="552" ht="21.0" customHeight="1">
      <c r="A552" s="78"/>
      <c r="B552" s="78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0"/>
      <c r="V552" s="110"/>
      <c r="W552" s="110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</row>
    <row r="553" ht="21.0" customHeight="1">
      <c r="A553" s="78"/>
      <c r="B553" s="78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0"/>
      <c r="V553" s="110"/>
      <c r="W553" s="110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</row>
    <row r="554" ht="21.0" customHeight="1">
      <c r="A554" s="78"/>
      <c r="B554" s="78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0"/>
      <c r="V554" s="110"/>
      <c r="W554" s="110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</row>
    <row r="555" ht="21.0" customHeight="1">
      <c r="A555" s="78"/>
      <c r="B555" s="78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0"/>
      <c r="V555" s="110"/>
      <c r="W555" s="110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</row>
    <row r="556" ht="21.0" customHeight="1">
      <c r="A556" s="78"/>
      <c r="B556" s="78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0"/>
      <c r="V556" s="110"/>
      <c r="W556" s="110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</row>
    <row r="557" ht="21.0" customHeight="1">
      <c r="A557" s="78"/>
      <c r="B557" s="78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0"/>
      <c r="V557" s="110"/>
      <c r="W557" s="110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</row>
    <row r="558" ht="21.0" customHeight="1">
      <c r="A558" s="78"/>
      <c r="B558" s="78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0"/>
      <c r="V558" s="110"/>
      <c r="W558" s="110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</row>
    <row r="559" ht="21.0" customHeight="1">
      <c r="A559" s="78"/>
      <c r="B559" s="78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0"/>
      <c r="V559" s="110"/>
      <c r="W559" s="110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</row>
    <row r="560" ht="21.0" customHeight="1">
      <c r="A560" s="78"/>
      <c r="B560" s="78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0"/>
      <c r="V560" s="110"/>
      <c r="W560" s="110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</row>
    <row r="561" ht="21.0" customHeight="1">
      <c r="A561" s="78"/>
      <c r="B561" s="78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0"/>
      <c r="V561" s="110"/>
      <c r="W561" s="110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</row>
    <row r="562" ht="21.0" customHeight="1">
      <c r="A562" s="78"/>
      <c r="B562" s="78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0"/>
      <c r="V562" s="110"/>
      <c r="W562" s="110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</row>
    <row r="563" ht="21.0" customHeight="1">
      <c r="A563" s="78"/>
      <c r="B563" s="78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0"/>
      <c r="V563" s="110"/>
      <c r="W563" s="110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</row>
    <row r="564" ht="21.0" customHeight="1">
      <c r="A564" s="78"/>
      <c r="B564" s="78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0"/>
      <c r="V564" s="110"/>
      <c r="W564" s="110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</row>
    <row r="565" ht="21.0" customHeight="1">
      <c r="A565" s="78"/>
      <c r="B565" s="78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0"/>
      <c r="V565" s="110"/>
      <c r="W565" s="110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</row>
    <row r="566" ht="21.0" customHeight="1">
      <c r="A566" s="78"/>
      <c r="B566" s="78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0"/>
      <c r="V566" s="110"/>
      <c r="W566" s="110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</row>
    <row r="567" ht="21.0" customHeight="1">
      <c r="A567" s="78"/>
      <c r="B567" s="78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0"/>
      <c r="V567" s="110"/>
      <c r="W567" s="110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</row>
    <row r="568" ht="21.0" customHeight="1">
      <c r="A568" s="78"/>
      <c r="B568" s="78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0"/>
      <c r="V568" s="110"/>
      <c r="W568" s="110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</row>
    <row r="569" ht="21.0" customHeight="1">
      <c r="A569" s="78"/>
      <c r="B569" s="78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0"/>
      <c r="V569" s="110"/>
      <c r="W569" s="110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</row>
    <row r="570" ht="21.0" customHeight="1">
      <c r="A570" s="78"/>
      <c r="B570" s="78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0"/>
      <c r="V570" s="110"/>
      <c r="W570" s="110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</row>
    <row r="571" ht="21.0" customHeight="1">
      <c r="A571" s="78"/>
      <c r="B571" s="78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0"/>
      <c r="V571" s="110"/>
      <c r="W571" s="110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</row>
    <row r="572" ht="21.0" customHeight="1">
      <c r="A572" s="78"/>
      <c r="B572" s="78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0"/>
      <c r="V572" s="110"/>
      <c r="W572" s="110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</row>
    <row r="573" ht="21.0" customHeight="1">
      <c r="A573" s="78"/>
      <c r="B573" s="78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0"/>
      <c r="V573" s="110"/>
      <c r="W573" s="110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</row>
    <row r="574" ht="21.0" customHeight="1">
      <c r="A574" s="78"/>
      <c r="B574" s="78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0"/>
      <c r="V574" s="110"/>
      <c r="W574" s="110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</row>
    <row r="575" ht="21.0" customHeight="1">
      <c r="A575" s="78"/>
      <c r="B575" s="78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0"/>
      <c r="V575" s="110"/>
      <c r="W575" s="110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</row>
    <row r="576" ht="21.0" customHeight="1">
      <c r="A576" s="78"/>
      <c r="B576" s="78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0"/>
      <c r="V576" s="110"/>
      <c r="W576" s="110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</row>
    <row r="577" ht="21.0" customHeight="1">
      <c r="A577" s="78"/>
      <c r="B577" s="78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0"/>
      <c r="V577" s="110"/>
      <c r="W577" s="110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</row>
    <row r="578" ht="21.0" customHeight="1">
      <c r="A578" s="78"/>
      <c r="B578" s="78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0"/>
      <c r="V578" s="110"/>
      <c r="W578" s="110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</row>
    <row r="579" ht="21.0" customHeight="1">
      <c r="A579" s="78"/>
      <c r="B579" s="78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0"/>
      <c r="V579" s="110"/>
      <c r="W579" s="110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</row>
    <row r="580" ht="21.0" customHeight="1">
      <c r="A580" s="78"/>
      <c r="B580" s="78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0"/>
      <c r="V580" s="110"/>
      <c r="W580" s="110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</row>
    <row r="581" ht="21.0" customHeight="1">
      <c r="A581" s="78"/>
      <c r="B581" s="78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0"/>
      <c r="V581" s="110"/>
      <c r="W581" s="110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</row>
    <row r="582" ht="21.0" customHeight="1">
      <c r="A582" s="78"/>
      <c r="B582" s="78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0"/>
      <c r="V582" s="110"/>
      <c r="W582" s="110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</row>
    <row r="583" ht="21.0" customHeight="1">
      <c r="A583" s="78"/>
      <c r="B583" s="78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0"/>
      <c r="V583" s="110"/>
      <c r="W583" s="110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</row>
    <row r="584" ht="21.0" customHeight="1">
      <c r="A584" s="78"/>
      <c r="B584" s="78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0"/>
      <c r="V584" s="110"/>
      <c r="W584" s="110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</row>
    <row r="585" ht="21.0" customHeight="1">
      <c r="A585" s="78"/>
      <c r="B585" s="78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0"/>
      <c r="V585" s="110"/>
      <c r="W585" s="110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</row>
    <row r="586" ht="21.0" customHeight="1">
      <c r="A586" s="78"/>
      <c r="B586" s="78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0"/>
      <c r="V586" s="110"/>
      <c r="W586" s="110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</row>
    <row r="587" ht="21.0" customHeight="1">
      <c r="A587" s="78"/>
      <c r="B587" s="78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0"/>
      <c r="V587" s="110"/>
      <c r="W587" s="110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</row>
    <row r="588" ht="21.0" customHeight="1">
      <c r="A588" s="78"/>
      <c r="B588" s="78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0"/>
      <c r="V588" s="110"/>
      <c r="W588" s="110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</row>
    <row r="589" ht="21.0" customHeight="1">
      <c r="A589" s="78"/>
      <c r="B589" s="78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0"/>
      <c r="V589" s="110"/>
      <c r="W589" s="110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</row>
    <row r="590" ht="21.0" customHeight="1">
      <c r="A590" s="78"/>
      <c r="B590" s="78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0"/>
      <c r="V590" s="110"/>
      <c r="W590" s="110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</row>
    <row r="591" ht="21.0" customHeight="1">
      <c r="A591" s="78"/>
      <c r="B591" s="78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0"/>
      <c r="V591" s="110"/>
      <c r="W591" s="110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</row>
    <row r="592" ht="21.0" customHeight="1">
      <c r="A592" s="78"/>
      <c r="B592" s="78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0"/>
      <c r="V592" s="110"/>
      <c r="W592" s="110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</row>
    <row r="593" ht="21.0" customHeight="1">
      <c r="A593" s="78"/>
      <c r="B593" s="78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0"/>
      <c r="V593" s="110"/>
      <c r="W593" s="110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</row>
    <row r="594" ht="21.0" customHeight="1">
      <c r="A594" s="78"/>
      <c r="B594" s="78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0"/>
      <c r="V594" s="110"/>
      <c r="W594" s="110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</row>
    <row r="595" ht="21.0" customHeight="1">
      <c r="A595" s="78"/>
      <c r="B595" s="78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0"/>
      <c r="V595" s="110"/>
      <c r="W595" s="110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</row>
    <row r="596" ht="21.0" customHeight="1">
      <c r="A596" s="78"/>
      <c r="B596" s="78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0"/>
      <c r="V596" s="110"/>
      <c r="W596" s="110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</row>
    <row r="597" ht="21.0" customHeight="1">
      <c r="A597" s="78"/>
      <c r="B597" s="78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0"/>
      <c r="V597" s="110"/>
      <c r="W597" s="110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</row>
    <row r="598" ht="21.0" customHeight="1">
      <c r="A598" s="78"/>
      <c r="B598" s="78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0"/>
      <c r="V598" s="110"/>
      <c r="W598" s="110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</row>
    <row r="599" ht="21.0" customHeight="1">
      <c r="A599" s="78"/>
      <c r="B599" s="78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0"/>
      <c r="V599" s="110"/>
      <c r="W599" s="110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</row>
    <row r="600" ht="21.0" customHeight="1">
      <c r="A600" s="78"/>
      <c r="B600" s="78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0"/>
      <c r="V600" s="110"/>
      <c r="W600" s="110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</row>
    <row r="601" ht="21.0" customHeight="1">
      <c r="A601" s="78"/>
      <c r="B601" s="78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0"/>
      <c r="V601" s="110"/>
      <c r="W601" s="110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</row>
    <row r="602" ht="21.0" customHeight="1">
      <c r="A602" s="78"/>
      <c r="B602" s="78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0"/>
      <c r="V602" s="110"/>
      <c r="W602" s="110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</row>
    <row r="603" ht="21.0" customHeight="1">
      <c r="A603" s="78"/>
      <c r="B603" s="78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0"/>
      <c r="V603" s="110"/>
      <c r="W603" s="110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</row>
    <row r="604" ht="21.0" customHeight="1">
      <c r="A604" s="78"/>
      <c r="B604" s="78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0"/>
      <c r="V604" s="110"/>
      <c r="W604" s="110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</row>
    <row r="605" ht="21.0" customHeight="1">
      <c r="A605" s="78"/>
      <c r="B605" s="78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0"/>
      <c r="V605" s="110"/>
      <c r="W605" s="110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</row>
    <row r="606" ht="21.0" customHeight="1">
      <c r="A606" s="78"/>
      <c r="B606" s="78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0"/>
      <c r="V606" s="110"/>
      <c r="W606" s="110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</row>
    <row r="607" ht="21.0" customHeight="1">
      <c r="A607" s="78"/>
      <c r="B607" s="78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0"/>
      <c r="V607" s="110"/>
      <c r="W607" s="110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</row>
    <row r="608" ht="21.0" customHeight="1">
      <c r="A608" s="78"/>
      <c r="B608" s="78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0"/>
      <c r="V608" s="110"/>
      <c r="W608" s="110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</row>
    <row r="609" ht="21.0" customHeight="1">
      <c r="A609" s="78"/>
      <c r="B609" s="78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0"/>
      <c r="V609" s="110"/>
      <c r="W609" s="110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</row>
    <row r="610" ht="21.0" customHeight="1">
      <c r="A610" s="78"/>
      <c r="B610" s="78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0"/>
      <c r="V610" s="110"/>
      <c r="W610" s="110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</row>
    <row r="611" ht="21.0" customHeight="1">
      <c r="A611" s="78"/>
      <c r="B611" s="78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0"/>
      <c r="V611" s="110"/>
      <c r="W611" s="110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</row>
    <row r="612" ht="21.0" customHeight="1">
      <c r="A612" s="78"/>
      <c r="B612" s="78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0"/>
      <c r="V612" s="110"/>
      <c r="W612" s="110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</row>
    <row r="613" ht="21.0" customHeight="1">
      <c r="A613" s="78"/>
      <c r="B613" s="78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0"/>
      <c r="V613" s="110"/>
      <c r="W613" s="110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</row>
    <row r="614" ht="21.0" customHeight="1">
      <c r="A614" s="78"/>
      <c r="B614" s="78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0"/>
      <c r="V614" s="110"/>
      <c r="W614" s="110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</row>
    <row r="615" ht="21.0" customHeight="1">
      <c r="A615" s="78"/>
      <c r="B615" s="78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0"/>
      <c r="V615" s="110"/>
      <c r="W615" s="110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</row>
    <row r="616" ht="21.0" customHeight="1">
      <c r="A616" s="78"/>
      <c r="B616" s="78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0"/>
      <c r="V616" s="110"/>
      <c r="W616" s="110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</row>
    <row r="617" ht="21.0" customHeight="1">
      <c r="A617" s="78"/>
      <c r="B617" s="78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0"/>
      <c r="V617" s="110"/>
      <c r="W617" s="110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</row>
    <row r="618" ht="21.0" customHeight="1">
      <c r="A618" s="78"/>
      <c r="B618" s="78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0"/>
      <c r="V618" s="110"/>
      <c r="W618" s="110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</row>
    <row r="619" ht="21.0" customHeight="1">
      <c r="A619" s="78"/>
      <c r="B619" s="78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0"/>
      <c r="V619" s="110"/>
      <c r="W619" s="110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</row>
    <row r="620" ht="21.0" customHeight="1">
      <c r="A620" s="78"/>
      <c r="B620" s="78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0"/>
      <c r="V620" s="110"/>
      <c r="W620" s="110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</row>
    <row r="621" ht="21.0" customHeight="1">
      <c r="A621" s="78"/>
      <c r="B621" s="78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0"/>
      <c r="V621" s="110"/>
      <c r="W621" s="110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</row>
    <row r="622" ht="21.0" customHeight="1">
      <c r="A622" s="78"/>
      <c r="B622" s="78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0"/>
      <c r="V622" s="110"/>
      <c r="W622" s="110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</row>
    <row r="623" ht="21.0" customHeight="1">
      <c r="A623" s="78"/>
      <c r="B623" s="78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0"/>
      <c r="V623" s="110"/>
      <c r="W623" s="110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</row>
    <row r="624" ht="21.0" customHeight="1">
      <c r="A624" s="78"/>
      <c r="B624" s="78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0"/>
      <c r="V624" s="110"/>
      <c r="W624" s="110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</row>
    <row r="625" ht="21.0" customHeight="1">
      <c r="A625" s="78"/>
      <c r="B625" s="78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0"/>
      <c r="V625" s="110"/>
      <c r="W625" s="110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</row>
    <row r="626" ht="21.0" customHeight="1">
      <c r="A626" s="78"/>
      <c r="B626" s="78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0"/>
      <c r="V626" s="110"/>
      <c r="W626" s="110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</row>
    <row r="627" ht="21.0" customHeight="1">
      <c r="A627" s="78"/>
      <c r="B627" s="78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0"/>
      <c r="V627" s="110"/>
      <c r="W627" s="110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</row>
    <row r="628" ht="21.0" customHeight="1">
      <c r="A628" s="78"/>
      <c r="B628" s="78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0"/>
      <c r="V628" s="110"/>
      <c r="W628" s="110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</row>
    <row r="629" ht="21.0" customHeight="1">
      <c r="A629" s="78"/>
      <c r="B629" s="78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0"/>
      <c r="V629" s="110"/>
      <c r="W629" s="110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</row>
    <row r="630" ht="21.0" customHeight="1">
      <c r="A630" s="78"/>
      <c r="B630" s="78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0"/>
      <c r="V630" s="110"/>
      <c r="W630" s="110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</row>
    <row r="631" ht="21.0" customHeight="1">
      <c r="A631" s="78"/>
      <c r="B631" s="78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0"/>
      <c r="V631" s="110"/>
      <c r="W631" s="110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</row>
    <row r="632" ht="21.0" customHeight="1">
      <c r="A632" s="78"/>
      <c r="B632" s="78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0"/>
      <c r="V632" s="110"/>
      <c r="W632" s="110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</row>
    <row r="633" ht="21.0" customHeight="1">
      <c r="A633" s="78"/>
      <c r="B633" s="78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0"/>
      <c r="V633" s="110"/>
      <c r="W633" s="110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</row>
    <row r="634" ht="21.0" customHeight="1">
      <c r="A634" s="78"/>
      <c r="B634" s="78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0"/>
      <c r="V634" s="110"/>
      <c r="W634" s="110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</row>
    <row r="635" ht="21.0" customHeight="1">
      <c r="A635" s="78"/>
      <c r="B635" s="78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0"/>
      <c r="V635" s="110"/>
      <c r="W635" s="110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</row>
    <row r="636" ht="21.0" customHeight="1">
      <c r="A636" s="78"/>
      <c r="B636" s="78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0"/>
      <c r="V636" s="110"/>
      <c r="W636" s="110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</row>
    <row r="637" ht="21.0" customHeight="1">
      <c r="A637" s="78"/>
      <c r="B637" s="78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0"/>
      <c r="V637" s="110"/>
      <c r="W637" s="110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</row>
    <row r="638" ht="21.0" customHeight="1">
      <c r="A638" s="78"/>
      <c r="B638" s="78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0"/>
      <c r="V638" s="110"/>
      <c r="W638" s="110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</row>
    <row r="639" ht="21.0" customHeight="1">
      <c r="A639" s="78"/>
      <c r="B639" s="78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0"/>
      <c r="V639" s="110"/>
      <c r="W639" s="110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</row>
    <row r="640" ht="21.0" customHeight="1">
      <c r="A640" s="78"/>
      <c r="B640" s="78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0"/>
      <c r="V640" s="110"/>
      <c r="W640" s="110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</row>
    <row r="641" ht="21.0" customHeight="1">
      <c r="A641" s="78"/>
      <c r="B641" s="78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0"/>
      <c r="V641" s="110"/>
      <c r="W641" s="110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</row>
    <row r="642" ht="21.0" customHeight="1">
      <c r="A642" s="78"/>
      <c r="B642" s="78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0"/>
      <c r="V642" s="110"/>
      <c r="W642" s="110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</row>
    <row r="643" ht="21.0" customHeight="1">
      <c r="A643" s="78"/>
      <c r="B643" s="78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0"/>
      <c r="V643" s="110"/>
      <c r="W643" s="110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</row>
    <row r="644" ht="21.0" customHeight="1">
      <c r="A644" s="78"/>
      <c r="B644" s="78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0"/>
      <c r="V644" s="110"/>
      <c r="W644" s="110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</row>
    <row r="645" ht="21.0" customHeight="1">
      <c r="A645" s="78"/>
      <c r="B645" s="78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0"/>
      <c r="V645" s="110"/>
      <c r="W645" s="110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</row>
    <row r="646" ht="21.0" customHeight="1">
      <c r="A646" s="78"/>
      <c r="B646" s="78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0"/>
      <c r="V646" s="110"/>
      <c r="W646" s="110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</row>
    <row r="647" ht="21.0" customHeight="1">
      <c r="A647" s="78"/>
      <c r="B647" s="78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0"/>
      <c r="V647" s="110"/>
      <c r="W647" s="110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</row>
    <row r="648" ht="21.0" customHeight="1">
      <c r="A648" s="78"/>
      <c r="B648" s="78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0"/>
      <c r="V648" s="110"/>
      <c r="W648" s="110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</row>
    <row r="649" ht="21.0" customHeight="1">
      <c r="A649" s="78"/>
      <c r="B649" s="78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0"/>
      <c r="V649" s="110"/>
      <c r="W649" s="110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</row>
    <row r="650" ht="21.0" customHeight="1">
      <c r="A650" s="78"/>
      <c r="B650" s="78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0"/>
      <c r="V650" s="110"/>
      <c r="W650" s="110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</row>
    <row r="651" ht="21.0" customHeight="1">
      <c r="A651" s="78"/>
      <c r="B651" s="78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0"/>
      <c r="V651" s="110"/>
      <c r="W651" s="110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</row>
    <row r="652" ht="21.0" customHeight="1">
      <c r="A652" s="78"/>
      <c r="B652" s="78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0"/>
      <c r="V652" s="110"/>
      <c r="W652" s="110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</row>
    <row r="653" ht="21.0" customHeight="1">
      <c r="A653" s="78"/>
      <c r="B653" s="78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0"/>
      <c r="V653" s="110"/>
      <c r="W653" s="110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</row>
    <row r="654" ht="21.0" customHeight="1">
      <c r="A654" s="78"/>
      <c r="B654" s="78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0"/>
      <c r="V654" s="110"/>
      <c r="W654" s="110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</row>
    <row r="655" ht="21.0" customHeight="1">
      <c r="A655" s="78"/>
      <c r="B655" s="78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0"/>
      <c r="V655" s="110"/>
      <c r="W655" s="110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</row>
    <row r="656" ht="21.0" customHeight="1">
      <c r="A656" s="78"/>
      <c r="B656" s="78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0"/>
      <c r="V656" s="110"/>
      <c r="W656" s="110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</row>
    <row r="657" ht="21.0" customHeight="1">
      <c r="A657" s="78"/>
      <c r="B657" s="78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0"/>
      <c r="V657" s="110"/>
      <c r="W657" s="110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</row>
    <row r="658" ht="21.0" customHeight="1">
      <c r="A658" s="78"/>
      <c r="B658" s="78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0"/>
      <c r="V658" s="110"/>
      <c r="W658" s="110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</row>
    <row r="659" ht="21.0" customHeight="1">
      <c r="A659" s="78"/>
      <c r="B659" s="78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0"/>
      <c r="V659" s="110"/>
      <c r="W659" s="110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</row>
    <row r="660" ht="21.0" customHeight="1">
      <c r="A660" s="78"/>
      <c r="B660" s="78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0"/>
      <c r="V660" s="110"/>
      <c r="W660" s="110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</row>
    <row r="661" ht="21.0" customHeight="1">
      <c r="A661" s="78"/>
      <c r="B661" s="78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0"/>
      <c r="V661" s="110"/>
      <c r="W661" s="110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</row>
    <row r="662" ht="21.0" customHeight="1">
      <c r="A662" s="78"/>
      <c r="B662" s="78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0"/>
      <c r="V662" s="110"/>
      <c r="W662" s="110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</row>
    <row r="663" ht="21.0" customHeight="1">
      <c r="A663" s="78"/>
      <c r="B663" s="78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0"/>
      <c r="V663" s="110"/>
      <c r="W663" s="110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</row>
    <row r="664" ht="21.0" customHeight="1">
      <c r="A664" s="78"/>
      <c r="B664" s="78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0"/>
      <c r="V664" s="110"/>
      <c r="W664" s="110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</row>
    <row r="665" ht="21.0" customHeight="1">
      <c r="A665" s="78"/>
      <c r="B665" s="78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0"/>
      <c r="V665" s="110"/>
      <c r="W665" s="110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</row>
    <row r="666" ht="21.0" customHeight="1">
      <c r="A666" s="78"/>
      <c r="B666" s="78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0"/>
      <c r="V666" s="110"/>
      <c r="W666" s="110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</row>
    <row r="667" ht="21.0" customHeight="1">
      <c r="A667" s="78"/>
      <c r="B667" s="78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0"/>
      <c r="V667" s="110"/>
      <c r="W667" s="110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</row>
    <row r="668" ht="21.0" customHeight="1">
      <c r="A668" s="78"/>
      <c r="B668" s="78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0"/>
      <c r="V668" s="110"/>
      <c r="W668" s="110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</row>
    <row r="669" ht="21.0" customHeight="1">
      <c r="A669" s="78"/>
      <c r="B669" s="78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0"/>
      <c r="V669" s="110"/>
      <c r="W669" s="110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</row>
    <row r="670" ht="21.0" customHeight="1">
      <c r="A670" s="78"/>
      <c r="B670" s="78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0"/>
      <c r="V670" s="110"/>
      <c r="W670" s="110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</row>
    <row r="671" ht="21.0" customHeight="1">
      <c r="A671" s="78"/>
      <c r="B671" s="78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0"/>
      <c r="V671" s="110"/>
      <c r="W671" s="110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</row>
    <row r="672" ht="21.0" customHeight="1">
      <c r="A672" s="78"/>
      <c r="B672" s="78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0"/>
      <c r="V672" s="110"/>
      <c r="W672" s="110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</row>
    <row r="673" ht="21.0" customHeight="1">
      <c r="A673" s="78"/>
      <c r="B673" s="78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0"/>
      <c r="V673" s="110"/>
      <c r="W673" s="110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</row>
    <row r="674" ht="21.0" customHeight="1">
      <c r="A674" s="78"/>
      <c r="B674" s="78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0"/>
      <c r="V674" s="110"/>
      <c r="W674" s="110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</row>
    <row r="675" ht="21.0" customHeight="1">
      <c r="A675" s="78"/>
      <c r="B675" s="78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0"/>
      <c r="V675" s="110"/>
      <c r="W675" s="110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</row>
    <row r="676" ht="21.0" customHeight="1">
      <c r="A676" s="78"/>
      <c r="B676" s="78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0"/>
      <c r="V676" s="110"/>
      <c r="W676" s="110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</row>
    <row r="677" ht="21.0" customHeight="1">
      <c r="A677" s="78"/>
      <c r="B677" s="78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0"/>
      <c r="V677" s="110"/>
      <c r="W677" s="110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</row>
    <row r="678" ht="21.0" customHeight="1">
      <c r="A678" s="78"/>
      <c r="B678" s="78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0"/>
      <c r="V678" s="110"/>
      <c r="W678" s="110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</row>
    <row r="679" ht="21.0" customHeight="1">
      <c r="A679" s="78"/>
      <c r="B679" s="78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0"/>
      <c r="V679" s="110"/>
      <c r="W679" s="110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</row>
    <row r="680" ht="21.0" customHeight="1">
      <c r="A680" s="78"/>
      <c r="B680" s="78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0"/>
      <c r="V680" s="110"/>
      <c r="W680" s="110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</row>
    <row r="681" ht="21.0" customHeight="1">
      <c r="A681" s="78"/>
      <c r="B681" s="78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0"/>
      <c r="V681" s="110"/>
      <c r="W681" s="110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</row>
    <row r="682" ht="21.0" customHeight="1">
      <c r="A682" s="78"/>
      <c r="B682" s="78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0"/>
      <c r="V682" s="110"/>
      <c r="W682" s="110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</row>
    <row r="683" ht="21.0" customHeight="1">
      <c r="A683" s="78"/>
      <c r="B683" s="78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0"/>
      <c r="V683" s="110"/>
      <c r="W683" s="110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</row>
    <row r="684" ht="21.0" customHeight="1">
      <c r="A684" s="78"/>
      <c r="B684" s="78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0"/>
      <c r="V684" s="110"/>
      <c r="W684" s="110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</row>
    <row r="685" ht="21.0" customHeight="1">
      <c r="A685" s="78"/>
      <c r="B685" s="78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0"/>
      <c r="V685" s="110"/>
      <c r="W685" s="110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</row>
    <row r="686" ht="21.0" customHeight="1">
      <c r="A686" s="78"/>
      <c r="B686" s="78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0"/>
      <c r="V686" s="110"/>
      <c r="W686" s="110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</row>
    <row r="687" ht="21.0" customHeight="1">
      <c r="A687" s="78"/>
      <c r="B687" s="78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0"/>
      <c r="V687" s="110"/>
      <c r="W687" s="110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</row>
    <row r="688" ht="21.0" customHeight="1">
      <c r="A688" s="78"/>
      <c r="B688" s="78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0"/>
      <c r="V688" s="110"/>
      <c r="W688" s="110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</row>
    <row r="689" ht="21.0" customHeight="1">
      <c r="A689" s="78"/>
      <c r="B689" s="78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0"/>
      <c r="V689" s="110"/>
      <c r="W689" s="110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</row>
    <row r="690" ht="21.0" customHeight="1">
      <c r="A690" s="78"/>
      <c r="B690" s="78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0"/>
      <c r="V690" s="110"/>
      <c r="W690" s="110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</row>
    <row r="691" ht="21.0" customHeight="1">
      <c r="A691" s="78"/>
      <c r="B691" s="78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0"/>
      <c r="V691" s="110"/>
      <c r="W691" s="110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</row>
    <row r="692" ht="21.0" customHeight="1">
      <c r="A692" s="78"/>
      <c r="B692" s="78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0"/>
      <c r="V692" s="110"/>
      <c r="W692" s="110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</row>
    <row r="693" ht="21.0" customHeight="1">
      <c r="A693" s="78"/>
      <c r="B693" s="78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0"/>
      <c r="V693" s="110"/>
      <c r="W693" s="110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</row>
    <row r="694" ht="21.0" customHeight="1">
      <c r="A694" s="78"/>
      <c r="B694" s="78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0"/>
      <c r="V694" s="110"/>
      <c r="W694" s="110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</row>
    <row r="695" ht="21.0" customHeight="1">
      <c r="A695" s="78"/>
      <c r="B695" s="78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0"/>
      <c r="V695" s="110"/>
      <c r="W695" s="110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</row>
    <row r="696" ht="21.0" customHeight="1">
      <c r="A696" s="78"/>
      <c r="B696" s="78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0"/>
      <c r="V696" s="110"/>
      <c r="W696" s="110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</row>
    <row r="697" ht="21.0" customHeight="1">
      <c r="A697" s="78"/>
      <c r="B697" s="78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0"/>
      <c r="V697" s="110"/>
      <c r="W697" s="110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</row>
    <row r="698" ht="21.0" customHeight="1">
      <c r="A698" s="78"/>
      <c r="B698" s="78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0"/>
      <c r="V698" s="110"/>
      <c r="W698" s="110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</row>
    <row r="699" ht="21.0" customHeight="1">
      <c r="A699" s="78"/>
      <c r="B699" s="78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0"/>
      <c r="V699" s="110"/>
      <c r="W699" s="110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</row>
    <row r="700" ht="21.0" customHeight="1">
      <c r="A700" s="78"/>
      <c r="B700" s="78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0"/>
      <c r="V700" s="110"/>
      <c r="W700" s="110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</row>
    <row r="701" ht="21.0" customHeight="1">
      <c r="A701" s="78"/>
      <c r="B701" s="78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0"/>
      <c r="V701" s="110"/>
      <c r="W701" s="110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</row>
    <row r="702" ht="21.0" customHeight="1">
      <c r="A702" s="78"/>
      <c r="B702" s="78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0"/>
      <c r="V702" s="110"/>
      <c r="W702" s="110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</row>
    <row r="703" ht="21.0" customHeight="1">
      <c r="A703" s="78"/>
      <c r="B703" s="78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0"/>
      <c r="V703" s="110"/>
      <c r="W703" s="110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</row>
    <row r="704" ht="21.0" customHeight="1">
      <c r="A704" s="78"/>
      <c r="B704" s="78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0"/>
      <c r="V704" s="110"/>
      <c r="W704" s="110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</row>
    <row r="705" ht="21.0" customHeight="1">
      <c r="A705" s="78"/>
      <c r="B705" s="78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0"/>
      <c r="V705" s="110"/>
      <c r="W705" s="110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</row>
    <row r="706" ht="21.0" customHeight="1">
      <c r="A706" s="78"/>
      <c r="B706" s="78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0"/>
      <c r="V706" s="110"/>
      <c r="W706" s="110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</row>
    <row r="707" ht="21.0" customHeight="1">
      <c r="A707" s="78"/>
      <c r="B707" s="78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0"/>
      <c r="V707" s="110"/>
      <c r="W707" s="110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</row>
    <row r="708" ht="21.0" customHeight="1">
      <c r="A708" s="78"/>
      <c r="B708" s="78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0"/>
      <c r="V708" s="110"/>
      <c r="W708" s="110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</row>
    <row r="709" ht="21.0" customHeight="1">
      <c r="A709" s="78"/>
      <c r="B709" s="78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0"/>
      <c r="V709" s="110"/>
      <c r="W709" s="110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</row>
    <row r="710" ht="21.0" customHeight="1">
      <c r="A710" s="78"/>
      <c r="B710" s="78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0"/>
      <c r="V710" s="110"/>
      <c r="W710" s="110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</row>
    <row r="711" ht="21.0" customHeight="1">
      <c r="A711" s="78"/>
      <c r="B711" s="78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0"/>
      <c r="V711" s="110"/>
      <c r="W711" s="110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</row>
    <row r="712" ht="21.0" customHeight="1">
      <c r="A712" s="78"/>
      <c r="B712" s="78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0"/>
      <c r="V712" s="110"/>
      <c r="W712" s="110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</row>
    <row r="713" ht="21.0" customHeight="1">
      <c r="A713" s="78"/>
      <c r="B713" s="78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0"/>
      <c r="V713" s="110"/>
      <c r="W713" s="110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</row>
    <row r="714" ht="21.0" customHeight="1">
      <c r="A714" s="78"/>
      <c r="B714" s="78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0"/>
      <c r="V714" s="110"/>
      <c r="W714" s="110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</row>
    <row r="715" ht="21.0" customHeight="1">
      <c r="A715" s="78"/>
      <c r="B715" s="78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0"/>
      <c r="V715" s="110"/>
      <c r="W715" s="110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</row>
    <row r="716" ht="21.0" customHeight="1">
      <c r="A716" s="78"/>
      <c r="B716" s="78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0"/>
      <c r="V716" s="110"/>
      <c r="W716" s="110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</row>
    <row r="717" ht="21.0" customHeight="1">
      <c r="A717" s="78"/>
      <c r="B717" s="78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0"/>
      <c r="V717" s="110"/>
      <c r="W717" s="110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</row>
    <row r="718" ht="21.0" customHeight="1">
      <c r="A718" s="78"/>
      <c r="B718" s="78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0"/>
      <c r="V718" s="110"/>
      <c r="W718" s="110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</row>
    <row r="719" ht="21.0" customHeight="1">
      <c r="A719" s="78"/>
      <c r="B719" s="78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0"/>
      <c r="V719" s="110"/>
      <c r="W719" s="110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</row>
    <row r="720" ht="21.0" customHeight="1">
      <c r="A720" s="78"/>
      <c r="B720" s="78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0"/>
      <c r="V720" s="110"/>
      <c r="W720" s="110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</row>
    <row r="721" ht="21.0" customHeight="1">
      <c r="A721" s="78"/>
      <c r="B721" s="78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0"/>
      <c r="V721" s="110"/>
      <c r="W721" s="110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</row>
    <row r="722" ht="21.0" customHeight="1">
      <c r="A722" s="78"/>
      <c r="B722" s="78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0"/>
      <c r="V722" s="110"/>
      <c r="W722" s="110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</row>
    <row r="723" ht="21.0" customHeight="1">
      <c r="A723" s="78"/>
      <c r="B723" s="78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0"/>
      <c r="V723" s="110"/>
      <c r="W723" s="110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</row>
    <row r="724" ht="21.0" customHeight="1">
      <c r="A724" s="78"/>
      <c r="B724" s="78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0"/>
      <c r="V724" s="110"/>
      <c r="W724" s="110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</row>
    <row r="725" ht="21.0" customHeight="1">
      <c r="A725" s="78"/>
      <c r="B725" s="78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0"/>
      <c r="V725" s="110"/>
      <c r="W725" s="110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</row>
    <row r="726" ht="21.0" customHeight="1">
      <c r="A726" s="78"/>
      <c r="B726" s="78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0"/>
      <c r="V726" s="110"/>
      <c r="W726" s="110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</row>
    <row r="727" ht="21.0" customHeight="1">
      <c r="A727" s="78"/>
      <c r="B727" s="78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0"/>
      <c r="V727" s="110"/>
      <c r="W727" s="110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</row>
    <row r="728" ht="21.0" customHeight="1">
      <c r="A728" s="78"/>
      <c r="B728" s="78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0"/>
      <c r="V728" s="110"/>
      <c r="W728" s="110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</row>
    <row r="729" ht="21.0" customHeight="1">
      <c r="A729" s="78"/>
      <c r="B729" s="78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0"/>
      <c r="V729" s="110"/>
      <c r="W729" s="110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</row>
    <row r="730" ht="21.0" customHeight="1">
      <c r="A730" s="78"/>
      <c r="B730" s="78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0"/>
      <c r="V730" s="110"/>
      <c r="W730" s="110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</row>
    <row r="731" ht="21.0" customHeight="1">
      <c r="A731" s="78"/>
      <c r="B731" s="78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0"/>
      <c r="V731" s="110"/>
      <c r="W731" s="110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</row>
    <row r="732" ht="21.0" customHeight="1">
      <c r="A732" s="78"/>
      <c r="B732" s="78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0"/>
      <c r="V732" s="110"/>
      <c r="W732" s="110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</row>
    <row r="733" ht="21.0" customHeight="1">
      <c r="A733" s="78"/>
      <c r="B733" s="78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0"/>
      <c r="V733" s="110"/>
      <c r="W733" s="110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</row>
    <row r="734" ht="21.0" customHeight="1">
      <c r="A734" s="78"/>
      <c r="B734" s="78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0"/>
      <c r="V734" s="110"/>
      <c r="W734" s="110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</row>
    <row r="735" ht="21.0" customHeight="1">
      <c r="A735" s="78"/>
      <c r="B735" s="78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0"/>
      <c r="V735" s="110"/>
      <c r="W735" s="110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</row>
    <row r="736" ht="21.0" customHeight="1">
      <c r="A736" s="78"/>
      <c r="B736" s="78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0"/>
      <c r="V736" s="110"/>
      <c r="W736" s="110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</row>
    <row r="737" ht="21.0" customHeight="1">
      <c r="A737" s="78"/>
      <c r="B737" s="78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0"/>
      <c r="V737" s="110"/>
      <c r="W737" s="110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</row>
    <row r="738" ht="21.0" customHeight="1">
      <c r="A738" s="78"/>
      <c r="B738" s="78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0"/>
      <c r="V738" s="110"/>
      <c r="W738" s="110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</row>
    <row r="739" ht="21.0" customHeight="1">
      <c r="A739" s="78"/>
      <c r="B739" s="78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0"/>
      <c r="V739" s="110"/>
      <c r="W739" s="110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</row>
    <row r="740" ht="21.0" customHeight="1">
      <c r="A740" s="78"/>
      <c r="B740" s="78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0"/>
      <c r="V740" s="110"/>
      <c r="W740" s="110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</row>
    <row r="741" ht="21.0" customHeight="1">
      <c r="A741" s="78"/>
      <c r="B741" s="78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0"/>
      <c r="V741" s="110"/>
      <c r="W741" s="110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</row>
    <row r="742" ht="21.0" customHeight="1">
      <c r="A742" s="78"/>
      <c r="B742" s="78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0"/>
      <c r="V742" s="110"/>
      <c r="W742" s="110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</row>
    <row r="743" ht="21.0" customHeight="1">
      <c r="A743" s="78"/>
      <c r="B743" s="78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0"/>
      <c r="V743" s="110"/>
      <c r="W743" s="110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</row>
    <row r="744" ht="21.0" customHeight="1">
      <c r="A744" s="78"/>
      <c r="B744" s="78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0"/>
      <c r="V744" s="110"/>
      <c r="W744" s="110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</row>
    <row r="745" ht="21.0" customHeight="1">
      <c r="A745" s="78"/>
      <c r="B745" s="78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0"/>
      <c r="V745" s="110"/>
      <c r="W745" s="110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</row>
    <row r="746" ht="21.0" customHeight="1">
      <c r="A746" s="78"/>
      <c r="B746" s="78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0"/>
      <c r="V746" s="110"/>
      <c r="W746" s="110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</row>
    <row r="747" ht="21.0" customHeight="1">
      <c r="A747" s="78"/>
      <c r="B747" s="78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0"/>
      <c r="V747" s="110"/>
      <c r="W747" s="110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</row>
    <row r="748" ht="21.0" customHeight="1">
      <c r="A748" s="78"/>
      <c r="B748" s="78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0"/>
      <c r="V748" s="110"/>
      <c r="W748" s="110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</row>
    <row r="749" ht="21.0" customHeight="1">
      <c r="A749" s="78"/>
      <c r="B749" s="78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0"/>
      <c r="V749" s="110"/>
      <c r="W749" s="110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</row>
    <row r="750" ht="21.0" customHeight="1">
      <c r="A750" s="78"/>
      <c r="B750" s="78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0"/>
      <c r="V750" s="110"/>
      <c r="W750" s="110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</row>
    <row r="751" ht="21.0" customHeight="1">
      <c r="A751" s="78"/>
      <c r="B751" s="78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0"/>
      <c r="V751" s="110"/>
      <c r="W751" s="110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</row>
    <row r="752" ht="21.0" customHeight="1">
      <c r="A752" s="78"/>
      <c r="B752" s="78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0"/>
      <c r="V752" s="110"/>
      <c r="W752" s="110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</row>
    <row r="753" ht="21.0" customHeight="1">
      <c r="A753" s="78"/>
      <c r="B753" s="78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0"/>
      <c r="V753" s="110"/>
      <c r="W753" s="110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</row>
    <row r="754" ht="21.0" customHeight="1">
      <c r="A754" s="78"/>
      <c r="B754" s="78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0"/>
      <c r="V754" s="110"/>
      <c r="W754" s="110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</row>
    <row r="755" ht="21.0" customHeight="1">
      <c r="A755" s="78"/>
      <c r="B755" s="78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0"/>
      <c r="V755" s="110"/>
      <c r="W755" s="110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</row>
    <row r="756" ht="21.0" customHeight="1">
      <c r="A756" s="78"/>
      <c r="B756" s="78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0"/>
      <c r="V756" s="110"/>
      <c r="W756" s="110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</row>
    <row r="757" ht="21.0" customHeight="1">
      <c r="A757" s="78"/>
      <c r="B757" s="78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0"/>
      <c r="V757" s="110"/>
      <c r="W757" s="110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</row>
    <row r="758" ht="21.0" customHeight="1">
      <c r="A758" s="78"/>
      <c r="B758" s="78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0"/>
      <c r="V758" s="110"/>
      <c r="W758" s="110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</row>
    <row r="759" ht="21.0" customHeight="1">
      <c r="A759" s="78"/>
      <c r="B759" s="78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0"/>
      <c r="V759" s="110"/>
      <c r="W759" s="110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</row>
    <row r="760" ht="21.0" customHeight="1">
      <c r="A760" s="78"/>
      <c r="B760" s="78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0"/>
      <c r="V760" s="110"/>
      <c r="W760" s="110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</row>
    <row r="761" ht="21.0" customHeight="1">
      <c r="A761" s="78"/>
      <c r="B761" s="78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0"/>
      <c r="V761" s="110"/>
      <c r="W761" s="110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</row>
    <row r="762" ht="21.0" customHeight="1">
      <c r="A762" s="78"/>
      <c r="B762" s="78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0"/>
      <c r="V762" s="110"/>
      <c r="W762" s="110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</row>
    <row r="763" ht="21.0" customHeight="1">
      <c r="A763" s="78"/>
      <c r="B763" s="78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0"/>
      <c r="V763" s="110"/>
      <c r="W763" s="110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</row>
    <row r="764" ht="21.0" customHeight="1">
      <c r="A764" s="78"/>
      <c r="B764" s="78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0"/>
      <c r="V764" s="110"/>
      <c r="W764" s="110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</row>
    <row r="765" ht="21.0" customHeight="1">
      <c r="A765" s="78"/>
      <c r="B765" s="78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0"/>
      <c r="V765" s="110"/>
      <c r="W765" s="110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</row>
    <row r="766" ht="21.0" customHeight="1">
      <c r="A766" s="78"/>
      <c r="B766" s="78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0"/>
      <c r="V766" s="110"/>
      <c r="W766" s="110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</row>
    <row r="767" ht="21.0" customHeight="1">
      <c r="A767" s="78"/>
      <c r="B767" s="78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0"/>
      <c r="V767" s="110"/>
      <c r="W767" s="110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</row>
    <row r="768" ht="21.0" customHeight="1">
      <c r="A768" s="78"/>
      <c r="B768" s="78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0"/>
      <c r="V768" s="110"/>
      <c r="W768" s="110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</row>
    <row r="769" ht="21.0" customHeight="1">
      <c r="A769" s="78"/>
      <c r="B769" s="78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0"/>
      <c r="V769" s="110"/>
      <c r="W769" s="110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</row>
    <row r="770" ht="21.0" customHeight="1">
      <c r="A770" s="78"/>
      <c r="B770" s="78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0"/>
      <c r="V770" s="110"/>
      <c r="W770" s="110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</row>
    <row r="771" ht="21.0" customHeight="1">
      <c r="A771" s="78"/>
      <c r="B771" s="78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0"/>
      <c r="V771" s="110"/>
      <c r="W771" s="110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</row>
    <row r="772" ht="21.0" customHeight="1">
      <c r="A772" s="78"/>
      <c r="B772" s="78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0"/>
      <c r="V772" s="110"/>
      <c r="W772" s="110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</row>
    <row r="773" ht="21.0" customHeight="1">
      <c r="A773" s="78"/>
      <c r="B773" s="78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0"/>
      <c r="V773" s="110"/>
      <c r="W773" s="110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</row>
    <row r="774" ht="21.0" customHeight="1">
      <c r="A774" s="78"/>
      <c r="B774" s="78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0"/>
      <c r="V774" s="110"/>
      <c r="W774" s="110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</row>
    <row r="775" ht="21.0" customHeight="1">
      <c r="A775" s="78"/>
      <c r="B775" s="78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0"/>
      <c r="V775" s="110"/>
      <c r="W775" s="110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</row>
    <row r="776" ht="21.0" customHeight="1">
      <c r="A776" s="78"/>
      <c r="B776" s="78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0"/>
      <c r="V776" s="110"/>
      <c r="W776" s="110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</row>
    <row r="777" ht="21.0" customHeight="1">
      <c r="A777" s="78"/>
      <c r="B777" s="78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0"/>
      <c r="V777" s="110"/>
      <c r="W777" s="110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</row>
    <row r="778" ht="21.0" customHeight="1">
      <c r="A778" s="78"/>
      <c r="B778" s="78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0"/>
      <c r="V778" s="110"/>
      <c r="W778" s="110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</row>
    <row r="779" ht="21.0" customHeight="1">
      <c r="A779" s="78"/>
      <c r="B779" s="78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0"/>
      <c r="V779" s="110"/>
      <c r="W779" s="110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</row>
    <row r="780" ht="21.0" customHeight="1">
      <c r="A780" s="78"/>
      <c r="B780" s="78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0"/>
      <c r="V780" s="110"/>
      <c r="W780" s="110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</row>
    <row r="781" ht="21.0" customHeight="1">
      <c r="A781" s="78"/>
      <c r="B781" s="78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0"/>
      <c r="V781" s="110"/>
      <c r="W781" s="110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</row>
    <row r="782" ht="21.0" customHeight="1">
      <c r="A782" s="78"/>
      <c r="B782" s="78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0"/>
      <c r="V782" s="110"/>
      <c r="W782" s="110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</row>
    <row r="783" ht="21.0" customHeight="1">
      <c r="A783" s="78"/>
      <c r="B783" s="78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0"/>
      <c r="V783" s="110"/>
      <c r="W783" s="110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</row>
    <row r="784" ht="21.0" customHeight="1">
      <c r="A784" s="78"/>
      <c r="B784" s="78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0"/>
      <c r="V784" s="110"/>
      <c r="W784" s="110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</row>
    <row r="785" ht="21.0" customHeight="1">
      <c r="A785" s="78"/>
      <c r="B785" s="78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0"/>
      <c r="V785" s="110"/>
      <c r="W785" s="110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</row>
    <row r="786" ht="21.0" customHeight="1">
      <c r="A786" s="78"/>
      <c r="B786" s="78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0"/>
      <c r="V786" s="110"/>
      <c r="W786" s="110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</row>
    <row r="787" ht="21.0" customHeight="1">
      <c r="A787" s="78"/>
      <c r="B787" s="78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0"/>
      <c r="V787" s="110"/>
      <c r="W787" s="110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</row>
    <row r="788" ht="21.0" customHeight="1">
      <c r="A788" s="78"/>
      <c r="B788" s="78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0"/>
      <c r="V788" s="110"/>
      <c r="W788" s="110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</row>
    <row r="789" ht="21.0" customHeight="1">
      <c r="A789" s="78"/>
      <c r="B789" s="78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0"/>
      <c r="V789" s="110"/>
      <c r="W789" s="110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</row>
    <row r="790" ht="21.0" customHeight="1">
      <c r="A790" s="78"/>
      <c r="B790" s="78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0"/>
      <c r="V790" s="110"/>
      <c r="W790" s="110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</row>
    <row r="791" ht="21.0" customHeight="1">
      <c r="A791" s="78"/>
      <c r="B791" s="78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0"/>
      <c r="V791" s="110"/>
      <c r="W791" s="110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</row>
    <row r="792" ht="21.0" customHeight="1">
      <c r="A792" s="78"/>
      <c r="B792" s="78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0"/>
      <c r="V792" s="110"/>
      <c r="W792" s="110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</row>
    <row r="793" ht="21.0" customHeight="1">
      <c r="A793" s="78"/>
      <c r="B793" s="78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0"/>
      <c r="V793" s="110"/>
      <c r="W793" s="110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</row>
    <row r="794" ht="21.0" customHeight="1">
      <c r="A794" s="78"/>
      <c r="B794" s="78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0"/>
      <c r="V794" s="110"/>
      <c r="W794" s="110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</row>
    <row r="795" ht="21.0" customHeight="1">
      <c r="A795" s="78"/>
      <c r="B795" s="78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0"/>
      <c r="V795" s="110"/>
      <c r="W795" s="110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</row>
    <row r="796" ht="21.0" customHeight="1">
      <c r="A796" s="78"/>
      <c r="B796" s="78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0"/>
      <c r="V796" s="110"/>
      <c r="W796" s="110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</row>
    <row r="797" ht="21.0" customHeight="1">
      <c r="A797" s="78"/>
      <c r="B797" s="78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0"/>
      <c r="V797" s="110"/>
      <c r="W797" s="110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</row>
    <row r="798" ht="21.0" customHeight="1">
      <c r="A798" s="78"/>
      <c r="B798" s="78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0"/>
      <c r="V798" s="110"/>
      <c r="W798" s="110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</row>
    <row r="799" ht="21.0" customHeight="1">
      <c r="A799" s="78"/>
      <c r="B799" s="78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0"/>
      <c r="V799" s="110"/>
      <c r="W799" s="110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</row>
    <row r="800" ht="21.0" customHeight="1">
      <c r="A800" s="78"/>
      <c r="B800" s="78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0"/>
      <c r="V800" s="110"/>
      <c r="W800" s="110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</row>
    <row r="801" ht="21.0" customHeight="1">
      <c r="A801" s="78"/>
      <c r="B801" s="78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0"/>
      <c r="V801" s="110"/>
      <c r="W801" s="110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</row>
    <row r="802" ht="21.0" customHeight="1">
      <c r="A802" s="78"/>
      <c r="B802" s="78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0"/>
      <c r="V802" s="110"/>
      <c r="W802" s="110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</row>
    <row r="803" ht="21.0" customHeight="1">
      <c r="A803" s="78"/>
      <c r="B803" s="78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0"/>
      <c r="V803" s="110"/>
      <c r="W803" s="110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</row>
    <row r="804" ht="21.0" customHeight="1">
      <c r="A804" s="78"/>
      <c r="B804" s="78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0"/>
      <c r="V804" s="110"/>
      <c r="W804" s="110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</row>
    <row r="805" ht="21.0" customHeight="1">
      <c r="A805" s="78"/>
      <c r="B805" s="78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0"/>
      <c r="V805" s="110"/>
      <c r="W805" s="110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</row>
    <row r="806" ht="21.0" customHeight="1">
      <c r="A806" s="78"/>
      <c r="B806" s="78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0"/>
      <c r="V806" s="110"/>
      <c r="W806" s="110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</row>
    <row r="807" ht="21.0" customHeight="1">
      <c r="A807" s="78"/>
      <c r="B807" s="78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0"/>
      <c r="V807" s="110"/>
      <c r="W807" s="110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</row>
    <row r="808" ht="21.0" customHeight="1">
      <c r="A808" s="78"/>
      <c r="B808" s="78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0"/>
      <c r="V808" s="110"/>
      <c r="W808" s="110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</row>
    <row r="809" ht="21.0" customHeight="1">
      <c r="A809" s="78"/>
      <c r="B809" s="78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0"/>
      <c r="V809" s="110"/>
      <c r="W809" s="110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</row>
    <row r="810" ht="21.0" customHeight="1">
      <c r="A810" s="78"/>
      <c r="B810" s="78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0"/>
      <c r="V810" s="110"/>
      <c r="W810" s="110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</row>
    <row r="811" ht="21.0" customHeight="1">
      <c r="A811" s="78"/>
      <c r="B811" s="78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0"/>
      <c r="V811" s="110"/>
      <c r="W811" s="110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</row>
    <row r="812" ht="21.0" customHeight="1">
      <c r="A812" s="78"/>
      <c r="B812" s="78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0"/>
      <c r="V812" s="110"/>
      <c r="W812" s="110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</row>
    <row r="813" ht="21.0" customHeight="1">
      <c r="A813" s="78"/>
      <c r="B813" s="78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0"/>
      <c r="V813" s="110"/>
      <c r="W813" s="110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</row>
    <row r="814" ht="21.0" customHeight="1">
      <c r="A814" s="78"/>
      <c r="B814" s="78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0"/>
      <c r="V814" s="110"/>
      <c r="W814" s="110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</row>
    <row r="815" ht="21.0" customHeight="1">
      <c r="A815" s="78"/>
      <c r="B815" s="78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0"/>
      <c r="V815" s="110"/>
      <c r="W815" s="110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</row>
    <row r="816" ht="21.0" customHeight="1">
      <c r="A816" s="78"/>
      <c r="B816" s="78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0"/>
      <c r="V816" s="110"/>
      <c r="W816" s="110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</row>
    <row r="817" ht="21.0" customHeight="1">
      <c r="A817" s="78"/>
      <c r="B817" s="78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0"/>
      <c r="V817" s="110"/>
      <c r="W817" s="110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</row>
    <row r="818" ht="21.0" customHeight="1">
      <c r="A818" s="78"/>
      <c r="B818" s="78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0"/>
      <c r="V818" s="110"/>
      <c r="W818" s="110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</row>
    <row r="819" ht="21.0" customHeight="1">
      <c r="A819" s="78"/>
      <c r="B819" s="78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0"/>
      <c r="V819" s="110"/>
      <c r="W819" s="110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</row>
    <row r="820" ht="21.0" customHeight="1">
      <c r="A820" s="78"/>
      <c r="B820" s="78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0"/>
      <c r="V820" s="110"/>
      <c r="W820" s="110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</row>
    <row r="821" ht="21.0" customHeight="1">
      <c r="A821" s="78"/>
      <c r="B821" s="78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0"/>
      <c r="V821" s="110"/>
      <c r="W821" s="110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</row>
    <row r="822" ht="21.0" customHeight="1">
      <c r="A822" s="78"/>
      <c r="B822" s="78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0"/>
      <c r="V822" s="110"/>
      <c r="W822" s="110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</row>
    <row r="823" ht="21.0" customHeight="1">
      <c r="A823" s="78"/>
      <c r="B823" s="78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0"/>
      <c r="V823" s="110"/>
      <c r="W823" s="110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</row>
    <row r="824" ht="21.0" customHeight="1">
      <c r="A824" s="78"/>
      <c r="B824" s="78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0"/>
      <c r="V824" s="110"/>
      <c r="W824" s="110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</row>
    <row r="825" ht="21.0" customHeight="1">
      <c r="A825" s="78"/>
      <c r="B825" s="78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0"/>
      <c r="V825" s="110"/>
      <c r="W825" s="110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</row>
    <row r="826" ht="21.0" customHeight="1">
      <c r="A826" s="78"/>
      <c r="B826" s="78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0"/>
      <c r="V826" s="110"/>
      <c r="W826" s="110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</row>
    <row r="827" ht="21.0" customHeight="1">
      <c r="A827" s="78"/>
      <c r="B827" s="78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0"/>
      <c r="V827" s="110"/>
      <c r="W827" s="110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</row>
    <row r="828" ht="21.0" customHeight="1">
      <c r="A828" s="78"/>
      <c r="B828" s="78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0"/>
      <c r="V828" s="110"/>
      <c r="W828" s="110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</row>
    <row r="829" ht="21.0" customHeight="1">
      <c r="A829" s="78"/>
      <c r="B829" s="78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0"/>
      <c r="V829" s="110"/>
      <c r="W829" s="110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</row>
    <row r="830" ht="21.0" customHeight="1">
      <c r="A830" s="78"/>
      <c r="B830" s="78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0"/>
      <c r="V830" s="110"/>
      <c r="W830" s="110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</row>
    <row r="831" ht="21.0" customHeight="1">
      <c r="A831" s="78"/>
      <c r="B831" s="78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0"/>
      <c r="V831" s="110"/>
      <c r="W831" s="110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</row>
    <row r="832" ht="21.0" customHeight="1">
      <c r="A832" s="78"/>
      <c r="B832" s="78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0"/>
      <c r="V832" s="110"/>
      <c r="W832" s="110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</row>
    <row r="833" ht="21.0" customHeight="1">
      <c r="A833" s="78"/>
      <c r="B833" s="78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0"/>
      <c r="V833" s="110"/>
      <c r="W833" s="110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</row>
    <row r="834" ht="21.0" customHeight="1">
      <c r="A834" s="78"/>
      <c r="B834" s="78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0"/>
      <c r="V834" s="110"/>
      <c r="W834" s="110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</row>
    <row r="835" ht="21.0" customHeight="1">
      <c r="A835" s="78"/>
      <c r="B835" s="78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0"/>
      <c r="V835" s="110"/>
      <c r="W835" s="110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</row>
    <row r="836" ht="21.0" customHeight="1">
      <c r="A836" s="78"/>
      <c r="B836" s="78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0"/>
      <c r="V836" s="110"/>
      <c r="W836" s="110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</row>
    <row r="837" ht="21.0" customHeight="1">
      <c r="A837" s="78"/>
      <c r="B837" s="78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0"/>
      <c r="V837" s="110"/>
      <c r="W837" s="110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</row>
    <row r="838" ht="21.0" customHeight="1">
      <c r="A838" s="78"/>
      <c r="B838" s="78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0"/>
      <c r="V838" s="110"/>
      <c r="W838" s="110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</row>
    <row r="839" ht="21.0" customHeight="1">
      <c r="A839" s="78"/>
      <c r="B839" s="78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0"/>
      <c r="V839" s="110"/>
      <c r="W839" s="110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</row>
    <row r="840" ht="21.0" customHeight="1">
      <c r="A840" s="78"/>
      <c r="B840" s="78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0"/>
      <c r="V840" s="110"/>
      <c r="W840" s="110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</row>
    <row r="841" ht="21.0" customHeight="1">
      <c r="A841" s="78"/>
      <c r="B841" s="78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0"/>
      <c r="V841" s="110"/>
      <c r="W841" s="110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</row>
    <row r="842" ht="21.0" customHeight="1">
      <c r="A842" s="78"/>
      <c r="B842" s="78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0"/>
      <c r="V842" s="110"/>
      <c r="W842" s="110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</row>
    <row r="843" ht="21.0" customHeight="1">
      <c r="A843" s="78"/>
      <c r="B843" s="78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0"/>
      <c r="V843" s="110"/>
      <c r="W843" s="110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</row>
    <row r="844" ht="21.0" customHeight="1">
      <c r="A844" s="78"/>
      <c r="B844" s="78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0"/>
      <c r="V844" s="110"/>
      <c r="W844" s="110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</row>
    <row r="845" ht="21.0" customHeight="1">
      <c r="A845" s="78"/>
      <c r="B845" s="78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0"/>
      <c r="V845" s="110"/>
      <c r="W845" s="110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</row>
    <row r="846" ht="21.0" customHeight="1">
      <c r="A846" s="78"/>
      <c r="B846" s="78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0"/>
      <c r="V846" s="110"/>
      <c r="W846" s="110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</row>
    <row r="847" ht="21.0" customHeight="1">
      <c r="A847" s="78"/>
      <c r="B847" s="78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0"/>
      <c r="V847" s="110"/>
      <c r="W847" s="110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</row>
    <row r="848" ht="21.0" customHeight="1">
      <c r="A848" s="78"/>
      <c r="B848" s="78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0"/>
      <c r="V848" s="110"/>
      <c r="W848" s="110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</row>
    <row r="849" ht="21.0" customHeight="1">
      <c r="A849" s="78"/>
      <c r="B849" s="78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0"/>
      <c r="V849" s="110"/>
      <c r="W849" s="110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</row>
    <row r="850" ht="21.0" customHeight="1">
      <c r="A850" s="78"/>
      <c r="B850" s="78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0"/>
      <c r="V850" s="110"/>
      <c r="W850" s="110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</row>
    <row r="851" ht="21.0" customHeight="1">
      <c r="A851" s="78"/>
      <c r="B851" s="78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0"/>
      <c r="V851" s="110"/>
      <c r="W851" s="110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</row>
    <row r="852" ht="21.0" customHeight="1">
      <c r="A852" s="78"/>
      <c r="B852" s="78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0"/>
      <c r="V852" s="110"/>
      <c r="W852" s="110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</row>
    <row r="853" ht="21.0" customHeight="1">
      <c r="A853" s="78"/>
      <c r="B853" s="78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0"/>
      <c r="V853" s="110"/>
      <c r="W853" s="110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</row>
    <row r="854" ht="21.0" customHeight="1">
      <c r="A854" s="78"/>
      <c r="B854" s="78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0"/>
      <c r="V854" s="110"/>
      <c r="W854" s="110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</row>
    <row r="855" ht="21.0" customHeight="1">
      <c r="A855" s="78"/>
      <c r="B855" s="78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0"/>
      <c r="V855" s="110"/>
      <c r="W855" s="110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</row>
    <row r="856" ht="21.0" customHeight="1">
      <c r="A856" s="78"/>
      <c r="B856" s="78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0"/>
      <c r="V856" s="110"/>
      <c r="W856" s="110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</row>
    <row r="857" ht="21.0" customHeight="1">
      <c r="A857" s="78"/>
      <c r="B857" s="78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0"/>
      <c r="V857" s="110"/>
      <c r="W857" s="110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</row>
    <row r="858" ht="21.0" customHeight="1">
      <c r="A858" s="78"/>
      <c r="B858" s="78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0"/>
      <c r="V858" s="110"/>
      <c r="W858" s="110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</row>
    <row r="859" ht="21.0" customHeight="1">
      <c r="A859" s="78"/>
      <c r="B859" s="78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0"/>
      <c r="V859" s="110"/>
      <c r="W859" s="110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</row>
    <row r="860" ht="21.0" customHeight="1">
      <c r="A860" s="78"/>
      <c r="B860" s="78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0"/>
      <c r="V860" s="110"/>
      <c r="W860" s="110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</row>
    <row r="861" ht="21.0" customHeight="1">
      <c r="A861" s="78"/>
      <c r="B861" s="78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0"/>
      <c r="V861" s="110"/>
      <c r="W861" s="110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</row>
    <row r="862" ht="21.0" customHeight="1">
      <c r="A862" s="78"/>
      <c r="B862" s="78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0"/>
      <c r="V862" s="110"/>
      <c r="W862" s="110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</row>
    <row r="863" ht="21.0" customHeight="1">
      <c r="A863" s="78"/>
      <c r="B863" s="78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0"/>
      <c r="V863" s="110"/>
      <c r="W863" s="110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</row>
    <row r="864" ht="21.0" customHeight="1">
      <c r="A864" s="78"/>
      <c r="B864" s="78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0"/>
      <c r="V864" s="110"/>
      <c r="W864" s="110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</row>
    <row r="865" ht="21.0" customHeight="1">
      <c r="A865" s="78"/>
      <c r="B865" s="78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0"/>
      <c r="V865" s="110"/>
      <c r="W865" s="110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</row>
    <row r="866" ht="21.0" customHeight="1">
      <c r="A866" s="78"/>
      <c r="B866" s="78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0"/>
      <c r="V866" s="110"/>
      <c r="W866" s="110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</row>
    <row r="867" ht="21.0" customHeight="1">
      <c r="A867" s="78"/>
      <c r="B867" s="78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0"/>
      <c r="V867" s="110"/>
      <c r="W867" s="110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</row>
    <row r="868" ht="21.0" customHeight="1">
      <c r="A868" s="78"/>
      <c r="B868" s="78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0"/>
      <c r="V868" s="110"/>
      <c r="W868" s="110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</row>
    <row r="869" ht="21.0" customHeight="1">
      <c r="A869" s="78"/>
      <c r="B869" s="78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0"/>
      <c r="V869" s="110"/>
      <c r="W869" s="110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</row>
    <row r="870" ht="21.0" customHeight="1">
      <c r="A870" s="78"/>
      <c r="B870" s="78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0"/>
      <c r="V870" s="110"/>
      <c r="W870" s="110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</row>
    <row r="871" ht="21.0" customHeight="1">
      <c r="A871" s="78"/>
      <c r="B871" s="78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0"/>
      <c r="V871" s="110"/>
      <c r="W871" s="110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</row>
    <row r="872" ht="21.0" customHeight="1">
      <c r="A872" s="78"/>
      <c r="B872" s="78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0"/>
      <c r="V872" s="110"/>
      <c r="W872" s="110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</row>
    <row r="873" ht="21.0" customHeight="1">
      <c r="A873" s="78"/>
      <c r="B873" s="78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0"/>
      <c r="V873" s="110"/>
      <c r="W873" s="110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</row>
    <row r="874" ht="21.0" customHeight="1">
      <c r="A874" s="78"/>
      <c r="B874" s="78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0"/>
      <c r="V874" s="110"/>
      <c r="W874" s="110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</row>
    <row r="875" ht="21.0" customHeight="1">
      <c r="A875" s="78"/>
      <c r="B875" s="78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0"/>
      <c r="V875" s="110"/>
      <c r="W875" s="110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</row>
    <row r="876" ht="21.0" customHeight="1">
      <c r="A876" s="78"/>
      <c r="B876" s="78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0"/>
      <c r="V876" s="110"/>
      <c r="W876" s="110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</row>
    <row r="877" ht="21.0" customHeight="1">
      <c r="A877" s="78"/>
      <c r="B877" s="78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0"/>
      <c r="V877" s="110"/>
      <c r="W877" s="110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</row>
    <row r="878" ht="21.0" customHeight="1">
      <c r="A878" s="78"/>
      <c r="B878" s="78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0"/>
      <c r="V878" s="110"/>
      <c r="W878" s="110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</row>
    <row r="879" ht="21.0" customHeight="1">
      <c r="A879" s="78"/>
      <c r="B879" s="78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0"/>
      <c r="V879" s="110"/>
      <c r="W879" s="110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</row>
    <row r="880" ht="21.0" customHeight="1">
      <c r="A880" s="78"/>
      <c r="B880" s="78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0"/>
      <c r="V880" s="110"/>
      <c r="W880" s="110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</row>
    <row r="881" ht="21.0" customHeight="1">
      <c r="A881" s="78"/>
      <c r="B881" s="78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0"/>
      <c r="V881" s="110"/>
      <c r="W881" s="110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</row>
    <row r="882" ht="21.0" customHeight="1">
      <c r="A882" s="78"/>
      <c r="B882" s="78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0"/>
      <c r="V882" s="110"/>
      <c r="W882" s="110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</row>
    <row r="883" ht="21.0" customHeight="1">
      <c r="A883" s="78"/>
      <c r="B883" s="78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0"/>
      <c r="V883" s="110"/>
      <c r="W883" s="110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</row>
    <row r="884" ht="21.0" customHeight="1">
      <c r="A884" s="78"/>
      <c r="B884" s="78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0"/>
      <c r="V884" s="110"/>
      <c r="W884" s="110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</row>
    <row r="885" ht="21.0" customHeight="1">
      <c r="A885" s="78"/>
      <c r="B885" s="78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0"/>
      <c r="V885" s="110"/>
      <c r="W885" s="110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</row>
    <row r="886" ht="21.0" customHeight="1">
      <c r="A886" s="78"/>
      <c r="B886" s="78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0"/>
      <c r="V886" s="110"/>
      <c r="W886" s="110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</row>
    <row r="887" ht="21.0" customHeight="1">
      <c r="A887" s="78"/>
      <c r="B887" s="78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0"/>
      <c r="V887" s="110"/>
      <c r="W887" s="110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</row>
    <row r="888" ht="21.0" customHeight="1">
      <c r="A888" s="78"/>
      <c r="B888" s="78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0"/>
      <c r="V888" s="110"/>
      <c r="W888" s="110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</row>
    <row r="889" ht="21.0" customHeight="1">
      <c r="A889" s="78"/>
      <c r="B889" s="78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0"/>
      <c r="V889" s="110"/>
      <c r="W889" s="110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</row>
    <row r="890" ht="21.0" customHeight="1">
      <c r="A890" s="78"/>
      <c r="B890" s="78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0"/>
      <c r="V890" s="110"/>
      <c r="W890" s="110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</row>
    <row r="891" ht="21.0" customHeight="1">
      <c r="A891" s="78"/>
      <c r="B891" s="78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0"/>
      <c r="V891" s="110"/>
      <c r="W891" s="110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</row>
    <row r="892" ht="21.0" customHeight="1">
      <c r="A892" s="78"/>
      <c r="B892" s="78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0"/>
      <c r="V892" s="110"/>
      <c r="W892" s="110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</row>
    <row r="893" ht="21.0" customHeight="1">
      <c r="A893" s="78"/>
      <c r="B893" s="78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0"/>
      <c r="V893" s="110"/>
      <c r="W893" s="110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</row>
    <row r="894" ht="21.0" customHeight="1">
      <c r="A894" s="78"/>
      <c r="B894" s="78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0"/>
      <c r="V894" s="110"/>
      <c r="W894" s="110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</row>
    <row r="895" ht="21.0" customHeight="1">
      <c r="A895" s="78"/>
      <c r="B895" s="78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0"/>
      <c r="V895" s="110"/>
      <c r="W895" s="110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</row>
    <row r="896" ht="21.0" customHeight="1">
      <c r="A896" s="78"/>
      <c r="B896" s="78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0"/>
      <c r="V896" s="110"/>
      <c r="W896" s="110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</row>
    <row r="897" ht="21.0" customHeight="1">
      <c r="A897" s="78"/>
      <c r="B897" s="78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0"/>
      <c r="V897" s="110"/>
      <c r="W897" s="110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</row>
    <row r="898" ht="21.0" customHeight="1">
      <c r="A898" s="78"/>
      <c r="B898" s="78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0"/>
      <c r="V898" s="110"/>
      <c r="W898" s="110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</row>
    <row r="899" ht="21.0" customHeight="1">
      <c r="A899" s="78"/>
      <c r="B899" s="78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0"/>
      <c r="V899" s="110"/>
      <c r="W899" s="110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</row>
    <row r="900" ht="21.0" customHeight="1">
      <c r="A900" s="78"/>
      <c r="B900" s="78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0"/>
      <c r="V900" s="110"/>
      <c r="W900" s="110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</row>
    <row r="901" ht="21.0" customHeight="1">
      <c r="A901" s="78"/>
      <c r="B901" s="78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0"/>
      <c r="V901" s="110"/>
      <c r="W901" s="110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</row>
    <row r="902" ht="21.0" customHeight="1">
      <c r="A902" s="78"/>
      <c r="B902" s="78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0"/>
      <c r="V902" s="110"/>
      <c r="W902" s="110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</row>
    <row r="903" ht="21.0" customHeight="1">
      <c r="A903" s="78"/>
      <c r="B903" s="78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0"/>
      <c r="V903" s="110"/>
      <c r="W903" s="110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</row>
    <row r="904" ht="21.0" customHeight="1">
      <c r="A904" s="78"/>
      <c r="B904" s="78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0"/>
      <c r="V904" s="110"/>
      <c r="W904" s="110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</row>
    <row r="905" ht="21.0" customHeight="1">
      <c r="A905" s="78"/>
      <c r="B905" s="78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0"/>
      <c r="V905" s="110"/>
      <c r="W905" s="110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</row>
    <row r="906" ht="21.0" customHeight="1">
      <c r="A906" s="78"/>
      <c r="B906" s="78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0"/>
      <c r="V906" s="110"/>
      <c r="W906" s="110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</row>
    <row r="907" ht="21.0" customHeight="1">
      <c r="A907" s="78"/>
      <c r="B907" s="78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0"/>
      <c r="V907" s="110"/>
      <c r="W907" s="110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</row>
    <row r="908" ht="21.0" customHeight="1">
      <c r="A908" s="78"/>
      <c r="B908" s="78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0"/>
      <c r="V908" s="110"/>
      <c r="W908" s="110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</row>
    <row r="909" ht="21.0" customHeight="1">
      <c r="A909" s="78"/>
      <c r="B909" s="78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0"/>
      <c r="V909" s="110"/>
      <c r="W909" s="110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</row>
    <row r="910" ht="21.0" customHeight="1">
      <c r="A910" s="78"/>
      <c r="B910" s="78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0"/>
      <c r="V910" s="110"/>
      <c r="W910" s="110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</row>
    <row r="911" ht="21.0" customHeight="1">
      <c r="A911" s="78"/>
      <c r="B911" s="78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0"/>
      <c r="V911" s="110"/>
      <c r="W911" s="110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</row>
    <row r="912" ht="21.0" customHeight="1">
      <c r="A912" s="78"/>
      <c r="B912" s="78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0"/>
      <c r="V912" s="110"/>
      <c r="W912" s="110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</row>
    <row r="913" ht="21.0" customHeight="1">
      <c r="A913" s="78"/>
      <c r="B913" s="78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0"/>
      <c r="V913" s="110"/>
      <c r="W913" s="110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</row>
    <row r="914" ht="21.0" customHeight="1">
      <c r="A914" s="78"/>
      <c r="B914" s="78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0"/>
      <c r="V914" s="110"/>
      <c r="W914" s="110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</row>
    <row r="915" ht="21.0" customHeight="1">
      <c r="A915" s="78"/>
      <c r="B915" s="78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0"/>
      <c r="V915" s="110"/>
      <c r="W915" s="110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</row>
    <row r="916" ht="21.0" customHeight="1">
      <c r="A916" s="78"/>
      <c r="B916" s="78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0"/>
      <c r="V916" s="110"/>
      <c r="W916" s="110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</row>
    <row r="917" ht="21.0" customHeight="1">
      <c r="A917" s="78"/>
      <c r="B917" s="78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0"/>
      <c r="V917" s="110"/>
      <c r="W917" s="110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</row>
    <row r="918" ht="21.0" customHeight="1">
      <c r="A918" s="78"/>
      <c r="B918" s="78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0"/>
      <c r="V918" s="110"/>
      <c r="W918" s="110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</row>
    <row r="919" ht="21.0" customHeight="1">
      <c r="A919" s="78"/>
      <c r="B919" s="78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0"/>
      <c r="V919" s="110"/>
      <c r="W919" s="110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</row>
    <row r="920" ht="21.0" customHeight="1">
      <c r="A920" s="78"/>
      <c r="B920" s="78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0"/>
      <c r="V920" s="110"/>
      <c r="W920" s="110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</row>
    <row r="921" ht="21.0" customHeight="1">
      <c r="A921" s="78"/>
      <c r="B921" s="78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0"/>
      <c r="V921" s="110"/>
      <c r="W921" s="110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</row>
    <row r="922" ht="21.0" customHeight="1">
      <c r="A922" s="78"/>
      <c r="B922" s="78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0"/>
      <c r="V922" s="110"/>
      <c r="W922" s="110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</row>
    <row r="923" ht="21.0" customHeight="1">
      <c r="A923" s="78"/>
      <c r="B923" s="78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0"/>
      <c r="V923" s="110"/>
      <c r="W923" s="110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</row>
    <row r="924" ht="21.0" customHeight="1">
      <c r="A924" s="78"/>
      <c r="B924" s="78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0"/>
      <c r="V924" s="110"/>
      <c r="W924" s="110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</row>
    <row r="925" ht="21.0" customHeight="1">
      <c r="A925" s="78"/>
      <c r="B925" s="78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0"/>
      <c r="V925" s="110"/>
      <c r="W925" s="110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</row>
    <row r="926" ht="21.0" customHeight="1">
      <c r="A926" s="78"/>
      <c r="B926" s="78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0"/>
      <c r="V926" s="110"/>
      <c r="W926" s="110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</row>
    <row r="927" ht="21.0" customHeight="1">
      <c r="A927" s="78"/>
      <c r="B927" s="78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0"/>
      <c r="V927" s="110"/>
      <c r="W927" s="110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</row>
    <row r="928" ht="21.0" customHeight="1">
      <c r="A928" s="78"/>
      <c r="B928" s="78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0"/>
      <c r="V928" s="110"/>
      <c r="W928" s="110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</row>
    <row r="929" ht="21.0" customHeight="1">
      <c r="A929" s="78"/>
      <c r="B929" s="78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0"/>
      <c r="V929" s="110"/>
      <c r="W929" s="110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</row>
    <row r="930" ht="21.0" customHeight="1">
      <c r="A930" s="78"/>
      <c r="B930" s="78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0"/>
      <c r="V930" s="110"/>
      <c r="W930" s="110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</row>
    <row r="931" ht="21.0" customHeight="1">
      <c r="A931" s="78"/>
      <c r="B931" s="78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0"/>
      <c r="V931" s="110"/>
      <c r="W931" s="110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</row>
    <row r="932" ht="21.0" customHeight="1">
      <c r="A932" s="78"/>
      <c r="B932" s="78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0"/>
      <c r="V932" s="110"/>
      <c r="W932" s="110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</row>
    <row r="933" ht="21.0" customHeight="1">
      <c r="A933" s="78"/>
      <c r="B933" s="78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0"/>
      <c r="V933" s="110"/>
      <c r="W933" s="110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</row>
    <row r="934" ht="21.0" customHeight="1">
      <c r="A934" s="78"/>
      <c r="B934" s="78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0"/>
      <c r="V934" s="110"/>
      <c r="W934" s="110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</row>
    <row r="935" ht="21.0" customHeight="1">
      <c r="A935" s="78"/>
      <c r="B935" s="78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0"/>
      <c r="V935" s="110"/>
      <c r="W935" s="110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</row>
    <row r="936" ht="21.0" customHeight="1">
      <c r="A936" s="78"/>
      <c r="B936" s="78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0"/>
      <c r="V936" s="110"/>
      <c r="W936" s="110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</row>
    <row r="937" ht="21.0" customHeight="1">
      <c r="A937" s="78"/>
      <c r="B937" s="78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0"/>
      <c r="V937" s="110"/>
      <c r="W937" s="110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</row>
    <row r="938" ht="21.0" customHeight="1">
      <c r="A938" s="78"/>
      <c r="B938" s="78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0"/>
      <c r="V938" s="110"/>
      <c r="W938" s="110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</row>
    <row r="939" ht="21.0" customHeight="1">
      <c r="A939" s="78"/>
      <c r="B939" s="78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0"/>
      <c r="V939" s="110"/>
      <c r="W939" s="110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</row>
    <row r="940" ht="21.0" customHeight="1">
      <c r="A940" s="78"/>
      <c r="B940" s="78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0"/>
      <c r="V940" s="110"/>
      <c r="W940" s="110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</row>
    <row r="941" ht="21.0" customHeight="1">
      <c r="A941" s="78"/>
      <c r="B941" s="78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0"/>
      <c r="V941" s="110"/>
      <c r="W941" s="110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</row>
    <row r="942" ht="21.0" customHeight="1">
      <c r="A942" s="78"/>
      <c r="B942" s="78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0"/>
      <c r="V942" s="110"/>
      <c r="W942" s="110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</row>
    <row r="943" ht="21.0" customHeight="1">
      <c r="A943" s="78"/>
      <c r="B943" s="78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0"/>
      <c r="V943" s="110"/>
      <c r="W943" s="110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</row>
    <row r="944" ht="21.0" customHeight="1">
      <c r="A944" s="78"/>
      <c r="B944" s="78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0"/>
      <c r="V944" s="110"/>
      <c r="W944" s="110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</row>
    <row r="945" ht="21.0" customHeight="1">
      <c r="A945" s="78"/>
      <c r="B945" s="78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0"/>
      <c r="V945" s="110"/>
      <c r="W945" s="110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</row>
    <row r="946" ht="21.0" customHeight="1">
      <c r="A946" s="78"/>
      <c r="B946" s="78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0"/>
      <c r="V946" s="110"/>
      <c r="W946" s="110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</row>
    <row r="947" ht="21.0" customHeight="1">
      <c r="A947" s="78"/>
      <c r="B947" s="78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0"/>
      <c r="V947" s="110"/>
      <c r="W947" s="110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</row>
    <row r="948" ht="21.0" customHeight="1">
      <c r="A948" s="78"/>
      <c r="B948" s="78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0"/>
      <c r="V948" s="110"/>
      <c r="W948" s="110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</row>
    <row r="949" ht="21.0" customHeight="1">
      <c r="A949" s="78"/>
      <c r="B949" s="78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0"/>
      <c r="V949" s="110"/>
      <c r="W949" s="110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</row>
    <row r="950" ht="21.0" customHeight="1">
      <c r="A950" s="78"/>
      <c r="B950" s="78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0"/>
      <c r="V950" s="110"/>
      <c r="W950" s="110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</row>
    <row r="951" ht="21.0" customHeight="1">
      <c r="A951" s="78"/>
      <c r="B951" s="78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0"/>
      <c r="V951" s="110"/>
      <c r="W951" s="110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</row>
    <row r="952" ht="21.0" customHeight="1">
      <c r="A952" s="78"/>
      <c r="B952" s="78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0"/>
      <c r="V952" s="110"/>
      <c r="W952" s="110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</row>
    <row r="953" ht="21.0" customHeight="1">
      <c r="A953" s="78"/>
      <c r="B953" s="78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0"/>
      <c r="V953" s="110"/>
      <c r="W953" s="110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</row>
    <row r="954" ht="21.0" customHeight="1">
      <c r="A954" s="78"/>
      <c r="B954" s="78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0"/>
      <c r="V954" s="110"/>
      <c r="W954" s="110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</row>
    <row r="955" ht="21.0" customHeight="1">
      <c r="A955" s="78"/>
      <c r="B955" s="78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0"/>
      <c r="V955" s="110"/>
      <c r="W955" s="110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</row>
    <row r="956" ht="21.0" customHeight="1">
      <c r="A956" s="78"/>
      <c r="B956" s="78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0"/>
      <c r="V956" s="110"/>
      <c r="W956" s="110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</row>
    <row r="957" ht="21.0" customHeight="1">
      <c r="A957" s="78"/>
      <c r="B957" s="78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0"/>
      <c r="V957" s="110"/>
      <c r="W957" s="110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</row>
    <row r="958" ht="21.0" customHeight="1">
      <c r="A958" s="78"/>
      <c r="B958" s="78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0"/>
      <c r="V958" s="110"/>
      <c r="W958" s="110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</row>
    <row r="959" ht="21.0" customHeight="1">
      <c r="A959" s="78"/>
      <c r="B959" s="78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0"/>
      <c r="V959" s="110"/>
      <c r="W959" s="110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</row>
    <row r="960" ht="21.0" customHeight="1">
      <c r="A960" s="78"/>
      <c r="B960" s="78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0"/>
      <c r="V960" s="110"/>
      <c r="W960" s="110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</row>
    <row r="961" ht="21.0" customHeight="1">
      <c r="A961" s="78"/>
      <c r="B961" s="78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0"/>
      <c r="V961" s="110"/>
      <c r="W961" s="110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</row>
    <row r="962" ht="21.0" customHeight="1">
      <c r="A962" s="78"/>
      <c r="B962" s="78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0"/>
      <c r="V962" s="110"/>
      <c r="W962" s="110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</row>
    <row r="963" ht="21.0" customHeight="1">
      <c r="A963" s="78"/>
      <c r="B963" s="78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0"/>
      <c r="V963" s="110"/>
      <c r="W963" s="110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</row>
    <row r="964" ht="21.0" customHeight="1">
      <c r="A964" s="78"/>
      <c r="B964" s="78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0"/>
      <c r="V964" s="110"/>
      <c r="W964" s="110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</row>
    <row r="965" ht="21.0" customHeight="1">
      <c r="A965" s="78"/>
      <c r="B965" s="78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0"/>
      <c r="V965" s="110"/>
      <c r="W965" s="110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</row>
    <row r="966" ht="21.0" customHeight="1">
      <c r="A966" s="78"/>
      <c r="B966" s="78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0"/>
      <c r="V966" s="110"/>
      <c r="W966" s="110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</row>
    <row r="967" ht="21.0" customHeight="1">
      <c r="A967" s="78"/>
      <c r="B967" s="78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0"/>
      <c r="V967" s="110"/>
      <c r="W967" s="110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</row>
    <row r="968" ht="21.0" customHeight="1">
      <c r="A968" s="78"/>
      <c r="B968" s="78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0"/>
      <c r="V968" s="110"/>
      <c r="W968" s="110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</row>
    <row r="969" ht="21.0" customHeight="1">
      <c r="A969" s="78"/>
      <c r="B969" s="78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0"/>
      <c r="V969" s="110"/>
      <c r="W969" s="110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</row>
    <row r="970" ht="21.0" customHeight="1">
      <c r="A970" s="78"/>
      <c r="B970" s="78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0"/>
      <c r="V970" s="110"/>
      <c r="W970" s="110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</row>
    <row r="971" ht="21.0" customHeight="1">
      <c r="A971" s="78"/>
      <c r="B971" s="78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0"/>
      <c r="V971" s="110"/>
      <c r="W971" s="110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</row>
    <row r="972" ht="21.0" customHeight="1">
      <c r="A972" s="78"/>
      <c r="B972" s="78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0"/>
      <c r="V972" s="110"/>
      <c r="W972" s="110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</row>
    <row r="973" ht="21.0" customHeight="1">
      <c r="A973" s="78"/>
      <c r="B973" s="78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0"/>
      <c r="V973" s="110"/>
      <c r="W973" s="110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</row>
    <row r="974" ht="21.0" customHeight="1">
      <c r="A974" s="78"/>
      <c r="B974" s="78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0"/>
      <c r="V974" s="110"/>
      <c r="W974" s="110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</row>
    <row r="975" ht="21.0" customHeight="1">
      <c r="A975" s="78"/>
      <c r="B975" s="78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0"/>
      <c r="V975" s="110"/>
      <c r="W975" s="110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</row>
    <row r="976" ht="21.0" customHeight="1">
      <c r="A976" s="78"/>
      <c r="B976" s="78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0"/>
      <c r="V976" s="110"/>
      <c r="W976" s="110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</row>
    <row r="977" ht="21.0" customHeight="1">
      <c r="A977" s="78"/>
      <c r="B977" s="78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0"/>
      <c r="V977" s="110"/>
      <c r="W977" s="110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</row>
    <row r="978" ht="21.0" customHeight="1">
      <c r="A978" s="78"/>
      <c r="B978" s="78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0"/>
      <c r="V978" s="110"/>
      <c r="W978" s="110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</row>
    <row r="979" ht="21.0" customHeight="1">
      <c r="A979" s="78"/>
      <c r="B979" s="78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0"/>
      <c r="V979" s="110"/>
      <c r="W979" s="110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</row>
    <row r="980" ht="21.0" customHeight="1">
      <c r="A980" s="78"/>
      <c r="B980" s="78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0"/>
      <c r="V980" s="110"/>
      <c r="W980" s="110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</row>
    <row r="981" ht="21.0" customHeight="1">
      <c r="A981" s="78"/>
      <c r="B981" s="78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0"/>
      <c r="V981" s="110"/>
      <c r="W981" s="110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</row>
    <row r="982" ht="21.0" customHeight="1">
      <c r="A982" s="78"/>
      <c r="B982" s="78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0"/>
      <c r="V982" s="110"/>
      <c r="W982" s="110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</row>
    <row r="983" ht="21.0" customHeight="1">
      <c r="A983" s="78"/>
      <c r="B983" s="78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0"/>
      <c r="V983" s="110"/>
      <c r="W983" s="110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</row>
    <row r="984" ht="21.0" customHeight="1">
      <c r="A984" s="78"/>
      <c r="B984" s="78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0"/>
      <c r="V984" s="110"/>
      <c r="W984" s="110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</row>
    <row r="985" ht="21.0" customHeight="1">
      <c r="A985" s="78"/>
      <c r="B985" s="78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0"/>
      <c r="V985" s="110"/>
      <c r="W985" s="110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</row>
    <row r="986" ht="21.0" customHeight="1">
      <c r="A986" s="78"/>
      <c r="B986" s="78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0"/>
      <c r="V986" s="110"/>
      <c r="W986" s="110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</row>
    <row r="987" ht="21.0" customHeight="1">
      <c r="A987" s="78"/>
      <c r="B987" s="78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0"/>
      <c r="V987" s="110"/>
      <c r="W987" s="110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</row>
    <row r="988" ht="21.0" customHeight="1">
      <c r="A988" s="78"/>
      <c r="B988" s="78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0"/>
      <c r="V988" s="110"/>
      <c r="W988" s="110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</row>
    <row r="989" ht="21.0" customHeight="1">
      <c r="A989" s="78"/>
      <c r="B989" s="78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0"/>
      <c r="V989" s="110"/>
      <c r="W989" s="110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</row>
    <row r="990" ht="21.0" customHeight="1">
      <c r="A990" s="78"/>
      <c r="B990" s="78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0"/>
      <c r="V990" s="110"/>
      <c r="W990" s="110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</row>
    <row r="991" ht="21.0" customHeight="1">
      <c r="A991" s="78"/>
      <c r="B991" s="78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0"/>
      <c r="V991" s="110"/>
      <c r="W991" s="110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</row>
    <row r="992" ht="21.0" customHeight="1">
      <c r="A992" s="78"/>
      <c r="B992" s="78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0"/>
      <c r="V992" s="110"/>
      <c r="W992" s="110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</row>
    <row r="993" ht="21.0" customHeight="1">
      <c r="A993" s="78"/>
      <c r="B993" s="78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0"/>
      <c r="V993" s="110"/>
      <c r="W993" s="110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</row>
    <row r="994" ht="21.0" customHeight="1">
      <c r="A994" s="78"/>
      <c r="B994" s="78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0"/>
      <c r="V994" s="110"/>
      <c r="W994" s="110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</row>
    <row r="995" ht="21.0" customHeight="1">
      <c r="A995" s="78"/>
      <c r="B995" s="78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0"/>
      <c r="V995" s="110"/>
      <c r="W995" s="110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</row>
    <row r="996" ht="21.0" customHeight="1">
      <c r="A996" s="78"/>
      <c r="B996" s="78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0"/>
      <c r="V996" s="110"/>
      <c r="W996" s="110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</row>
    <row r="997" ht="21.0" customHeight="1">
      <c r="A997" s="78"/>
      <c r="B997" s="78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0"/>
      <c r="V997" s="110"/>
      <c r="W997" s="110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</row>
    <row r="998" ht="21.0" customHeight="1">
      <c r="A998" s="78"/>
      <c r="B998" s="78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0"/>
      <c r="V998" s="110"/>
      <c r="W998" s="110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</row>
    <row r="999" ht="21.0" customHeight="1">
      <c r="A999" s="78"/>
      <c r="B999" s="78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0"/>
      <c r="V999" s="110"/>
      <c r="W999" s="110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</row>
    <row r="1000" ht="21.0" customHeight="1">
      <c r="A1000" s="78"/>
      <c r="B1000" s="78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0"/>
      <c r="V1000" s="110"/>
      <c r="W1000" s="110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</row>
  </sheetData>
  <autoFilter ref="$A$3:$W$181"/>
  <mergeCells count="5">
    <mergeCell ref="A1:W1"/>
    <mergeCell ref="A2:H2"/>
    <mergeCell ref="I2:J2"/>
    <mergeCell ref="L2:T2"/>
    <mergeCell ref="U2:W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25"/>
    <col customWidth="1" min="2" max="2" width="22.0"/>
    <col customWidth="1" min="3" max="3" width="18.13"/>
    <col customWidth="1" min="4" max="4" width="20.5"/>
    <col customWidth="1" min="5" max="5" width="23.38"/>
    <col customWidth="1" min="6" max="8" width="20.5"/>
    <col customWidth="1" min="9" max="9" width="24.25"/>
    <col customWidth="1" min="10" max="10" width="20.88"/>
    <col customWidth="1" min="11" max="12" width="17.38"/>
    <col customWidth="1" min="13" max="14" width="17.5"/>
    <col customWidth="1" min="15" max="15" width="13.63"/>
    <col customWidth="1" min="16" max="17" width="18.38"/>
    <col customWidth="1" min="18" max="18" width="14.5"/>
    <col customWidth="1" min="19" max="19" width="21.38"/>
    <col customWidth="1" min="20" max="20" width="21.5"/>
    <col customWidth="1" min="21" max="21" width="17.63"/>
    <col customWidth="1" min="22" max="22" width="16.75"/>
    <col customWidth="1" min="23" max="23" width="15.38"/>
    <col customWidth="1" min="24" max="25" width="9.13"/>
    <col customWidth="1" min="26" max="34" width="8.63"/>
  </cols>
  <sheetData>
    <row r="1" ht="36.0" customHeight="1">
      <c r="A1" s="76" t="s">
        <v>392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</row>
    <row r="2" ht="34.5" customHeight="1">
      <c r="A2" s="79" t="s">
        <v>349</v>
      </c>
      <c r="B2" s="80"/>
      <c r="C2" s="80"/>
      <c r="D2" s="80"/>
      <c r="E2" s="80"/>
      <c r="F2" s="80"/>
      <c r="G2" s="80"/>
      <c r="H2" s="80"/>
      <c r="I2" s="120" t="s">
        <v>350</v>
      </c>
      <c r="J2" s="83"/>
      <c r="K2" s="121" t="s">
        <v>351</v>
      </c>
      <c r="L2" s="81" t="s">
        <v>352</v>
      </c>
      <c r="M2" s="82"/>
      <c r="N2" s="82"/>
      <c r="O2" s="82"/>
      <c r="P2" s="82"/>
      <c r="Q2" s="82"/>
      <c r="R2" s="82"/>
      <c r="S2" s="82"/>
      <c r="T2" s="83"/>
      <c r="U2" s="84" t="s">
        <v>318</v>
      </c>
      <c r="V2" s="82"/>
      <c r="W2" s="83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</row>
    <row r="3" ht="21.0" customHeight="1">
      <c r="A3" s="87" t="s">
        <v>72</v>
      </c>
      <c r="B3" s="87" t="s">
        <v>73</v>
      </c>
      <c r="C3" s="88" t="s">
        <v>4</v>
      </c>
      <c r="D3" s="88" t="s">
        <v>74</v>
      </c>
      <c r="E3" s="88" t="s">
        <v>393</v>
      </c>
      <c r="F3" s="88" t="s">
        <v>394</v>
      </c>
      <c r="G3" s="88" t="s">
        <v>395</v>
      </c>
      <c r="H3" s="88" t="s">
        <v>381</v>
      </c>
      <c r="I3" s="122" t="s">
        <v>358</v>
      </c>
      <c r="J3" s="122" t="s">
        <v>359</v>
      </c>
      <c r="K3" s="123" t="s">
        <v>360</v>
      </c>
      <c r="L3" s="89" t="s">
        <v>361</v>
      </c>
      <c r="M3" s="89" t="s">
        <v>362</v>
      </c>
      <c r="N3" s="89" t="s">
        <v>363</v>
      </c>
      <c r="O3" s="89" t="s">
        <v>364</v>
      </c>
      <c r="P3" s="89" t="s">
        <v>390</v>
      </c>
      <c r="Q3" s="89" t="s">
        <v>391</v>
      </c>
      <c r="R3" s="89" t="s">
        <v>327</v>
      </c>
      <c r="S3" s="89" t="s">
        <v>328</v>
      </c>
      <c r="T3" s="89" t="s">
        <v>329</v>
      </c>
      <c r="U3" s="90" t="s">
        <v>330</v>
      </c>
      <c r="V3" s="90" t="s">
        <v>331</v>
      </c>
      <c r="W3" s="90" t="s">
        <v>333</v>
      </c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</row>
    <row r="4" ht="21.0" customHeight="1">
      <c r="A4" s="93">
        <v>1.1726598E7</v>
      </c>
      <c r="B4" s="93" t="s">
        <v>90</v>
      </c>
      <c r="C4" s="94">
        <v>7.8322442E7</v>
      </c>
      <c r="D4" s="94">
        <v>8.77900998E9</v>
      </c>
      <c r="E4" s="94">
        <v>6.40074076E8</v>
      </c>
      <c r="F4" s="94">
        <v>2819358.0</v>
      </c>
      <c r="G4" s="94">
        <v>3.0593293E7</v>
      </c>
      <c r="H4" s="94">
        <v>235657.0</v>
      </c>
      <c r="I4" s="125">
        <v>3.013557952990218E8</v>
      </c>
      <c r="J4" s="125">
        <v>1.5378933001365575E8</v>
      </c>
      <c r="K4" s="126">
        <v>4.593060011251047E8</v>
      </c>
      <c r="L4" s="127">
        <v>11270.0</v>
      </c>
      <c r="M4" s="127">
        <v>4909854.0</v>
      </c>
      <c r="N4" s="127">
        <v>5.988838E7</v>
      </c>
      <c r="O4" s="95">
        <v>6.4798234E7</v>
      </c>
      <c r="P4" s="95" t="s">
        <v>341</v>
      </c>
      <c r="Q4" s="95" t="s">
        <v>341</v>
      </c>
      <c r="R4" s="95">
        <v>444458.0</v>
      </c>
      <c r="S4" s="95">
        <v>-1.0638978E7</v>
      </c>
      <c r="T4" s="95">
        <v>1.246887351E9</v>
      </c>
      <c r="U4" s="96">
        <v>4.137592077042254</v>
      </c>
      <c r="V4" s="96">
        <v>0.0028900444521120826</v>
      </c>
      <c r="W4" s="96">
        <v>2.714720356245412</v>
      </c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</row>
    <row r="5" ht="21.0" customHeight="1">
      <c r="A5" s="93">
        <v>1.69446444E8</v>
      </c>
      <c r="B5" s="93" t="s">
        <v>164</v>
      </c>
      <c r="C5" s="94">
        <v>5.6177404E7</v>
      </c>
      <c r="D5" s="94">
        <v>1.122346825E9</v>
      </c>
      <c r="E5" s="94">
        <v>2.21125764E8</v>
      </c>
      <c r="F5" s="94">
        <v>921844.0</v>
      </c>
      <c r="G5" s="94">
        <v>1.0593903E7</v>
      </c>
      <c r="H5" s="94">
        <v>734972.0</v>
      </c>
      <c r="I5" s="125">
        <v>1.2687089850333208E8</v>
      </c>
      <c r="J5" s="125">
        <v>6.79526554164601E7</v>
      </c>
      <c r="K5" s="126">
        <v>2.052917237420212E8</v>
      </c>
      <c r="L5" s="127">
        <v>12305.0</v>
      </c>
      <c r="M5" s="127">
        <v>1359911.0</v>
      </c>
      <c r="N5" s="127">
        <v>1.7696206E7</v>
      </c>
      <c r="O5" s="95">
        <v>1.9056117E7</v>
      </c>
      <c r="P5" s="95" t="s">
        <v>341</v>
      </c>
      <c r="Q5" s="95" t="s">
        <v>341</v>
      </c>
      <c r="R5" s="95">
        <v>929637.0</v>
      </c>
      <c r="S5" s="95">
        <v>-5333726.0</v>
      </c>
      <c r="T5" s="95">
        <v>3.67558067E8</v>
      </c>
      <c r="U5" s="96">
        <v>2.897103049919258</v>
      </c>
      <c r="V5" s="96">
        <v>0.013680657426888648</v>
      </c>
      <c r="W5" s="96">
        <v>1.790418338841024</v>
      </c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</row>
    <row r="6" ht="21.0" customHeight="1">
      <c r="A6" s="93">
        <v>1.69326547E8</v>
      </c>
      <c r="B6" s="93" t="s">
        <v>134</v>
      </c>
      <c r="C6" s="94">
        <v>6.5124475E7</v>
      </c>
      <c r="D6" s="94">
        <v>3.341221733E9</v>
      </c>
      <c r="E6" s="94">
        <v>2.52726079E8</v>
      </c>
      <c r="F6" s="94">
        <v>1227954.0</v>
      </c>
      <c r="G6" s="94">
        <v>1.2017453E7</v>
      </c>
      <c r="H6" s="94">
        <v>549878.0</v>
      </c>
      <c r="I6" s="125">
        <v>1.7974676605827588E8</v>
      </c>
      <c r="J6" s="125">
        <v>9.686012655530049E7</v>
      </c>
      <c r="K6" s="126">
        <v>2.852050719651087E8</v>
      </c>
      <c r="L6" s="127">
        <v>241985.0</v>
      </c>
      <c r="M6" s="127">
        <v>2203691.0</v>
      </c>
      <c r="N6" s="127">
        <v>2.0639556E7</v>
      </c>
      <c r="O6" s="95">
        <v>2.2843247E7</v>
      </c>
      <c r="P6" s="95" t="s">
        <v>341</v>
      </c>
      <c r="Q6" s="95" t="s">
        <v>341</v>
      </c>
      <c r="R6" s="95">
        <v>993907.0</v>
      </c>
      <c r="S6" s="95">
        <v>-5353986.0</v>
      </c>
      <c r="T6" s="95">
        <v>4.34984139E8</v>
      </c>
      <c r="U6" s="96">
        <v>2.419983115907484</v>
      </c>
      <c r="V6" s="96">
        <v>0.010261260596562892</v>
      </c>
      <c r="W6" s="96">
        <v>1.5251627048666754</v>
      </c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</row>
    <row r="7" ht="21.0" customHeight="1">
      <c r="A7" s="93">
        <v>1.41154852E8</v>
      </c>
      <c r="B7" s="93" t="s">
        <v>108</v>
      </c>
      <c r="C7" s="94">
        <v>6.5391798E7</v>
      </c>
      <c r="D7" s="94">
        <v>2.675529601E9</v>
      </c>
      <c r="E7" s="94">
        <v>8.9647029E7</v>
      </c>
      <c r="F7" s="94">
        <v>1978205.0</v>
      </c>
      <c r="G7" s="94">
        <v>3468084.0</v>
      </c>
      <c r="H7" s="94">
        <v>1225340.0</v>
      </c>
      <c r="I7" s="125">
        <v>2.287198699636748E8</v>
      </c>
      <c r="J7" s="125">
        <v>1.209581303211933E8</v>
      </c>
      <c r="K7" s="126">
        <v>3.565059818813422E8</v>
      </c>
      <c r="L7" s="127">
        <v>1083671.0</v>
      </c>
      <c r="M7" s="127">
        <v>8013962.0</v>
      </c>
      <c r="N7" s="127">
        <v>7975141.0</v>
      </c>
      <c r="O7" s="95">
        <v>1.5989103E7</v>
      </c>
      <c r="P7" s="95" t="s">
        <v>341</v>
      </c>
      <c r="Q7" s="95" t="s">
        <v>341</v>
      </c>
      <c r="R7" s="95">
        <v>1503565.0</v>
      </c>
      <c r="S7" s="95">
        <v>-1.2827345E7</v>
      </c>
      <c r="T7" s="95">
        <v>2.43730534E8</v>
      </c>
      <c r="U7" s="96">
        <v>1.06562903362401</v>
      </c>
      <c r="V7" s="96">
        <v>0.012430458341307196</v>
      </c>
      <c r="W7" s="96">
        <v>0.6836646406710846</v>
      </c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</row>
    <row r="8" ht="21.0" customHeight="1">
      <c r="A8" s="93">
        <v>2463403.0</v>
      </c>
      <c r="B8" s="93" t="s">
        <v>85</v>
      </c>
      <c r="C8" s="94">
        <v>8.4673431E7</v>
      </c>
      <c r="D8" s="94">
        <v>7.621387913E9</v>
      </c>
      <c r="E8" s="94">
        <v>2.27682218E8</v>
      </c>
      <c r="F8" s="94">
        <v>753370.0</v>
      </c>
      <c r="G8" s="94">
        <v>1.1007312E7</v>
      </c>
      <c r="H8" s="94">
        <v>173111.0</v>
      </c>
      <c r="I8" s="125">
        <v>3.3338677495398825E8</v>
      </c>
      <c r="J8" s="125">
        <v>1.6747727698078963E8</v>
      </c>
      <c r="K8" s="126">
        <v>5.038375012608421E8</v>
      </c>
      <c r="L8" s="127">
        <v>15337.0</v>
      </c>
      <c r="M8" s="127">
        <v>1558111.0</v>
      </c>
      <c r="N8" s="127">
        <v>2.1252134E7</v>
      </c>
      <c r="O8" s="95">
        <v>2.2810245E7</v>
      </c>
      <c r="P8" s="95" t="s">
        <v>341</v>
      </c>
      <c r="Q8" s="95" t="s">
        <v>341</v>
      </c>
      <c r="R8" s="95">
        <v>727276.0</v>
      </c>
      <c r="S8" s="95">
        <v>-9292449.0</v>
      </c>
      <c r="T8" s="95">
        <v>4.40626896E8</v>
      </c>
      <c r="U8" s="96">
        <v>1.3216687916334182</v>
      </c>
      <c r="V8" s="96">
        <v>0.0043425353762076135</v>
      </c>
      <c r="W8" s="96">
        <v>0.8745416823823972</v>
      </c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</row>
    <row r="9" ht="21.0" customHeight="1">
      <c r="A9" s="93">
        <v>2.7578537E7</v>
      </c>
      <c r="B9" s="93" t="s">
        <v>82</v>
      </c>
      <c r="C9" s="94">
        <v>8.1488744E7</v>
      </c>
      <c r="D9" s="94">
        <v>3.121152741E9</v>
      </c>
      <c r="E9" s="94">
        <v>1.18629282E8</v>
      </c>
      <c r="F9" s="94">
        <v>625592.0</v>
      </c>
      <c r="G9" s="94">
        <v>5618630.0</v>
      </c>
      <c r="H9" s="94">
        <v>655706.0</v>
      </c>
      <c r="I9" s="125">
        <v>2.979593682937113E8</v>
      </c>
      <c r="J9" s="125">
        <v>1.5231321257612896E8</v>
      </c>
      <c r="K9" s="126">
        <v>4.5455901326869255E8</v>
      </c>
      <c r="L9" s="127">
        <v>189799.0</v>
      </c>
      <c r="M9" s="127">
        <v>1108214.0</v>
      </c>
      <c r="N9" s="127">
        <v>1.3346866E7</v>
      </c>
      <c r="O9" s="95">
        <v>1.445508E7</v>
      </c>
      <c r="P9" s="95" t="s">
        <v>341</v>
      </c>
      <c r="Q9" s="95" t="s">
        <v>341</v>
      </c>
      <c r="R9" s="95">
        <v>839847.0</v>
      </c>
      <c r="S9" s="95">
        <v>-1.0831625E7</v>
      </c>
      <c r="T9" s="95">
        <v>2.78102234E8</v>
      </c>
      <c r="U9" s="96">
        <v>0.9333562344173811</v>
      </c>
      <c r="V9" s="96">
        <v>0.005513947121168027</v>
      </c>
      <c r="W9" s="96">
        <v>0.611806665102056</v>
      </c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</row>
    <row r="10" ht="21.0" customHeight="1">
      <c r="A10" s="93">
        <v>1.72021868E8</v>
      </c>
      <c r="B10" s="93" t="s">
        <v>132</v>
      </c>
      <c r="C10" s="94">
        <v>6.942E7</v>
      </c>
      <c r="D10" s="94">
        <v>9.73152935E8</v>
      </c>
      <c r="E10" s="94">
        <v>2.04752321E8</v>
      </c>
      <c r="F10" s="94">
        <v>695138.0</v>
      </c>
      <c r="G10" s="94">
        <v>9889866.0</v>
      </c>
      <c r="H10" s="94">
        <v>377159.0</v>
      </c>
      <c r="I10" s="125">
        <v>1.913100651636652E8</v>
      </c>
      <c r="J10" s="125">
        <v>1.0273559513486381E8</v>
      </c>
      <c r="K10" s="126">
        <v>3.0222852011767364E8</v>
      </c>
      <c r="L10" s="127">
        <v>6276.0</v>
      </c>
      <c r="M10" s="127">
        <v>972342.0</v>
      </c>
      <c r="N10" s="127">
        <v>1.5009432E7</v>
      </c>
      <c r="O10" s="95">
        <v>1.5981774E7</v>
      </c>
      <c r="P10" s="95" t="s">
        <v>341</v>
      </c>
      <c r="Q10" s="95" t="s">
        <v>341</v>
      </c>
      <c r="R10" s="95">
        <v>527261.0</v>
      </c>
      <c r="S10" s="95">
        <v>-2547120.0</v>
      </c>
      <c r="T10" s="95">
        <v>3.09916379E8</v>
      </c>
      <c r="U10" s="96">
        <v>1.619969021153526</v>
      </c>
      <c r="V10" s="96">
        <v>0.0051322134193883834</v>
      </c>
      <c r="W10" s="96">
        <v>1.025437238283578</v>
      </c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</row>
    <row r="11" ht="21.0" customHeight="1">
      <c r="A11" s="93">
        <v>6.496634E7</v>
      </c>
      <c r="B11" s="93" t="s">
        <v>80</v>
      </c>
      <c r="C11" s="94">
        <v>9.1866784E7</v>
      </c>
      <c r="D11" s="94">
        <v>4.825296079E9</v>
      </c>
      <c r="E11" s="94">
        <v>4.16818726E8</v>
      </c>
      <c r="F11" s="94">
        <v>1885023.0</v>
      </c>
      <c r="G11" s="94">
        <v>1.9898366E7</v>
      </c>
      <c r="H11" s="94">
        <v>659603.0</v>
      </c>
      <c r="I11" s="125">
        <v>4.703026456301523E8</v>
      </c>
      <c r="J11" s="125">
        <v>2.2230327784622958E8</v>
      </c>
      <c r="K11" s="126">
        <v>6.904511187129732E8</v>
      </c>
      <c r="L11" s="127">
        <v>114340.0</v>
      </c>
      <c r="M11" s="127">
        <v>3664368.0</v>
      </c>
      <c r="N11" s="127">
        <v>3.0931455E7</v>
      </c>
      <c r="O11" s="95">
        <v>3.4595823E7</v>
      </c>
      <c r="P11" s="95" t="s">
        <v>341</v>
      </c>
      <c r="Q11" s="95" t="s">
        <v>341</v>
      </c>
      <c r="R11" s="95">
        <v>1278779.0</v>
      </c>
      <c r="S11" s="95">
        <v>-1.8680952E7</v>
      </c>
      <c r="T11" s="95">
        <v>6.55348952E8</v>
      </c>
      <c r="U11" s="96">
        <v>1.3934621845937238</v>
      </c>
      <c r="V11" s="96">
        <v>0.005752407307662598</v>
      </c>
      <c r="W11" s="96">
        <v>0.9491605332200707</v>
      </c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</row>
    <row r="12" ht="21.0" customHeight="1">
      <c r="A12" s="93">
        <v>1.90550149E8</v>
      </c>
      <c r="B12" s="93" t="s">
        <v>253</v>
      </c>
      <c r="C12" s="94">
        <v>2.1594615E7</v>
      </c>
      <c r="D12" s="94">
        <v>3.7033691E7</v>
      </c>
      <c r="E12" s="94">
        <v>1460376.0</v>
      </c>
      <c r="F12" s="94">
        <v>15006.0</v>
      </c>
      <c r="G12" s="94">
        <v>65513.0</v>
      </c>
      <c r="H12" s="94">
        <v>59073.0</v>
      </c>
      <c r="I12" s="125">
        <v>2.4455224721038893E7</v>
      </c>
      <c r="J12" s="125">
        <v>-2.51614617153215E7</v>
      </c>
      <c r="K12" s="126">
        <v>1.2853529569000786E7</v>
      </c>
      <c r="L12" s="127">
        <v>449491.0</v>
      </c>
      <c r="M12" s="127">
        <v>334700.0</v>
      </c>
      <c r="N12" s="127">
        <v>100877.0</v>
      </c>
      <c r="O12" s="95">
        <v>435577.0</v>
      </c>
      <c r="P12" s="95" t="s">
        <v>341</v>
      </c>
      <c r="Q12" s="95" t="s">
        <v>341</v>
      </c>
      <c r="R12" s="95">
        <v>108346.0</v>
      </c>
      <c r="S12" s="95">
        <v>-203328.0</v>
      </c>
      <c r="T12" s="95">
        <v>5770594.0</v>
      </c>
      <c r="U12" s="96">
        <v>0.23596569100571557</v>
      </c>
      <c r="V12" s="96">
        <v>-0.004306029642706535</v>
      </c>
      <c r="W12" s="96">
        <v>0.4489501478190941</v>
      </c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</row>
    <row r="13" ht="21.0" customHeight="1">
      <c r="A13" s="93">
        <v>1.71503078E8</v>
      </c>
      <c r="B13" s="93" t="s">
        <v>109</v>
      </c>
      <c r="C13" s="94">
        <v>7.3335869E7</v>
      </c>
      <c r="D13" s="94">
        <v>1.345187435E9</v>
      </c>
      <c r="E13" s="94">
        <v>1.53556773E8</v>
      </c>
      <c r="F13" s="94">
        <v>444131.0</v>
      </c>
      <c r="G13" s="94">
        <v>7455455.0</v>
      </c>
      <c r="H13" s="94">
        <v>478488.0</v>
      </c>
      <c r="I13" s="125">
        <v>2.2599923312584224E8</v>
      </c>
      <c r="J13" s="125">
        <v>1.1966850398026244E8</v>
      </c>
      <c r="K13" s="126">
        <v>3.525947613499687E8</v>
      </c>
      <c r="L13" s="127">
        <v>4527.0</v>
      </c>
      <c r="M13" s="127">
        <v>816344.0</v>
      </c>
      <c r="N13" s="127">
        <v>1.3138768E7</v>
      </c>
      <c r="O13" s="95">
        <v>1.3955112E7</v>
      </c>
      <c r="P13" s="95" t="s">
        <v>341</v>
      </c>
      <c r="Q13" s="95" t="s">
        <v>341</v>
      </c>
      <c r="R13" s="95">
        <v>645195.0</v>
      </c>
      <c r="S13" s="95">
        <v>-7375313.0</v>
      </c>
      <c r="T13" s="95">
        <v>2.70946763E8</v>
      </c>
      <c r="U13" s="96">
        <v>1.198883550410677</v>
      </c>
      <c r="V13" s="96">
        <v>0.00539151889210895</v>
      </c>
      <c r="W13" s="96">
        <v>0.7684367231170267</v>
      </c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</row>
    <row r="14" ht="21.0" customHeight="1">
      <c r="A14" s="93">
        <v>6.7071592E7</v>
      </c>
      <c r="B14" s="93" t="s">
        <v>93</v>
      </c>
      <c r="C14" s="94">
        <v>8.3105284E7</v>
      </c>
      <c r="D14" s="94">
        <v>1.0084983316E10</v>
      </c>
      <c r="E14" s="94">
        <v>2.31003365E8</v>
      </c>
      <c r="F14" s="94">
        <v>1262654.0</v>
      </c>
      <c r="G14" s="94">
        <v>1.091861E7</v>
      </c>
      <c r="H14" s="94">
        <v>146813.0</v>
      </c>
      <c r="I14" s="125">
        <v>2.841747485688741E8</v>
      </c>
      <c r="J14" s="125">
        <v>1.4626924121233335E8</v>
      </c>
      <c r="K14" s="126">
        <v>4.352392437433921E8</v>
      </c>
      <c r="L14" s="127">
        <v>34600.0</v>
      </c>
      <c r="M14" s="127">
        <v>1909890.0</v>
      </c>
      <c r="N14" s="127">
        <v>1.7562233E7</v>
      </c>
      <c r="O14" s="95">
        <v>1.9472123E7</v>
      </c>
      <c r="P14" s="95" t="s">
        <v>341</v>
      </c>
      <c r="Q14" s="95" t="s">
        <v>341</v>
      </c>
      <c r="R14" s="95">
        <v>591298.0</v>
      </c>
      <c r="S14" s="95">
        <v>-4588760.0</v>
      </c>
      <c r="T14" s="95">
        <v>3.7035249E8</v>
      </c>
      <c r="U14" s="96">
        <v>1.303256154408946</v>
      </c>
      <c r="V14" s="96">
        <v>0.004042531396889082</v>
      </c>
      <c r="W14" s="96">
        <v>0.8509170423482125</v>
      </c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</row>
    <row r="15" ht="21.0" customHeight="1">
      <c r="A15" s="93">
        <v>7.4556991E7</v>
      </c>
      <c r="B15" s="93" t="s">
        <v>98</v>
      </c>
      <c r="C15" s="94">
        <v>6.7919262E7</v>
      </c>
      <c r="D15" s="94">
        <v>2.666085164E9</v>
      </c>
      <c r="E15" s="94">
        <v>2.43211593E8</v>
      </c>
      <c r="F15" s="94">
        <v>1183656.0</v>
      </c>
      <c r="G15" s="94">
        <v>1.1567251E7</v>
      </c>
      <c r="H15" s="94">
        <v>808939.0</v>
      </c>
      <c r="I15" s="125">
        <v>2.701875468420904E8</v>
      </c>
      <c r="J15" s="125">
        <v>1.4004412731347734E8</v>
      </c>
      <c r="K15" s="126">
        <v>4.155419084178887E8</v>
      </c>
      <c r="L15" s="127">
        <v>34373.0</v>
      </c>
      <c r="M15" s="127">
        <v>1993619.0</v>
      </c>
      <c r="N15" s="127">
        <v>1.7430576E7</v>
      </c>
      <c r="O15" s="95">
        <v>1.9424195E7</v>
      </c>
      <c r="P15" s="95" t="s">
        <v>341</v>
      </c>
      <c r="Q15" s="95" t="s">
        <v>341</v>
      </c>
      <c r="R15" s="95">
        <v>1289753.0</v>
      </c>
      <c r="S15" s="95">
        <v>-1.7116907E7</v>
      </c>
      <c r="T15" s="95">
        <v>3.68586889E8</v>
      </c>
      <c r="U15" s="96">
        <v>1.3641890357567756</v>
      </c>
      <c r="V15" s="96">
        <v>0.009209618601949607</v>
      </c>
      <c r="W15" s="96">
        <v>0.8870029268608246</v>
      </c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</row>
    <row r="16" ht="21.0" customHeight="1">
      <c r="A16" s="93">
        <v>5.524249E7</v>
      </c>
      <c r="B16" s="93" t="s">
        <v>139</v>
      </c>
      <c r="C16" s="94">
        <v>6.6889498E7</v>
      </c>
      <c r="D16" s="94">
        <v>9.65414323E8</v>
      </c>
      <c r="E16" s="94">
        <v>8.9145316E7</v>
      </c>
      <c r="F16" s="94">
        <v>2389376.0</v>
      </c>
      <c r="G16" s="94">
        <v>3255937.0</v>
      </c>
      <c r="H16" s="94">
        <v>301377.0</v>
      </c>
      <c r="I16" s="125">
        <v>1.782471956325298E8</v>
      </c>
      <c r="J16" s="125">
        <v>9.608846570504883E7</v>
      </c>
      <c r="K16" s="126">
        <v>2.829875621103195E8</v>
      </c>
      <c r="L16" s="127">
        <v>900266.0</v>
      </c>
      <c r="M16" s="127">
        <v>2902598.0</v>
      </c>
      <c r="N16" s="127">
        <v>7175039.0</v>
      </c>
      <c r="O16" s="95">
        <v>1.0077637E7</v>
      </c>
      <c r="P16" s="95" t="s">
        <v>341</v>
      </c>
      <c r="Q16" s="95" t="s">
        <v>341</v>
      </c>
      <c r="R16" s="95">
        <v>616511.0</v>
      </c>
      <c r="S16" s="95">
        <v>-5370528.0</v>
      </c>
      <c r="T16" s="95">
        <v>1.72718703E8</v>
      </c>
      <c r="U16" s="96">
        <v>0.968984125596415</v>
      </c>
      <c r="V16" s="96">
        <v>0.006416077054372264</v>
      </c>
      <c r="W16" s="96">
        <v>0.6103402627026681</v>
      </c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</row>
    <row r="17" ht="21.0" customHeight="1">
      <c r="A17" s="93">
        <v>6.2576249E7</v>
      </c>
      <c r="B17" s="93" t="s">
        <v>83</v>
      </c>
      <c r="C17" s="94">
        <v>9.0854358E7</v>
      </c>
      <c r="D17" s="94">
        <v>3.582998909E9</v>
      </c>
      <c r="E17" s="94">
        <v>1.5105872E8</v>
      </c>
      <c r="F17" s="94">
        <v>802955.0</v>
      </c>
      <c r="G17" s="94">
        <v>7151159.0</v>
      </c>
      <c r="H17" s="94">
        <v>420087.0</v>
      </c>
      <c r="I17" s="125">
        <v>3.8133399929125375E8</v>
      </c>
      <c r="J17" s="125">
        <v>1.872786901424741E8</v>
      </c>
      <c r="K17" s="126">
        <v>5.697988468570008E8</v>
      </c>
      <c r="L17" s="127">
        <v>33678.0</v>
      </c>
      <c r="M17" s="127">
        <v>1377984.0</v>
      </c>
      <c r="N17" s="127">
        <v>1.4586137E7</v>
      </c>
      <c r="O17" s="95">
        <v>1.5964121E7</v>
      </c>
      <c r="P17" s="95" t="s">
        <v>341</v>
      </c>
      <c r="Q17" s="95" t="s">
        <v>341</v>
      </c>
      <c r="R17" s="95">
        <v>761506.0</v>
      </c>
      <c r="S17" s="95">
        <v>-6409470.0</v>
      </c>
      <c r="T17" s="95">
        <v>3.05633601E8</v>
      </c>
      <c r="U17" s="96">
        <v>0.8014853162006266</v>
      </c>
      <c r="V17" s="96">
        <v>0.0040661647057691225</v>
      </c>
      <c r="W17" s="96">
        <v>0.5363885916685667</v>
      </c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</row>
    <row r="18" ht="21.0" customHeight="1">
      <c r="A18" s="93">
        <v>1.71355737E8</v>
      </c>
      <c r="B18" s="93" t="s">
        <v>338</v>
      </c>
      <c r="C18" s="94">
        <v>6.0878974E7</v>
      </c>
      <c r="D18" s="94">
        <v>6.54056034E8</v>
      </c>
      <c r="E18" s="94">
        <v>2.16051314E8</v>
      </c>
      <c r="F18" s="94">
        <v>1.013304E7</v>
      </c>
      <c r="G18" s="94">
        <v>5578678.0</v>
      </c>
      <c r="H18" s="94">
        <v>1084800.0</v>
      </c>
      <c r="I18" s="125">
        <v>1.931794684404645E8</v>
      </c>
      <c r="J18" s="125">
        <v>1.0367357837437922E8</v>
      </c>
      <c r="K18" s="126">
        <v>3.049685933715521E8</v>
      </c>
      <c r="L18" s="127">
        <v>1102536.0</v>
      </c>
      <c r="M18" s="127">
        <v>1.0891538E7</v>
      </c>
      <c r="N18" s="127">
        <v>9316790.0</v>
      </c>
      <c r="O18" s="95">
        <v>2.0208328E7</v>
      </c>
      <c r="P18" s="95" t="s">
        <v>341</v>
      </c>
      <c r="Q18" s="95" t="s">
        <v>341</v>
      </c>
      <c r="R18" s="95">
        <v>1555901.0</v>
      </c>
      <c r="S18" s="95">
        <v>-1.4395425E7</v>
      </c>
      <c r="T18" s="95">
        <v>2.98411225E8</v>
      </c>
      <c r="U18" s="96">
        <v>1.5447357185992394</v>
      </c>
      <c r="V18" s="96">
        <v>0.01500769071924413</v>
      </c>
      <c r="W18" s="96">
        <v>0.9784982174752563</v>
      </c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</row>
    <row r="19" ht="21.0" customHeight="1">
      <c r="A19" s="93">
        <v>1.53857025E8</v>
      </c>
      <c r="B19" s="93" t="s">
        <v>154</v>
      </c>
      <c r="C19" s="94">
        <v>6.07512E7</v>
      </c>
      <c r="D19" s="94">
        <v>8.7370297E8</v>
      </c>
      <c r="E19" s="94">
        <v>1.53711774E8</v>
      </c>
      <c r="F19" s="94">
        <v>501871.0</v>
      </c>
      <c r="G19" s="94">
        <v>7434571.0</v>
      </c>
      <c r="H19" s="94">
        <v>387508.0</v>
      </c>
      <c r="I19" s="125">
        <v>1.517213276448572E8</v>
      </c>
      <c r="J19" s="125">
        <v>8.20179087353826E7</v>
      </c>
      <c r="K19" s="126">
        <v>2.433354038447637E8</v>
      </c>
      <c r="L19" s="127">
        <v>59899.0</v>
      </c>
      <c r="M19" s="127">
        <v>1076994.0</v>
      </c>
      <c r="N19" s="127">
        <v>1.0261688E7</v>
      </c>
      <c r="O19" s="95">
        <v>1.1338682E7</v>
      </c>
      <c r="P19" s="95" t="s">
        <v>341</v>
      </c>
      <c r="Q19" s="95" t="s">
        <v>341</v>
      </c>
      <c r="R19" s="95">
        <v>658197.0</v>
      </c>
      <c r="S19" s="95">
        <v>-4590613.0</v>
      </c>
      <c r="T19" s="95">
        <v>2.16021428E8</v>
      </c>
      <c r="U19" s="96">
        <v>1.4238039658185284</v>
      </c>
      <c r="V19" s="96">
        <v>0.008025040020510217</v>
      </c>
      <c r="W19" s="96">
        <v>0.8877517393145606</v>
      </c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</row>
    <row r="20" ht="21.0" customHeight="1">
      <c r="A20" s="93">
        <v>9.8107237E7</v>
      </c>
      <c r="B20" s="93" t="s">
        <v>96</v>
      </c>
      <c r="C20" s="94">
        <v>7.8077279E7</v>
      </c>
      <c r="D20" s="94">
        <v>2.566338452E9</v>
      </c>
      <c r="E20" s="94">
        <v>6.901456E7</v>
      </c>
      <c r="F20" s="94">
        <v>689406.0</v>
      </c>
      <c r="G20" s="94">
        <v>3106025.0</v>
      </c>
      <c r="H20" s="94">
        <v>374944.0</v>
      </c>
      <c r="I20" s="125">
        <v>2.786628018578539E8</v>
      </c>
      <c r="J20" s="125">
        <v>1.438276249044246E8</v>
      </c>
      <c r="K20" s="126">
        <v>4.274887839617045E8</v>
      </c>
      <c r="L20" s="127">
        <v>28162.0</v>
      </c>
      <c r="M20" s="127">
        <v>898336.0</v>
      </c>
      <c r="N20" s="127">
        <v>8469251.0</v>
      </c>
      <c r="O20" s="95">
        <v>9367587.0</v>
      </c>
      <c r="P20" s="95" t="s">
        <v>341</v>
      </c>
      <c r="Q20" s="95" t="s">
        <v>341</v>
      </c>
      <c r="R20" s="95">
        <v>583343.0</v>
      </c>
      <c r="S20" s="95">
        <v>-6574563.0</v>
      </c>
      <c r="T20" s="95">
        <v>1.78374236E8</v>
      </c>
      <c r="U20" s="96">
        <v>0.6401078106255058</v>
      </c>
      <c r="V20" s="96">
        <v>0.004055848105589168</v>
      </c>
      <c r="W20" s="96">
        <v>0.41726062224823</v>
      </c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</row>
    <row r="21" ht="21.0" customHeight="1">
      <c r="A21" s="93">
        <v>1.46428825E8</v>
      </c>
      <c r="B21" s="93" t="s">
        <v>138</v>
      </c>
      <c r="C21" s="94">
        <v>6.3639315E7</v>
      </c>
      <c r="D21" s="94">
        <v>1.881645849E9</v>
      </c>
      <c r="E21" s="94">
        <v>2.01196845E8</v>
      </c>
      <c r="F21" s="94">
        <v>5504691.0</v>
      </c>
      <c r="G21" s="94">
        <v>7218901.0</v>
      </c>
      <c r="H21" s="94">
        <v>519845.0</v>
      </c>
      <c r="I21" s="125">
        <v>1.770531129781789E8</v>
      </c>
      <c r="J21" s="125">
        <v>9.547233806954002E7</v>
      </c>
      <c r="K21" s="126">
        <v>2.812201054635692E8</v>
      </c>
      <c r="L21" s="127">
        <v>2046594.0</v>
      </c>
      <c r="M21" s="127">
        <v>6395302.0</v>
      </c>
      <c r="N21" s="127">
        <v>1.0211574E7</v>
      </c>
      <c r="O21" s="95">
        <v>1.6606876E7</v>
      </c>
      <c r="P21" s="95" t="s">
        <v>341</v>
      </c>
      <c r="Q21" s="95" t="s">
        <v>341</v>
      </c>
      <c r="R21" s="95">
        <v>667307.0</v>
      </c>
      <c r="S21" s="95">
        <v>-7497208.0</v>
      </c>
      <c r="T21" s="95">
        <v>2.69990665E8</v>
      </c>
      <c r="U21" s="96">
        <v>1.524913402868411</v>
      </c>
      <c r="V21" s="96">
        <v>0.006989532397477767</v>
      </c>
      <c r="W21" s="96">
        <v>0.9600688562254168</v>
      </c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</row>
    <row r="22" ht="21.0" customHeight="1">
      <c r="A22" s="93">
        <v>1.71604682E8</v>
      </c>
      <c r="B22" s="93" t="s">
        <v>339</v>
      </c>
      <c r="C22" s="94">
        <v>6.3028332E7</v>
      </c>
      <c r="D22" s="94">
        <v>1.272075159E9</v>
      </c>
      <c r="E22" s="94">
        <v>1.17522708E8</v>
      </c>
      <c r="F22" s="94">
        <v>967808.0</v>
      </c>
      <c r="G22" s="94">
        <v>5391768.0</v>
      </c>
      <c r="H22" s="94">
        <v>406784.0</v>
      </c>
      <c r="I22" s="125">
        <v>1.994788176635197E8</v>
      </c>
      <c r="J22" s="125">
        <v>1.0681135416005565E8</v>
      </c>
      <c r="K22" s="126">
        <v>3.141785641229214E8</v>
      </c>
      <c r="L22" s="127">
        <v>201526.0</v>
      </c>
      <c r="M22" s="127">
        <v>2814192.0</v>
      </c>
      <c r="N22" s="127">
        <v>8160371.0</v>
      </c>
      <c r="O22" s="95">
        <v>1.0974563E7</v>
      </c>
      <c r="P22" s="95" t="s">
        <v>341</v>
      </c>
      <c r="Q22" s="95" t="s">
        <v>341</v>
      </c>
      <c r="R22" s="95">
        <v>715172.0</v>
      </c>
      <c r="S22" s="95">
        <v>-1.032775E7</v>
      </c>
      <c r="T22" s="95">
        <v>1.91426171E8</v>
      </c>
      <c r="U22" s="96">
        <v>0.9596315701193753</v>
      </c>
      <c r="V22" s="96">
        <v>0.00669565521029087</v>
      </c>
      <c r="W22" s="96">
        <v>0.6092909983671104</v>
      </c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</row>
    <row r="23" ht="21.0" customHeight="1">
      <c r="A23" s="93">
        <v>1.39292614E8</v>
      </c>
      <c r="B23" s="93" t="s">
        <v>156</v>
      </c>
      <c r="C23" s="94">
        <v>5.75783E7</v>
      </c>
      <c r="D23" s="94">
        <v>6.85734731E8</v>
      </c>
      <c r="E23" s="94">
        <v>1.838184E7</v>
      </c>
      <c r="F23" s="94">
        <v>138378.0</v>
      </c>
      <c r="G23" s="94">
        <v>849903.0</v>
      </c>
      <c r="H23" s="94">
        <v>102504.0</v>
      </c>
      <c r="I23" s="125">
        <v>1.4582632806339815E8</v>
      </c>
      <c r="J23" s="125">
        <v>7.87687755037199E7</v>
      </c>
      <c r="K23" s="126">
        <v>2.3439937571906623E8</v>
      </c>
      <c r="L23" s="127">
        <v>0.0</v>
      </c>
      <c r="M23" s="127">
        <v>492346.0</v>
      </c>
      <c r="N23" s="127">
        <v>3400745.0</v>
      </c>
      <c r="O23" s="95">
        <v>3893091.0</v>
      </c>
      <c r="P23" s="95" t="s">
        <v>341</v>
      </c>
      <c r="Q23" s="95" t="s">
        <v>341</v>
      </c>
      <c r="R23" s="95">
        <v>1034952.0</v>
      </c>
      <c r="S23" s="95">
        <v>-6721451.0</v>
      </c>
      <c r="T23" s="95">
        <v>7.294027E7</v>
      </c>
      <c r="U23" s="96">
        <v>0.5001858784258021</v>
      </c>
      <c r="V23" s="96">
        <v>0.013139115003141364</v>
      </c>
      <c r="W23" s="96">
        <v>0.3111794550486381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</row>
    <row r="24" ht="21.0" customHeight="1">
      <c r="A24" s="93">
        <v>1.03336195E8</v>
      </c>
      <c r="B24" s="93" t="s">
        <v>84</v>
      </c>
      <c r="C24" s="94">
        <v>9.1326082E7</v>
      </c>
      <c r="D24" s="94">
        <v>4.02206941E9</v>
      </c>
      <c r="E24" s="94">
        <v>2.000032E7</v>
      </c>
      <c r="F24" s="94">
        <v>117318.0</v>
      </c>
      <c r="G24" s="94">
        <v>941357.0</v>
      </c>
      <c r="H24" s="94">
        <v>43369.0</v>
      </c>
      <c r="I24" s="125">
        <v>3.3126093918100166E8</v>
      </c>
      <c r="J24" s="125">
        <v>1.6658116260157353E8</v>
      </c>
      <c r="K24" s="126">
        <v>5.0089453451853883E8</v>
      </c>
      <c r="L24" s="127">
        <v>622.0</v>
      </c>
      <c r="M24" s="127">
        <v>651614.0</v>
      </c>
      <c r="N24" s="127">
        <v>6416356.0</v>
      </c>
      <c r="O24" s="95">
        <v>7067970.0</v>
      </c>
      <c r="P24" s="95" t="s">
        <v>341</v>
      </c>
      <c r="Q24" s="95" t="s">
        <v>341</v>
      </c>
      <c r="R24" s="95">
        <v>378480.0</v>
      </c>
      <c r="S24" s="95">
        <v>-2227854.0</v>
      </c>
      <c r="T24" s="95">
        <v>1.3484365E8</v>
      </c>
      <c r="U24" s="96">
        <v>0.40706172702819376</v>
      </c>
      <c r="V24" s="96">
        <v>0.002272045614816863</v>
      </c>
      <c r="W24" s="96">
        <v>0.269205672466784</v>
      </c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</row>
    <row r="25" ht="21.0" customHeight="1">
      <c r="A25" s="93">
        <v>1.68455139E8</v>
      </c>
      <c r="B25" s="93" t="s">
        <v>79</v>
      </c>
      <c r="C25" s="94">
        <v>1.06472321E8</v>
      </c>
      <c r="D25" s="94">
        <v>2.9196095E9</v>
      </c>
      <c r="E25" s="94">
        <v>1.5079946E8</v>
      </c>
      <c r="F25" s="94">
        <v>824162.0</v>
      </c>
      <c r="G25" s="94">
        <v>7127892.0</v>
      </c>
      <c r="H25" s="94">
        <v>409765.0</v>
      </c>
      <c r="I25" s="125">
        <v>6.038661815059743E8</v>
      </c>
      <c r="J25" s="125">
        <v>2.718344884808702E8</v>
      </c>
      <c r="K25" s="126">
        <v>8.684867039426867E8</v>
      </c>
      <c r="L25" s="127">
        <v>8.0</v>
      </c>
      <c r="M25" s="127">
        <v>1459866.0</v>
      </c>
      <c r="N25" s="127">
        <v>1.5209711E7</v>
      </c>
      <c r="O25" s="95">
        <v>1.6669577E7</v>
      </c>
      <c r="P25" s="95" t="s">
        <v>341</v>
      </c>
      <c r="Q25" s="95" t="s">
        <v>341</v>
      </c>
      <c r="R25" s="95">
        <v>1091512.0</v>
      </c>
      <c r="S25" s="95">
        <v>-1.464085E7</v>
      </c>
      <c r="T25" s="95">
        <v>3.18797477E8</v>
      </c>
      <c r="U25" s="96">
        <v>0.5279273566950793</v>
      </c>
      <c r="V25" s="96">
        <v>0.004015355101186187</v>
      </c>
      <c r="W25" s="96">
        <v>0.36707237491690853</v>
      </c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</row>
    <row r="26" ht="21.0" customHeight="1">
      <c r="A26" s="93">
        <v>1.71910225E8</v>
      </c>
      <c r="B26" s="93" t="s">
        <v>155</v>
      </c>
      <c r="C26" s="94">
        <v>6.3292424E7</v>
      </c>
      <c r="D26" s="94">
        <v>2.24557128E8</v>
      </c>
      <c r="E26" s="94">
        <v>689770.0</v>
      </c>
      <c r="F26" s="94">
        <v>1673.0</v>
      </c>
      <c r="G26" s="94">
        <v>33652.0</v>
      </c>
      <c r="H26" s="94">
        <v>29185.0</v>
      </c>
      <c r="I26" s="125">
        <v>1.5356004302654913E8</v>
      </c>
      <c r="J26" s="125">
        <v>8.302140921156502E7</v>
      </c>
      <c r="K26" s="126">
        <v>2.461125675357637E8</v>
      </c>
      <c r="L26" s="127">
        <v>14080.0</v>
      </c>
      <c r="M26" s="127">
        <v>518891.0</v>
      </c>
      <c r="N26" s="127">
        <v>2115319.0</v>
      </c>
      <c r="O26" s="95">
        <v>2634210.0</v>
      </c>
      <c r="P26" s="95" t="s">
        <v>341</v>
      </c>
      <c r="Q26" s="95" t="s">
        <v>341</v>
      </c>
      <c r="R26" s="95">
        <v>534466.0</v>
      </c>
      <c r="S26" s="95">
        <v>-3430108.0</v>
      </c>
      <c r="T26" s="95">
        <v>4.7498468E7</v>
      </c>
      <c r="U26" s="96">
        <v>0.3093152819173667</v>
      </c>
      <c r="V26" s="96">
        <v>0.006437688845271347</v>
      </c>
      <c r="W26" s="96">
        <v>0.19299489040964066</v>
      </c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</row>
    <row r="27" ht="21.0" customHeight="1">
      <c r="A27" s="93">
        <v>1.70728362E8</v>
      </c>
      <c r="B27" s="93" t="s">
        <v>145</v>
      </c>
      <c r="C27" s="94">
        <v>6.043327E7</v>
      </c>
      <c r="D27" s="94">
        <v>4.93764831E8</v>
      </c>
      <c r="E27" s="94">
        <v>3.5661378E7</v>
      </c>
      <c r="F27" s="94">
        <v>336963.0</v>
      </c>
      <c r="G27" s="94">
        <v>1614524.0</v>
      </c>
      <c r="H27" s="94">
        <v>550172.0</v>
      </c>
      <c r="I27" s="125">
        <v>1.5990137385342124E8</v>
      </c>
      <c r="J27" s="125">
        <v>8.644792636798738E7</v>
      </c>
      <c r="K27" s="126">
        <v>2.55655574077282E8</v>
      </c>
      <c r="L27" s="127">
        <v>2608.0</v>
      </c>
      <c r="M27" s="127">
        <v>687651.0</v>
      </c>
      <c r="N27" s="127">
        <v>3733237.0</v>
      </c>
      <c r="O27" s="95">
        <v>4420888.0</v>
      </c>
      <c r="P27" s="95" t="s">
        <v>341</v>
      </c>
      <c r="Q27" s="95" t="s">
        <v>341</v>
      </c>
      <c r="R27" s="95">
        <v>961268.0</v>
      </c>
      <c r="S27" s="95">
        <v>-6559835.0</v>
      </c>
      <c r="T27" s="95">
        <v>8.154639E7</v>
      </c>
      <c r="U27" s="96">
        <v>0.5099792955797374</v>
      </c>
      <c r="V27" s="96">
        <v>0.011119618947343174</v>
      </c>
      <c r="W27" s="96">
        <v>0.3189697322044282</v>
      </c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</row>
    <row r="28" ht="21.0" customHeight="1">
      <c r="A28" s="93">
        <v>1.69672885E8</v>
      </c>
      <c r="B28" s="93" t="s">
        <v>170</v>
      </c>
      <c r="C28" s="94">
        <v>5.2519519E7</v>
      </c>
      <c r="D28" s="94">
        <v>3.97252017E8</v>
      </c>
      <c r="E28" s="94">
        <v>3.5520337E7</v>
      </c>
      <c r="F28" s="94">
        <v>415290.0</v>
      </c>
      <c r="G28" s="94">
        <v>1567937.0</v>
      </c>
      <c r="H28" s="94">
        <v>505193.0</v>
      </c>
      <c r="I28" s="125">
        <v>1.0222008747664429E8</v>
      </c>
      <c r="J28" s="125">
        <v>5.282098170306782E7</v>
      </c>
      <c r="K28" s="126">
        <v>1.6635738580044314E8</v>
      </c>
      <c r="L28" s="127">
        <v>43478.0</v>
      </c>
      <c r="M28" s="127">
        <v>600785.0</v>
      </c>
      <c r="N28" s="127">
        <v>2771710.0</v>
      </c>
      <c r="O28" s="95">
        <v>3372495.0</v>
      </c>
      <c r="P28" s="95" t="s">
        <v>341</v>
      </c>
      <c r="Q28" s="95" t="s">
        <v>341</v>
      </c>
      <c r="R28" s="95">
        <v>739692.0</v>
      </c>
      <c r="S28" s="95">
        <v>-2696414.0</v>
      </c>
      <c r="T28" s="95">
        <v>6.1450839E7</v>
      </c>
      <c r="U28" s="96">
        <v>0.6011620662527858</v>
      </c>
      <c r="V28" s="96">
        <v>0.014003753359946339</v>
      </c>
      <c r="W28" s="96">
        <v>0.369390506494941</v>
      </c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</row>
    <row r="29" ht="21.0" customHeight="1">
      <c r="A29" s="93">
        <v>1.71697263E8</v>
      </c>
      <c r="B29" s="93" t="s">
        <v>190</v>
      </c>
      <c r="C29" s="94">
        <v>5.9963702E7</v>
      </c>
      <c r="D29" s="94">
        <v>3.92921406E8</v>
      </c>
      <c r="E29" s="94">
        <v>2.1998029E7</v>
      </c>
      <c r="F29" s="94">
        <v>241662.0</v>
      </c>
      <c r="G29" s="94">
        <v>979040.0</v>
      </c>
      <c r="H29" s="94">
        <v>990521.0</v>
      </c>
      <c r="I29" s="125">
        <v>7.083378537683879E7</v>
      </c>
      <c r="J29" s="125">
        <v>3.080829289411409E7</v>
      </c>
      <c r="K29" s="126">
        <v>1.1399904491649432E8</v>
      </c>
      <c r="L29" s="127">
        <v>15642.0</v>
      </c>
      <c r="M29" s="127">
        <v>527590.0</v>
      </c>
      <c r="N29" s="127">
        <v>1646870.0</v>
      </c>
      <c r="O29" s="95">
        <v>2174460.0</v>
      </c>
      <c r="P29" s="95" t="s">
        <v>341</v>
      </c>
      <c r="Q29" s="95" t="s">
        <v>341</v>
      </c>
      <c r="R29" s="95">
        <v>1227579.0</v>
      </c>
      <c r="S29" s="95">
        <v>1.3630606E7</v>
      </c>
      <c r="T29" s="95">
        <v>3.8236072E7</v>
      </c>
      <c r="U29" s="96">
        <v>0.5397999245216453</v>
      </c>
      <c r="V29" s="96">
        <v>0.03984573258307761</v>
      </c>
      <c r="W29" s="96">
        <v>0.33540695036531565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</row>
    <row r="30" ht="21.0" customHeight="1">
      <c r="A30" s="93">
        <v>1.66497805E8</v>
      </c>
      <c r="B30" s="93" t="s">
        <v>116</v>
      </c>
      <c r="C30" s="94">
        <v>6.8699809E7</v>
      </c>
      <c r="D30" s="94">
        <v>5.87023586E8</v>
      </c>
      <c r="E30" s="94">
        <v>2.409178E7</v>
      </c>
      <c r="F30" s="94">
        <v>85972.0</v>
      </c>
      <c r="G30" s="94">
        <v>1161603.0</v>
      </c>
      <c r="H30" s="94">
        <v>64396.0</v>
      </c>
      <c r="I30" s="125">
        <v>2.3136047706502864E8</v>
      </c>
      <c r="J30" s="125">
        <v>1.2220501004926899E8</v>
      </c>
      <c r="K30" s="126">
        <v>3.6029727074201316E8</v>
      </c>
      <c r="L30" s="127">
        <v>0.0</v>
      </c>
      <c r="M30" s="127">
        <v>144255.0</v>
      </c>
      <c r="N30" s="127">
        <v>3693234.0</v>
      </c>
      <c r="O30" s="95">
        <v>3837489.0</v>
      </c>
      <c r="P30" s="95" t="s">
        <v>341</v>
      </c>
      <c r="Q30" s="95" t="s">
        <v>341</v>
      </c>
      <c r="R30" s="95">
        <v>493571.0</v>
      </c>
      <c r="S30" s="95">
        <v>-1.274304E7</v>
      </c>
      <c r="T30" s="95">
        <v>7.530723E7</v>
      </c>
      <c r="U30" s="96">
        <v>0.32549738380265075</v>
      </c>
      <c r="V30" s="96">
        <v>0.004038876964217822</v>
      </c>
      <c r="W30" s="96">
        <v>0.20901415612976681</v>
      </c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</row>
    <row r="31" ht="21.0" customHeight="1">
      <c r="A31" s="93">
        <v>1.55534128E8</v>
      </c>
      <c r="B31" s="93" t="s">
        <v>140</v>
      </c>
      <c r="C31" s="94">
        <v>6.3732605E7</v>
      </c>
      <c r="D31" s="94">
        <v>1.080424233E9</v>
      </c>
      <c r="E31" s="94">
        <v>4.1615993E7</v>
      </c>
      <c r="F31" s="94">
        <v>369784.0</v>
      </c>
      <c r="G31" s="94">
        <v>1895904.0</v>
      </c>
      <c r="H31" s="94">
        <v>451429.0</v>
      </c>
      <c r="I31" s="125">
        <v>1.713020439042482E8</v>
      </c>
      <c r="J31" s="125">
        <v>9.248359490188901E7</v>
      </c>
      <c r="K31" s="126">
        <v>2.726859038214619E8</v>
      </c>
      <c r="L31" s="127">
        <v>43355.0</v>
      </c>
      <c r="M31" s="127">
        <v>586263.0</v>
      </c>
      <c r="N31" s="127">
        <v>3722132.0</v>
      </c>
      <c r="O31" s="95">
        <v>4308395.0</v>
      </c>
      <c r="P31" s="95" t="s">
        <v>341</v>
      </c>
      <c r="Q31" s="95" t="s">
        <v>341</v>
      </c>
      <c r="R31" s="95">
        <v>587953.0</v>
      </c>
      <c r="S31" s="95">
        <v>-4566402.0</v>
      </c>
      <c r="T31" s="95">
        <v>8.0313941E7</v>
      </c>
      <c r="U31" s="96">
        <v>0.4688440322690642</v>
      </c>
      <c r="V31" s="96">
        <v>0.00635737614464196</v>
      </c>
      <c r="W31" s="96">
        <v>0.2945291262748391</v>
      </c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</row>
    <row r="32" ht="21.0" customHeight="1">
      <c r="A32" s="93">
        <v>1.66871338E8</v>
      </c>
      <c r="B32" s="93" t="s">
        <v>121</v>
      </c>
      <c r="C32" s="94">
        <v>6.9670915E7</v>
      </c>
      <c r="D32" s="94">
        <v>9.67225876E8</v>
      </c>
      <c r="E32" s="94">
        <v>4352978.0</v>
      </c>
      <c r="F32" s="94">
        <v>35113.0</v>
      </c>
      <c r="G32" s="94">
        <v>200091.0</v>
      </c>
      <c r="H32" s="94">
        <v>67991.0</v>
      </c>
      <c r="I32" s="125">
        <v>1.9702763684153277E8</v>
      </c>
      <c r="J32" s="125">
        <v>1.0559453225982264E8</v>
      </c>
      <c r="K32" s="126">
        <v>3.105990100032325E8</v>
      </c>
      <c r="L32" s="127">
        <v>244.0</v>
      </c>
      <c r="M32" s="127">
        <v>198845.0</v>
      </c>
      <c r="N32" s="127">
        <v>2310975.0</v>
      </c>
      <c r="O32" s="95">
        <v>2509820.0</v>
      </c>
      <c r="P32" s="95" t="s">
        <v>341</v>
      </c>
      <c r="Q32" s="95" t="s">
        <v>341</v>
      </c>
      <c r="R32" s="95">
        <v>1150625.0</v>
      </c>
      <c r="S32" s="95">
        <v>-6199443.0</v>
      </c>
      <c r="T32" s="95">
        <v>4.8208571E7</v>
      </c>
      <c r="U32" s="96">
        <v>0.2446792326843652</v>
      </c>
      <c r="V32" s="96">
        <v>0.01089663427997207</v>
      </c>
      <c r="W32" s="96">
        <v>0.15521160547001833</v>
      </c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</row>
    <row r="33" ht="21.0" customHeight="1">
      <c r="A33" s="93">
        <v>1.66110884E8</v>
      </c>
      <c r="B33" s="93" t="s">
        <v>135</v>
      </c>
      <c r="C33" s="94">
        <v>6.9658641E7</v>
      </c>
      <c r="D33" s="94">
        <v>8.4425712E8</v>
      </c>
      <c r="E33" s="94">
        <v>9668720.0</v>
      </c>
      <c r="F33" s="94">
        <v>24078.0</v>
      </c>
      <c r="G33" s="94">
        <v>471397.0</v>
      </c>
      <c r="H33" s="94">
        <v>0.0</v>
      </c>
      <c r="I33" s="125">
        <v>1.7728137386934555E8</v>
      </c>
      <c r="J33" s="125">
        <v>9.559023223354277E7</v>
      </c>
      <c r="K33" s="126">
        <v>2.815580893761378E8</v>
      </c>
      <c r="L33" s="127">
        <v>38.0</v>
      </c>
      <c r="M33" s="127">
        <v>43216.0</v>
      </c>
      <c r="N33" s="127">
        <v>2413300.0</v>
      </c>
      <c r="O33" s="95">
        <v>2456516.0</v>
      </c>
      <c r="P33" s="95" t="s">
        <v>341</v>
      </c>
      <c r="Q33" s="95" t="s">
        <v>341</v>
      </c>
      <c r="R33" s="95">
        <v>58254.0</v>
      </c>
      <c r="S33" s="95">
        <v>525431.0</v>
      </c>
      <c r="T33" s="95">
        <v>4.8698167E7</v>
      </c>
      <c r="U33" s="96">
        <v>0.2746942103229075</v>
      </c>
      <c r="V33" s="96">
        <v>6.094137302405107E-4</v>
      </c>
      <c r="W33" s="96">
        <v>0.1729595733083107</v>
      </c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</row>
    <row r="34" ht="21.0" customHeight="1">
      <c r="A34" s="93">
        <v>1.71491377E8</v>
      </c>
      <c r="B34" s="93" t="s">
        <v>124</v>
      </c>
      <c r="C34" s="94">
        <v>6.9842186E7</v>
      </c>
      <c r="D34" s="94">
        <v>4.59321809E8</v>
      </c>
      <c r="E34" s="94">
        <v>5.4564654E7</v>
      </c>
      <c r="F34" s="94">
        <v>251324.0</v>
      </c>
      <c r="G34" s="94">
        <v>2602507.0</v>
      </c>
      <c r="H34" s="94">
        <v>151496.0</v>
      </c>
      <c r="I34" s="125">
        <v>1.9865334875335106E8</v>
      </c>
      <c r="J34" s="125">
        <v>1.0640215216684726E8</v>
      </c>
      <c r="K34" s="126">
        <v>3.129736877853079E8</v>
      </c>
      <c r="L34" s="127">
        <v>80559.0</v>
      </c>
      <c r="M34" s="127">
        <v>801424.0</v>
      </c>
      <c r="N34" s="127">
        <v>4447633.0</v>
      </c>
      <c r="O34" s="95">
        <v>5249057.0</v>
      </c>
      <c r="P34" s="95" t="s">
        <v>341</v>
      </c>
      <c r="Q34" s="95" t="s">
        <v>341</v>
      </c>
      <c r="R34" s="95">
        <v>425692.0</v>
      </c>
      <c r="S34" s="95">
        <v>-3044753.0</v>
      </c>
      <c r="T34" s="95">
        <v>9.7043884E7</v>
      </c>
      <c r="U34" s="96">
        <v>0.4885086740747076</v>
      </c>
      <c r="V34" s="96">
        <v>0.004000783737273286</v>
      </c>
      <c r="W34" s="96">
        <v>0.3100704237685619</v>
      </c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</row>
    <row r="35" ht="21.0" customHeight="1">
      <c r="A35" s="93">
        <v>1.6942777E8</v>
      </c>
      <c r="B35" s="93" t="s">
        <v>105</v>
      </c>
      <c r="C35" s="94">
        <v>7.1345508E7</v>
      </c>
      <c r="D35" s="94">
        <v>7.53306608E8</v>
      </c>
      <c r="E35" s="94">
        <v>4.3601162E7</v>
      </c>
      <c r="F35" s="94">
        <v>491177.0</v>
      </c>
      <c r="G35" s="94">
        <v>1934160.0</v>
      </c>
      <c r="H35" s="94">
        <v>641404.0</v>
      </c>
      <c r="I35" s="125">
        <v>2.535403376364674E8</v>
      </c>
      <c r="J35" s="125">
        <v>1.3250279952959003E8</v>
      </c>
      <c r="K35" s="126">
        <v>3.919643967187502E8</v>
      </c>
      <c r="L35" s="127">
        <v>49683.0</v>
      </c>
      <c r="M35" s="127">
        <v>1176671.0</v>
      </c>
      <c r="N35" s="127">
        <v>4232367.0</v>
      </c>
      <c r="O35" s="95">
        <v>5409038.0</v>
      </c>
      <c r="P35" s="95" t="s">
        <v>341</v>
      </c>
      <c r="Q35" s="95" t="s">
        <v>341</v>
      </c>
      <c r="R35" s="95">
        <v>1260686.0</v>
      </c>
      <c r="S35" s="95">
        <v>-1.0401432E7</v>
      </c>
      <c r="T35" s="95">
        <v>9.6444193E7</v>
      </c>
      <c r="U35" s="96">
        <v>0.38038993676140065</v>
      </c>
      <c r="V35" s="96">
        <v>0.009514410295296956</v>
      </c>
      <c r="W35" s="96">
        <v>0.2460534523221059</v>
      </c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</row>
    <row r="36" ht="21.0" customHeight="1">
      <c r="A36" s="93">
        <v>1.69420296E8</v>
      </c>
      <c r="B36" s="93" t="s">
        <v>180</v>
      </c>
      <c r="C36" s="94">
        <v>4.8885913E7</v>
      </c>
      <c r="D36" s="94">
        <v>1.84153891E8</v>
      </c>
      <c r="E36" s="94">
        <v>1.0974319E7</v>
      </c>
      <c r="F36" s="94">
        <v>96900.0</v>
      </c>
      <c r="G36" s="94">
        <v>500262.0</v>
      </c>
      <c r="H36" s="94">
        <v>41813.0</v>
      </c>
      <c r="I36" s="125">
        <v>8.238176882066858E7</v>
      </c>
      <c r="J36" s="125">
        <v>3.938950926457979E7</v>
      </c>
      <c r="K36" s="126">
        <v>1.3375224536814357E8</v>
      </c>
      <c r="L36" s="127">
        <v>454.0</v>
      </c>
      <c r="M36" s="127">
        <v>249890.0</v>
      </c>
      <c r="N36" s="127">
        <v>1273976.0</v>
      </c>
      <c r="O36" s="95">
        <v>1523866.0</v>
      </c>
      <c r="P36" s="95" t="s">
        <v>341</v>
      </c>
      <c r="Q36" s="95" t="s">
        <v>341</v>
      </c>
      <c r="R36" s="95">
        <v>122400.0</v>
      </c>
      <c r="S36" s="95">
        <v>-1796401.0</v>
      </c>
      <c r="T36" s="95">
        <v>2.7978511E7</v>
      </c>
      <c r="U36" s="96">
        <v>0.33962017811130724</v>
      </c>
      <c r="V36" s="96">
        <v>0.003107426375328461</v>
      </c>
      <c r="W36" s="96">
        <v>0.2091816172729746</v>
      </c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</row>
    <row r="37" ht="21.0" customHeight="1">
      <c r="A37" s="93">
        <v>1.7160984E8</v>
      </c>
      <c r="B37" s="93" t="s">
        <v>143</v>
      </c>
      <c r="C37" s="94">
        <v>5.9195345E7</v>
      </c>
      <c r="D37" s="94">
        <v>5.24384153E8</v>
      </c>
      <c r="E37" s="94">
        <v>2.64605E7</v>
      </c>
      <c r="F37" s="94">
        <v>117364.0</v>
      </c>
      <c r="G37" s="94">
        <v>1264343.0</v>
      </c>
      <c r="H37" s="94">
        <v>224402.0</v>
      </c>
      <c r="I37" s="125">
        <v>1.590368906110836E8</v>
      </c>
      <c r="J37" s="125">
        <v>8.598385444524826E7</v>
      </c>
      <c r="K37" s="126">
        <v>2.5435771402792576E8</v>
      </c>
      <c r="L37" s="127">
        <v>0.0</v>
      </c>
      <c r="M37" s="127">
        <v>261530.0</v>
      </c>
      <c r="N37" s="127">
        <v>2748235.0</v>
      </c>
      <c r="O37" s="95">
        <v>3009765.0</v>
      </c>
      <c r="P37" s="95" t="s">
        <v>341</v>
      </c>
      <c r="Q37" s="95" t="s">
        <v>341</v>
      </c>
      <c r="R37" s="95">
        <v>268328.0</v>
      </c>
      <c r="S37" s="95">
        <v>-8932012.0</v>
      </c>
      <c r="T37" s="95">
        <v>5.758E7</v>
      </c>
      <c r="U37" s="96">
        <v>0.3620543622222147</v>
      </c>
      <c r="V37" s="96">
        <v>0.003120678896418427</v>
      </c>
      <c r="W37" s="96">
        <v>0.22637410553893533</v>
      </c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</row>
    <row r="38" ht="21.0" customHeight="1">
      <c r="A38" s="93">
        <v>1.5633938E8</v>
      </c>
      <c r="B38" s="93" t="s">
        <v>125</v>
      </c>
      <c r="C38" s="94">
        <v>6.7110214E7</v>
      </c>
      <c r="D38" s="94">
        <v>6.12180947E8</v>
      </c>
      <c r="E38" s="94">
        <v>1.119538E7</v>
      </c>
      <c r="F38" s="94">
        <v>78270.0</v>
      </c>
      <c r="G38" s="94">
        <v>520634.0</v>
      </c>
      <c r="H38" s="94">
        <v>178916.0</v>
      </c>
      <c r="I38" s="125">
        <v>1.8902957388497138E8</v>
      </c>
      <c r="J38" s="125">
        <v>1.0158699262453175E8</v>
      </c>
      <c r="K38" s="126">
        <v>2.9888147979812104E8</v>
      </c>
      <c r="L38" s="127">
        <v>1332.0</v>
      </c>
      <c r="M38" s="127">
        <v>658427.0</v>
      </c>
      <c r="N38" s="127">
        <v>1954024.0</v>
      </c>
      <c r="O38" s="95">
        <v>2612451.0</v>
      </c>
      <c r="P38" s="95" t="s">
        <v>341</v>
      </c>
      <c r="Q38" s="95" t="s">
        <v>341</v>
      </c>
      <c r="R38" s="95">
        <v>559180.0</v>
      </c>
      <c r="S38" s="95">
        <v>-4297040.0</v>
      </c>
      <c r="T38" s="95">
        <v>4.566825E7</v>
      </c>
      <c r="U38" s="96">
        <v>0.24159314895239686</v>
      </c>
      <c r="V38" s="96">
        <v>0.005504444865955864</v>
      </c>
      <c r="W38" s="96">
        <v>0.1527971891428219</v>
      </c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</row>
    <row r="39" ht="21.0" customHeight="1">
      <c r="A39" s="93">
        <v>1.72033754E8</v>
      </c>
      <c r="B39" s="93" t="s">
        <v>127</v>
      </c>
      <c r="C39" s="94">
        <v>6.8386587E7</v>
      </c>
      <c r="D39" s="94">
        <v>4.28506946E8</v>
      </c>
      <c r="E39" s="94">
        <v>4.6814423E7</v>
      </c>
      <c r="F39" s="94">
        <v>2099563.0</v>
      </c>
      <c r="G39" s="94">
        <v>1266568.0</v>
      </c>
      <c r="H39" s="94">
        <v>375957.0</v>
      </c>
      <c r="I39" s="125">
        <v>1.919654614174736E8</v>
      </c>
      <c r="J39" s="125">
        <v>1.0306480659398775E8</v>
      </c>
      <c r="K39" s="126">
        <v>3.031895335802176E8</v>
      </c>
      <c r="L39" s="127">
        <v>532263.0</v>
      </c>
      <c r="M39" s="127">
        <v>2811217.0</v>
      </c>
      <c r="N39" s="127">
        <v>2562764.0</v>
      </c>
      <c r="O39" s="95">
        <v>5373981.0</v>
      </c>
      <c r="P39" s="95" t="s">
        <v>341</v>
      </c>
      <c r="Q39" s="95" t="s">
        <v>341</v>
      </c>
      <c r="R39" s="95">
        <v>836320.0</v>
      </c>
      <c r="S39" s="95">
        <v>-4680703.0</v>
      </c>
      <c r="T39" s="95">
        <v>7.9863459E7</v>
      </c>
      <c r="U39" s="96">
        <v>0.41603035468093036</v>
      </c>
      <c r="V39" s="96">
        <v>0.008114506082513587</v>
      </c>
      <c r="W39" s="96">
        <v>0.2634110025399996</v>
      </c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</row>
    <row r="40" ht="21.0" customHeight="1">
      <c r="A40" s="93">
        <v>1.81734011E8</v>
      </c>
      <c r="B40" s="93" t="s">
        <v>198</v>
      </c>
      <c r="C40" s="94">
        <v>3.1122535E7</v>
      </c>
      <c r="D40" s="94">
        <v>6.2644919E7</v>
      </c>
      <c r="E40" s="94">
        <v>5007001.0</v>
      </c>
      <c r="F40" s="94">
        <v>127350.0</v>
      </c>
      <c r="G40" s="94">
        <v>186637.0</v>
      </c>
      <c r="H40" s="94">
        <v>138085.0</v>
      </c>
      <c r="I40" s="125">
        <v>3.573951923727516E7</v>
      </c>
      <c r="J40" s="125">
        <v>-3000831.0586161288</v>
      </c>
      <c r="K40" s="126">
        <v>4.612785910186379E7</v>
      </c>
      <c r="L40" s="127">
        <v>7732.0</v>
      </c>
      <c r="M40" s="127">
        <v>271933.0</v>
      </c>
      <c r="N40" s="127">
        <v>355043.0</v>
      </c>
      <c r="O40" s="95">
        <v>626976.0</v>
      </c>
      <c r="P40" s="95" t="s">
        <v>341</v>
      </c>
      <c r="Q40" s="95" t="s">
        <v>341</v>
      </c>
      <c r="R40" s="95">
        <v>244141.0</v>
      </c>
      <c r="S40" s="95">
        <v>-630097.0</v>
      </c>
      <c r="T40" s="95">
        <v>9829610.0</v>
      </c>
      <c r="U40" s="96">
        <v>0.2750347573155946</v>
      </c>
      <c r="V40" s="96">
        <v>-0.08135779563431629</v>
      </c>
      <c r="W40" s="96">
        <v>0.21309486699335753</v>
      </c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</row>
    <row r="41" ht="21.0" customHeight="1">
      <c r="A41" s="93">
        <v>7.1613822E7</v>
      </c>
      <c r="B41" s="93" t="s">
        <v>102</v>
      </c>
      <c r="C41" s="94">
        <v>7.2673172E7</v>
      </c>
      <c r="D41" s="94">
        <v>2.14497348E9</v>
      </c>
      <c r="E41" s="94">
        <v>4.4248867E7</v>
      </c>
      <c r="F41" s="94">
        <v>348180.0</v>
      </c>
      <c r="G41" s="94">
        <v>2037970.0</v>
      </c>
      <c r="H41" s="94">
        <v>298798.0</v>
      </c>
      <c r="I41" s="125">
        <v>2.5987989160272667E8</v>
      </c>
      <c r="J41" s="125">
        <v>1.3539249003943416E8</v>
      </c>
      <c r="K41" s="126">
        <v>4.009612064590272E8</v>
      </c>
      <c r="L41" s="127">
        <v>324560.0</v>
      </c>
      <c r="M41" s="127">
        <v>1631741.0</v>
      </c>
      <c r="N41" s="127">
        <v>3462316.0</v>
      </c>
      <c r="O41" s="95">
        <v>5094057.0</v>
      </c>
      <c r="P41" s="95" t="s">
        <v>341</v>
      </c>
      <c r="Q41" s="95" t="s">
        <v>341</v>
      </c>
      <c r="R41" s="95">
        <v>1046995.0</v>
      </c>
      <c r="S41" s="95">
        <v>-1.047527E7</v>
      </c>
      <c r="T41" s="95">
        <v>8.5660822E7</v>
      </c>
      <c r="U41" s="96">
        <v>0.3296169683299239</v>
      </c>
      <c r="V41" s="96">
        <v>0.007733036002920503</v>
      </c>
      <c r="W41" s="96">
        <v>0.21363867780748355</v>
      </c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</row>
    <row r="42" ht="21.0" customHeight="1">
      <c r="A42" s="93">
        <v>1.72029365E8</v>
      </c>
      <c r="B42" s="93" t="s">
        <v>196</v>
      </c>
      <c r="C42" s="94">
        <v>3.8339859E7</v>
      </c>
      <c r="D42" s="94">
        <v>1.51256171E8</v>
      </c>
      <c r="E42" s="94">
        <v>1.9856706E7</v>
      </c>
      <c r="F42" s="94">
        <v>292900.0</v>
      </c>
      <c r="G42" s="94">
        <v>843473.0</v>
      </c>
      <c r="H42" s="94">
        <v>249399.0</v>
      </c>
      <c r="I42" s="125">
        <v>5.841292378219096E7</v>
      </c>
      <c r="J42" s="125">
        <v>2.063888615019553E7</v>
      </c>
      <c r="K42" s="126">
        <v>9.179977246465883E7</v>
      </c>
      <c r="L42" s="127">
        <v>21012.0</v>
      </c>
      <c r="M42" s="127">
        <v>462159.0</v>
      </c>
      <c r="N42" s="127">
        <v>1227806.0</v>
      </c>
      <c r="O42" s="95">
        <v>1689965.0</v>
      </c>
      <c r="P42" s="95" t="s">
        <v>341</v>
      </c>
      <c r="Q42" s="95" t="s">
        <v>341</v>
      </c>
      <c r="R42" s="95">
        <v>591237.0</v>
      </c>
      <c r="S42" s="95">
        <v>-3231989.0</v>
      </c>
      <c r="T42" s="95">
        <v>2.9239392E7</v>
      </c>
      <c r="U42" s="96">
        <v>0.5005637469719425</v>
      </c>
      <c r="V42" s="96">
        <v>0.028646749427143802</v>
      </c>
      <c r="W42" s="96">
        <v>0.3185126848898957</v>
      </c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</row>
    <row r="43" ht="21.0" customHeight="1">
      <c r="A43" s="93">
        <v>1.70866748E8</v>
      </c>
      <c r="B43" s="93" t="s">
        <v>113</v>
      </c>
      <c r="C43" s="94">
        <v>7.3860428E7</v>
      </c>
      <c r="D43" s="94">
        <v>5.9015252E8</v>
      </c>
      <c r="E43" s="94">
        <v>5.859451E7</v>
      </c>
      <c r="F43" s="94">
        <v>670757.0</v>
      </c>
      <c r="G43" s="94">
        <v>2594347.0</v>
      </c>
      <c r="H43" s="94">
        <v>169672.0</v>
      </c>
      <c r="I43" s="125">
        <v>2.228258680374581E8</v>
      </c>
      <c r="J43" s="125">
        <v>1.1815778602546592E8</v>
      </c>
      <c r="K43" s="126">
        <v>3.480261094288744E8</v>
      </c>
      <c r="L43" s="127">
        <v>4.0</v>
      </c>
      <c r="M43" s="127">
        <v>813441.0</v>
      </c>
      <c r="N43" s="127">
        <v>4275615.0</v>
      </c>
      <c r="O43" s="95">
        <v>5089056.0</v>
      </c>
      <c r="P43" s="95" t="s">
        <v>341</v>
      </c>
      <c r="Q43" s="95" t="s">
        <v>341</v>
      </c>
      <c r="R43" s="95">
        <v>290334.0</v>
      </c>
      <c r="S43" s="95">
        <v>-4410263.0</v>
      </c>
      <c r="T43" s="95">
        <v>9.3646723E7</v>
      </c>
      <c r="U43" s="96">
        <v>0.4202686331923434</v>
      </c>
      <c r="V43" s="96">
        <v>0.002457171971193044</v>
      </c>
      <c r="W43" s="96">
        <v>0.2690795904757785</v>
      </c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</row>
    <row r="44" ht="21.0" customHeight="1">
      <c r="A44" s="93">
        <v>1.71830779E8</v>
      </c>
      <c r="B44" s="93" t="s">
        <v>197</v>
      </c>
      <c r="C44" s="94">
        <v>3.9390959E7</v>
      </c>
      <c r="D44" s="94">
        <v>2.10906858E8</v>
      </c>
      <c r="E44" s="94">
        <v>1.3032131E7</v>
      </c>
      <c r="F44" s="94">
        <v>153109.0</v>
      </c>
      <c r="G44" s="94">
        <v>575052.0</v>
      </c>
      <c r="H44" s="94">
        <v>441857.0</v>
      </c>
      <c r="I44" s="125">
        <v>5.4573935619971454E7</v>
      </c>
      <c r="J44" s="125">
        <v>1.722362546152047E7</v>
      </c>
      <c r="K44" s="126">
        <v>8.466248270131592E7</v>
      </c>
      <c r="L44" s="127">
        <v>3.0</v>
      </c>
      <c r="M44" s="127">
        <v>293544.0</v>
      </c>
      <c r="N44" s="127">
        <v>911380.0</v>
      </c>
      <c r="O44" s="95">
        <v>1204924.0</v>
      </c>
      <c r="P44" s="95" t="s">
        <v>341</v>
      </c>
      <c r="Q44" s="95" t="s">
        <v>341</v>
      </c>
      <c r="R44" s="95">
        <v>708920.0</v>
      </c>
      <c r="S44" s="95">
        <v>-1749083.0</v>
      </c>
      <c r="T44" s="95">
        <v>2.1165593E7</v>
      </c>
      <c r="U44" s="96">
        <v>0.3878333632997948</v>
      </c>
      <c r="V44" s="96">
        <v>0.04115974314373054</v>
      </c>
      <c r="W44" s="96">
        <v>0.24999967310988175</v>
      </c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</row>
    <row r="45" ht="21.0" customHeight="1">
      <c r="A45" s="93">
        <v>1.71927851E8</v>
      </c>
      <c r="B45" s="93" t="s">
        <v>130</v>
      </c>
      <c r="C45" s="94">
        <v>7.0815618E7</v>
      </c>
      <c r="D45" s="94">
        <v>3.19973463E8</v>
      </c>
      <c r="E45" s="94">
        <v>1.424595E7</v>
      </c>
      <c r="F45" s="94">
        <v>57845.0</v>
      </c>
      <c r="G45" s="94">
        <v>683375.0</v>
      </c>
      <c r="H45" s="94">
        <v>128056.0</v>
      </c>
      <c r="I45" s="125">
        <v>1.8087240605277485E8</v>
      </c>
      <c r="J45" s="125">
        <v>9.74378543873248E7</v>
      </c>
      <c r="K45" s="126">
        <v>2.868680926399737E8</v>
      </c>
      <c r="L45" s="127">
        <v>0.0</v>
      </c>
      <c r="M45" s="127">
        <v>144700.0</v>
      </c>
      <c r="N45" s="127">
        <v>1865454.0</v>
      </c>
      <c r="O45" s="95">
        <v>2010154.0</v>
      </c>
      <c r="P45" s="95" t="s">
        <v>341</v>
      </c>
      <c r="Q45" s="95" t="s">
        <v>341</v>
      </c>
      <c r="R45" s="95">
        <v>156718.0</v>
      </c>
      <c r="S45" s="95">
        <v>-432145.0</v>
      </c>
      <c r="T45" s="95">
        <v>3.875608E7</v>
      </c>
      <c r="U45" s="96">
        <v>0.21427303835772368</v>
      </c>
      <c r="V45" s="96">
        <v>0.001608389275250571</v>
      </c>
      <c r="W45" s="96">
        <v>0.13510069957009754</v>
      </c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</row>
    <row r="46" ht="21.0" customHeight="1">
      <c r="A46" s="93">
        <v>1.71701107E8</v>
      </c>
      <c r="B46" s="93" t="s">
        <v>114</v>
      </c>
      <c r="C46" s="94">
        <v>7.876236E7</v>
      </c>
      <c r="D46" s="94">
        <v>5.79162189E8</v>
      </c>
      <c r="E46" s="94">
        <v>6.095996E7</v>
      </c>
      <c r="F46" s="94">
        <v>187068.0</v>
      </c>
      <c r="G46" s="94">
        <v>2954464.0</v>
      </c>
      <c r="H46" s="94">
        <v>94148.0</v>
      </c>
      <c r="I46" s="125">
        <v>2.3593787224594098E8</v>
      </c>
      <c r="J46" s="125">
        <v>1.2435546767969947E8</v>
      </c>
      <c r="K46" s="126">
        <v>3.668582112882583E8</v>
      </c>
      <c r="L46" s="127">
        <v>0.0</v>
      </c>
      <c r="M46" s="127">
        <v>291820.0</v>
      </c>
      <c r="N46" s="127">
        <v>4468539.0</v>
      </c>
      <c r="O46" s="95">
        <v>4760359.0</v>
      </c>
      <c r="P46" s="95" t="s">
        <v>341</v>
      </c>
      <c r="Q46" s="95" t="s">
        <v>341</v>
      </c>
      <c r="R46" s="95">
        <v>129512.0</v>
      </c>
      <c r="S46" s="95">
        <v>-485658.0</v>
      </c>
      <c r="T46" s="95">
        <v>9.228898E7</v>
      </c>
      <c r="U46" s="96">
        <v>0.391157973586361</v>
      </c>
      <c r="V46" s="96">
        <v>0.0010414660683322919</v>
      </c>
      <c r="W46" s="96">
        <v>0.25156580161015957</v>
      </c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</row>
    <row r="47" ht="21.0" customHeight="1">
      <c r="A47" s="93">
        <v>7.7394861E7</v>
      </c>
      <c r="B47" s="93" t="s">
        <v>95</v>
      </c>
      <c r="C47" s="94">
        <v>7.6040366E7</v>
      </c>
      <c r="D47" s="94">
        <v>2.685893537E9</v>
      </c>
      <c r="E47" s="94">
        <v>4.5875642E7</v>
      </c>
      <c r="F47" s="94">
        <v>67022.0</v>
      </c>
      <c r="G47" s="94">
        <v>2260271.0</v>
      </c>
      <c r="H47" s="94">
        <v>233134.0</v>
      </c>
      <c r="I47" s="125">
        <v>2.6564410019106385E8</v>
      </c>
      <c r="J47" s="125">
        <v>1.380007229169186E8</v>
      </c>
      <c r="K47" s="126">
        <v>4.0912203338957196E8</v>
      </c>
      <c r="L47" s="127">
        <v>12.0</v>
      </c>
      <c r="M47" s="127">
        <v>150835.0</v>
      </c>
      <c r="N47" s="127">
        <v>3929170.0</v>
      </c>
      <c r="O47" s="95">
        <v>4080005.0</v>
      </c>
      <c r="P47" s="95" t="s">
        <v>341</v>
      </c>
      <c r="Q47" s="95" t="s">
        <v>341</v>
      </c>
      <c r="R47" s="95">
        <v>280475.0</v>
      </c>
      <c r="S47" s="95">
        <v>-9296465.0</v>
      </c>
      <c r="T47" s="95">
        <v>8.0091752E7</v>
      </c>
      <c r="U47" s="96">
        <v>0.3015002100268525</v>
      </c>
      <c r="V47" s="96">
        <v>0.002032416889358297</v>
      </c>
      <c r="W47" s="96">
        <v>0.19576494410834008</v>
      </c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</row>
    <row r="48" ht="21.0" customHeight="1">
      <c r="A48" s="93">
        <v>1.45033056E8</v>
      </c>
      <c r="B48" s="93" t="s">
        <v>173</v>
      </c>
      <c r="C48" s="94">
        <v>5.1279111E7</v>
      </c>
      <c r="D48" s="94">
        <v>4.68747202E8</v>
      </c>
      <c r="E48" s="94">
        <v>2.4043558E7</v>
      </c>
      <c r="F48" s="94">
        <v>250079.0</v>
      </c>
      <c r="G48" s="94">
        <v>1076793.0</v>
      </c>
      <c r="H48" s="94">
        <v>418452.0</v>
      </c>
      <c r="I48" s="125">
        <v>1.0161919869104977E8</v>
      </c>
      <c r="J48" s="125">
        <v>5.243322497251802E7</v>
      </c>
      <c r="K48" s="126">
        <v>1.6538914459913874E8</v>
      </c>
      <c r="L48" s="127">
        <v>8654.0</v>
      </c>
      <c r="M48" s="127">
        <v>521351.0</v>
      </c>
      <c r="N48" s="127">
        <v>1595765.0</v>
      </c>
      <c r="O48" s="95">
        <v>2117116.0</v>
      </c>
      <c r="P48" s="95" t="s">
        <v>341</v>
      </c>
      <c r="Q48" s="95" t="s">
        <v>341</v>
      </c>
      <c r="R48" s="95">
        <v>1010927.0</v>
      </c>
      <c r="S48" s="95">
        <v>-3161036.0</v>
      </c>
      <c r="T48" s="95">
        <v>3.7137292E7</v>
      </c>
      <c r="U48" s="96">
        <v>0.3654554698163637</v>
      </c>
      <c r="V48" s="96">
        <v>0.019280275064710594</v>
      </c>
      <c r="W48" s="96">
        <v>0.22454491853145114</v>
      </c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</row>
    <row r="49" ht="21.0" customHeight="1">
      <c r="A49" s="93">
        <v>1.77187021E8</v>
      </c>
      <c r="B49" s="93" t="s">
        <v>184</v>
      </c>
      <c r="C49" s="94">
        <v>4.6828369E7</v>
      </c>
      <c r="D49" s="94">
        <v>1.07376466E8</v>
      </c>
      <c r="E49" s="94">
        <v>2272060.0</v>
      </c>
      <c r="F49" s="94">
        <v>6306.0</v>
      </c>
      <c r="G49" s="94">
        <v>110450.0</v>
      </c>
      <c r="H49" s="94">
        <v>0.0</v>
      </c>
      <c r="I49" s="125">
        <v>7.478136147528781E7</v>
      </c>
      <c r="J49" s="125">
        <v>3.382068781511486E7</v>
      </c>
      <c r="K49" s="126">
        <v>1.2083161234570466E8</v>
      </c>
      <c r="L49" s="127">
        <v>1.0</v>
      </c>
      <c r="M49" s="127">
        <v>69396.0</v>
      </c>
      <c r="N49" s="127">
        <v>556004.0</v>
      </c>
      <c r="O49" s="95">
        <v>625400.0</v>
      </c>
      <c r="P49" s="95" t="s">
        <v>341</v>
      </c>
      <c r="Q49" s="95" t="s">
        <v>341</v>
      </c>
      <c r="R49" s="95">
        <v>99720.0</v>
      </c>
      <c r="S49" s="95">
        <v>-1096580.0</v>
      </c>
      <c r="T49" s="95">
        <v>1.181404E7</v>
      </c>
      <c r="U49" s="96">
        <v>0.15798107666044645</v>
      </c>
      <c r="V49" s="96">
        <v>0.002948491188148869</v>
      </c>
      <c r="W49" s="96">
        <v>0.09777275806102381</v>
      </c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</row>
    <row r="50" ht="21.0" customHeight="1">
      <c r="A50" s="93">
        <v>1.4361245E8</v>
      </c>
      <c r="B50" s="93" t="s">
        <v>189</v>
      </c>
      <c r="C50" s="94">
        <v>4.2365651E7</v>
      </c>
      <c r="D50" s="94">
        <v>5.02217756E8</v>
      </c>
      <c r="E50" s="94">
        <v>8572140.0</v>
      </c>
      <c r="F50" s="94">
        <v>46444.0</v>
      </c>
      <c r="G50" s="94">
        <v>405385.0</v>
      </c>
      <c r="H50" s="94">
        <v>146169.0</v>
      </c>
      <c r="I50" s="125">
        <v>6.480715170377661E7</v>
      </c>
      <c r="J50" s="125">
        <v>2.6020478714421358E7</v>
      </c>
      <c r="K50" s="126">
        <v>1.0337640109393477E8</v>
      </c>
      <c r="L50" s="127">
        <v>0.0</v>
      </c>
      <c r="M50" s="127">
        <v>66546.0</v>
      </c>
      <c r="N50" s="127">
        <v>797968.0</v>
      </c>
      <c r="O50" s="95">
        <v>864514.0</v>
      </c>
      <c r="P50" s="95" t="s">
        <v>341</v>
      </c>
      <c r="Q50" s="95" t="s">
        <v>341</v>
      </c>
      <c r="R50" s="95">
        <v>157837.0</v>
      </c>
      <c r="S50" s="95">
        <v>-2546518.0</v>
      </c>
      <c r="T50" s="95">
        <v>1.662482E7</v>
      </c>
      <c r="U50" s="96">
        <v>0.25652755232924696</v>
      </c>
      <c r="V50" s="96">
        <v>0.006065876102138037</v>
      </c>
      <c r="W50" s="96">
        <v>0.16081832820716566</v>
      </c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</row>
    <row r="51" ht="21.0" customHeight="1">
      <c r="A51" s="93">
        <v>1.44109282E8</v>
      </c>
      <c r="B51" s="93" t="s">
        <v>104</v>
      </c>
      <c r="C51" s="94">
        <v>7.3821237E7</v>
      </c>
      <c r="D51" s="94">
        <v>9.22595882E8</v>
      </c>
      <c r="E51" s="94">
        <v>4.4492965E7</v>
      </c>
      <c r="F51" s="94">
        <v>250169.0</v>
      </c>
      <c r="G51" s="94">
        <v>2097939.0</v>
      </c>
      <c r="H51" s="94">
        <v>48350.0</v>
      </c>
      <c r="I51" s="125">
        <v>2.5085290428028268E8</v>
      </c>
      <c r="J51" s="125">
        <v>1.31270924173947E8</v>
      </c>
      <c r="K51" s="126">
        <v>3.8814352216200054E8</v>
      </c>
      <c r="L51" s="127">
        <v>305140.0</v>
      </c>
      <c r="M51" s="127">
        <v>544545.0</v>
      </c>
      <c r="N51" s="127">
        <v>3450651.0</v>
      </c>
      <c r="O51" s="95">
        <v>3995196.0</v>
      </c>
      <c r="P51" s="95" t="s">
        <v>341</v>
      </c>
      <c r="Q51" s="95" t="s">
        <v>341</v>
      </c>
      <c r="R51" s="95">
        <v>81457.0</v>
      </c>
      <c r="S51" s="95">
        <v>-9876916.0</v>
      </c>
      <c r="T51" s="95">
        <v>7.4536178E7</v>
      </c>
      <c r="U51" s="96">
        <v>0.2971310147428842</v>
      </c>
      <c r="V51" s="96">
        <v>6.205258362625785E-4</v>
      </c>
      <c r="W51" s="96">
        <v>0.192032518241772</v>
      </c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</row>
    <row r="52" ht="21.0" customHeight="1">
      <c r="A52" s="93">
        <v>1.69247313E8</v>
      </c>
      <c r="B52" s="93" t="s">
        <v>111</v>
      </c>
      <c r="C52" s="94">
        <v>7.2009561E7</v>
      </c>
      <c r="D52" s="94">
        <v>4.60565419E8</v>
      </c>
      <c r="E52" s="94">
        <v>4.8597762E7</v>
      </c>
      <c r="F52" s="94">
        <v>472499.0</v>
      </c>
      <c r="G52" s="94">
        <v>2187659.0</v>
      </c>
      <c r="H52" s="94">
        <v>428809.0</v>
      </c>
      <c r="I52" s="125">
        <v>2.2571962602233106E8</v>
      </c>
      <c r="J52" s="125">
        <v>1.195356765934611E8</v>
      </c>
      <c r="K52" s="126">
        <v>3.521925016068314E8</v>
      </c>
      <c r="L52" s="127">
        <v>536.0</v>
      </c>
      <c r="M52" s="127">
        <v>965776.0</v>
      </c>
      <c r="N52" s="127">
        <v>3298214.0</v>
      </c>
      <c r="O52" s="95">
        <v>4263990.0</v>
      </c>
      <c r="P52" s="95" t="s">
        <v>341</v>
      </c>
      <c r="Q52" s="95" t="s">
        <v>341</v>
      </c>
      <c r="R52" s="95">
        <v>749860.0</v>
      </c>
      <c r="S52" s="95">
        <v>-5297700.0</v>
      </c>
      <c r="T52" s="95">
        <v>7.5742523E7</v>
      </c>
      <c r="U52" s="96">
        <v>0.3355602006557754</v>
      </c>
      <c r="V52" s="96">
        <v>0.006273106250531895</v>
      </c>
      <c r="W52" s="96">
        <v>0.2150600102342748</v>
      </c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</row>
    <row r="53" ht="21.0" customHeight="1">
      <c r="A53" s="93">
        <v>1.71679053E8</v>
      </c>
      <c r="B53" s="93" t="s">
        <v>162</v>
      </c>
      <c r="C53" s="94">
        <v>5.9461039E7</v>
      </c>
      <c r="D53" s="94">
        <v>2.00994142E8</v>
      </c>
      <c r="E53" s="94">
        <v>1.3480829E7</v>
      </c>
      <c r="F53" s="94">
        <v>154589.0</v>
      </c>
      <c r="G53" s="94">
        <v>596746.0</v>
      </c>
      <c r="H53" s="94">
        <v>161873.0</v>
      </c>
      <c r="I53" s="125">
        <v>1.3768394146493283E8</v>
      </c>
      <c r="J53" s="125">
        <v>7.419572688559943E7</v>
      </c>
      <c r="K53" s="126">
        <v>2.2197016450664008E8</v>
      </c>
      <c r="L53" s="127">
        <v>29.0</v>
      </c>
      <c r="M53" s="127">
        <v>380277.0</v>
      </c>
      <c r="N53" s="127">
        <v>1334761.0</v>
      </c>
      <c r="O53" s="95">
        <v>1715038.0</v>
      </c>
      <c r="P53" s="95" t="s">
        <v>341</v>
      </c>
      <c r="Q53" s="95" t="s">
        <v>341</v>
      </c>
      <c r="R53" s="95">
        <v>883586.0</v>
      </c>
      <c r="S53" s="95">
        <v>-2908812.0</v>
      </c>
      <c r="T53" s="95">
        <v>3.0512025E7</v>
      </c>
      <c r="U53" s="96">
        <v>0.22160917733293686</v>
      </c>
      <c r="V53" s="96">
        <v>0.011908852936536082</v>
      </c>
      <c r="W53" s="96">
        <v>0.13746002787274259</v>
      </c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</row>
    <row r="54" ht="21.0" customHeight="1">
      <c r="A54" s="93">
        <v>1.45408006E8</v>
      </c>
      <c r="B54" s="93" t="s">
        <v>81</v>
      </c>
      <c r="C54" s="94">
        <v>8.7128577E7</v>
      </c>
      <c r="D54" s="94">
        <v>1.340573311E9</v>
      </c>
      <c r="E54" s="94">
        <v>8.2473076E7</v>
      </c>
      <c r="F54" s="94">
        <v>747668.0</v>
      </c>
      <c r="G54" s="94">
        <v>3740464.0</v>
      </c>
      <c r="H54" s="94">
        <v>803962.0</v>
      </c>
      <c r="I54" s="125">
        <v>4.342061688133872E8</v>
      </c>
      <c r="J54" s="125">
        <v>2.0832780883903992E8</v>
      </c>
      <c r="K54" s="126">
        <v>6.417380265630609E8</v>
      </c>
      <c r="L54" s="127">
        <v>66626.0</v>
      </c>
      <c r="M54" s="127">
        <v>1522933.0</v>
      </c>
      <c r="N54" s="127">
        <v>5793200.0</v>
      </c>
      <c r="O54" s="95">
        <v>7316133.0</v>
      </c>
      <c r="P54" s="95" t="s">
        <v>341</v>
      </c>
      <c r="Q54" s="95" t="s">
        <v>341</v>
      </c>
      <c r="R54" s="95">
        <v>1193356.0</v>
      </c>
      <c r="S54" s="95">
        <v>-1.6331471E7</v>
      </c>
      <c r="T54" s="95">
        <v>1.31304713E8</v>
      </c>
      <c r="U54" s="96">
        <v>0.3024017677105643</v>
      </c>
      <c r="V54" s="96">
        <v>0.0057282606995690205</v>
      </c>
      <c r="W54" s="96">
        <v>0.20460796705974418</v>
      </c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</row>
    <row r="55" ht="21.0" customHeight="1">
      <c r="A55" s="93">
        <v>1.76044158E8</v>
      </c>
      <c r="B55" s="93" t="s">
        <v>186</v>
      </c>
      <c r="C55" s="94">
        <v>4.4477345E7</v>
      </c>
      <c r="D55" s="94">
        <v>1.11482893E8</v>
      </c>
      <c r="E55" s="94">
        <v>3.1052959E7</v>
      </c>
      <c r="F55" s="94">
        <v>174991.0</v>
      </c>
      <c r="G55" s="94">
        <v>1464323.0</v>
      </c>
      <c r="H55" s="94">
        <v>747639.0</v>
      </c>
      <c r="I55" s="125">
        <v>7.691227005421695E7</v>
      </c>
      <c r="J55" s="125">
        <v>3.541092894327014E7</v>
      </c>
      <c r="K55" s="126">
        <v>1.2448347708377409E8</v>
      </c>
      <c r="L55" s="127">
        <v>25450.0</v>
      </c>
      <c r="M55" s="127">
        <v>266802.0</v>
      </c>
      <c r="N55" s="127">
        <v>1876236.0</v>
      </c>
      <c r="O55" s="95">
        <v>2143038.0</v>
      </c>
      <c r="P55" s="95" t="s">
        <v>341</v>
      </c>
      <c r="Q55" s="95" t="s">
        <v>341</v>
      </c>
      <c r="R55" s="95">
        <v>1031117.0</v>
      </c>
      <c r="S55" s="95">
        <v>-3088553.0</v>
      </c>
      <c r="T55" s="95">
        <v>4.020933E7</v>
      </c>
      <c r="U55" s="96">
        <v>0.5227947370641337</v>
      </c>
      <c r="V55" s="96">
        <v>0.029118609163060777</v>
      </c>
      <c r="W55" s="96">
        <v>0.32300937395040935</v>
      </c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</row>
    <row r="56" ht="21.0" customHeight="1">
      <c r="A56" s="93">
        <v>6.4010776E7</v>
      </c>
      <c r="B56" s="93" t="s">
        <v>87</v>
      </c>
      <c r="C56" s="94">
        <v>7.8885911E7</v>
      </c>
      <c r="D56" s="94">
        <v>2.42430253E9</v>
      </c>
      <c r="E56" s="94">
        <v>3.3756184E7</v>
      </c>
      <c r="F56" s="94">
        <v>168387.0</v>
      </c>
      <c r="G56" s="94">
        <v>1603610.0</v>
      </c>
      <c r="H56" s="94">
        <v>338682.0</v>
      </c>
      <c r="I56" s="125">
        <v>2.924659838565877E8</v>
      </c>
      <c r="J56" s="125">
        <v>1.4991496739871126E8</v>
      </c>
      <c r="K56" s="126">
        <v>4.4687030510485923E8</v>
      </c>
      <c r="L56" s="127">
        <v>570.0</v>
      </c>
      <c r="M56" s="127">
        <v>227952.0</v>
      </c>
      <c r="N56" s="127">
        <v>3190707.0</v>
      </c>
      <c r="O56" s="95">
        <v>3418659.0</v>
      </c>
      <c r="P56" s="95" t="s">
        <v>341</v>
      </c>
      <c r="Q56" s="95" t="s">
        <v>341</v>
      </c>
      <c r="R56" s="95">
        <v>611338.0</v>
      </c>
      <c r="S56" s="95">
        <v>-7302686.0</v>
      </c>
      <c r="T56" s="95">
        <v>6.6093902E7</v>
      </c>
      <c r="U56" s="96">
        <v>0.22598833932225604</v>
      </c>
      <c r="V56" s="96">
        <v>0.004077898362036767</v>
      </c>
      <c r="W56" s="96">
        <v>0.14790399193003193</v>
      </c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</row>
    <row r="57" ht="21.0" customHeight="1">
      <c r="A57" s="93">
        <v>1.20029911E8</v>
      </c>
      <c r="B57" s="93" t="s">
        <v>123</v>
      </c>
      <c r="C57" s="94">
        <v>6.795836E7</v>
      </c>
      <c r="D57" s="94">
        <v>9.54675078E8</v>
      </c>
      <c r="E57" s="94">
        <v>9.1707421E7</v>
      </c>
      <c r="F57" s="94">
        <v>677797.0</v>
      </c>
      <c r="G57" s="94">
        <v>4245162.0</v>
      </c>
      <c r="H57" s="94">
        <v>437603.0</v>
      </c>
      <c r="I57" s="125">
        <v>2.0195433382341647E8</v>
      </c>
      <c r="J57" s="125">
        <v>1.0803503872580157E8</v>
      </c>
      <c r="K57" s="126">
        <v>3.177883635753243E8</v>
      </c>
      <c r="L57" s="127">
        <v>118842.0</v>
      </c>
      <c r="M57" s="127">
        <v>831742.0</v>
      </c>
      <c r="N57" s="127">
        <v>5305172.0</v>
      </c>
      <c r="O57" s="95">
        <v>6136914.0</v>
      </c>
      <c r="P57" s="95" t="s">
        <v>341</v>
      </c>
      <c r="Q57" s="95" t="s">
        <v>341</v>
      </c>
      <c r="R57" s="95">
        <v>618883.0</v>
      </c>
      <c r="S57" s="95">
        <v>-8140770.0</v>
      </c>
      <c r="T57" s="95">
        <v>1.14447633E8</v>
      </c>
      <c r="U57" s="96">
        <v>0.5667005546910916</v>
      </c>
      <c r="V57" s="96">
        <v>0.005728539622878801</v>
      </c>
      <c r="W57" s="96">
        <v>0.36013789716020506</v>
      </c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</row>
    <row r="58" ht="21.0" customHeight="1">
      <c r="A58" s="93">
        <v>1.66234202E8</v>
      </c>
      <c r="B58" s="93" t="s">
        <v>178</v>
      </c>
      <c r="C58" s="94">
        <v>4.900526E7</v>
      </c>
      <c r="D58" s="94">
        <v>2.91764944E8</v>
      </c>
      <c r="E58" s="94">
        <v>813110.0</v>
      </c>
      <c r="F58" s="94">
        <v>77637.0</v>
      </c>
      <c r="G58" s="94">
        <v>1837.0</v>
      </c>
      <c r="H58" s="94">
        <v>6129.0</v>
      </c>
      <c r="I58" s="125">
        <v>8.271804418233466E7</v>
      </c>
      <c r="J58" s="125">
        <v>3.96296096214287E7</v>
      </c>
      <c r="K58" s="126">
        <v>1.343175322677011E8</v>
      </c>
      <c r="L58" s="127">
        <v>23568.0</v>
      </c>
      <c r="M58" s="127">
        <v>85771.0</v>
      </c>
      <c r="N58" s="127">
        <v>469795.0</v>
      </c>
      <c r="O58" s="95">
        <v>555566.0</v>
      </c>
      <c r="P58" s="95" t="s">
        <v>341</v>
      </c>
      <c r="Q58" s="95" t="s">
        <v>341</v>
      </c>
      <c r="R58" s="95">
        <v>227126.0</v>
      </c>
      <c r="S58" s="95">
        <v>-1833092.0</v>
      </c>
      <c r="T58" s="95">
        <v>1.0259727E7</v>
      </c>
      <c r="U58" s="96">
        <v>0.12403251432522477</v>
      </c>
      <c r="V58" s="96">
        <v>0.00573121971600718</v>
      </c>
      <c r="W58" s="96">
        <v>0.07638412370137866</v>
      </c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</row>
    <row r="59" ht="21.0" customHeight="1">
      <c r="A59" s="93">
        <v>1.69953509E8</v>
      </c>
      <c r="B59" s="93" t="s">
        <v>188</v>
      </c>
      <c r="C59" s="94">
        <v>4.7313049E7</v>
      </c>
      <c r="D59" s="94">
        <v>2.44943502E8</v>
      </c>
      <c r="E59" s="94">
        <v>1.2756998E7</v>
      </c>
      <c r="F59" s="94">
        <v>246579.0</v>
      </c>
      <c r="G59" s="94">
        <v>514238.0</v>
      </c>
      <c r="H59" s="94">
        <v>533667.0</v>
      </c>
      <c r="I59" s="125">
        <v>8.004597543490613E7</v>
      </c>
      <c r="J59" s="125">
        <v>3.770773275185151E7</v>
      </c>
      <c r="K59" s="126">
        <v>1.2981149888252412E8</v>
      </c>
      <c r="L59" s="127">
        <v>89612.0</v>
      </c>
      <c r="M59" s="127">
        <v>443666.0</v>
      </c>
      <c r="N59" s="127">
        <v>869132.0</v>
      </c>
      <c r="O59" s="95">
        <v>1312798.0</v>
      </c>
      <c r="P59" s="95" t="s">
        <v>341</v>
      </c>
      <c r="Q59" s="95" t="s">
        <v>341</v>
      </c>
      <c r="R59" s="95">
        <v>727916.0</v>
      </c>
      <c r="S59" s="95">
        <v>-2089380.0</v>
      </c>
      <c r="T59" s="95">
        <v>2.1844138E7</v>
      </c>
      <c r="U59" s="96">
        <v>0.2728948942319253</v>
      </c>
      <c r="V59" s="96">
        <v>0.019304157181506975</v>
      </c>
      <c r="W59" s="96">
        <v>0.16827583217237443</v>
      </c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</row>
    <row r="60" ht="21.0" customHeight="1">
      <c r="A60" s="93">
        <v>6.3222201E7</v>
      </c>
      <c r="B60" s="93" t="s">
        <v>94</v>
      </c>
      <c r="C60" s="94">
        <v>7.7898356E7</v>
      </c>
      <c r="D60" s="94">
        <v>1.972729297E9</v>
      </c>
      <c r="E60" s="94">
        <v>5.0724576E7</v>
      </c>
      <c r="F60" s="94">
        <v>729422.0</v>
      </c>
      <c r="G60" s="94">
        <v>2156272.0</v>
      </c>
      <c r="H60" s="94">
        <v>390689.0</v>
      </c>
      <c r="I60" s="125">
        <v>2.857642825846785E8</v>
      </c>
      <c r="J60" s="125">
        <v>1.469706542563007E8</v>
      </c>
      <c r="K60" s="126">
        <v>4.374715813618361E8</v>
      </c>
      <c r="L60" s="127">
        <v>122863.0</v>
      </c>
      <c r="M60" s="127">
        <v>1009128.0</v>
      </c>
      <c r="N60" s="127">
        <v>3527149.0</v>
      </c>
      <c r="O60" s="95">
        <v>4536277.0</v>
      </c>
      <c r="P60" s="95" t="s">
        <v>341</v>
      </c>
      <c r="Q60" s="95" t="s">
        <v>341</v>
      </c>
      <c r="R60" s="95">
        <v>552997.0</v>
      </c>
      <c r="S60" s="95">
        <v>-9393405.0</v>
      </c>
      <c r="T60" s="95">
        <v>8.0949597E7</v>
      </c>
      <c r="U60" s="96">
        <v>0.2832740196494388</v>
      </c>
      <c r="V60" s="96">
        <v>0.003762635492086971</v>
      </c>
      <c r="W60" s="96">
        <v>0.18503966988668452</v>
      </c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</row>
    <row r="61" ht="21.0" customHeight="1">
      <c r="A61" s="93">
        <v>1.72041454E8</v>
      </c>
      <c r="B61" s="93" t="s">
        <v>117</v>
      </c>
      <c r="C61" s="94">
        <v>6.6346449E7</v>
      </c>
      <c r="D61" s="94">
        <v>4.58862484E8</v>
      </c>
      <c r="E61" s="94">
        <v>5.0196719E7</v>
      </c>
      <c r="F61" s="94">
        <v>406262.0</v>
      </c>
      <c r="G61" s="94">
        <v>2303606.0</v>
      </c>
      <c r="H61" s="94">
        <v>581962.0</v>
      </c>
      <c r="I61" s="125">
        <v>2.137131971507125E8</v>
      </c>
      <c r="J61" s="125">
        <v>1.1377924025721958E8</v>
      </c>
      <c r="K61" s="126">
        <v>3.3486578955864805E8</v>
      </c>
      <c r="L61" s="127">
        <v>7350.0</v>
      </c>
      <c r="M61" s="127">
        <v>769673.0</v>
      </c>
      <c r="N61" s="127">
        <v>3269380.0</v>
      </c>
      <c r="O61" s="95">
        <v>4039053.0</v>
      </c>
      <c r="P61" s="95" t="s">
        <v>341</v>
      </c>
      <c r="Q61" s="95" t="s">
        <v>341</v>
      </c>
      <c r="R61" s="95">
        <v>864839.0</v>
      </c>
      <c r="S61" s="95">
        <v>-1.4438715E7</v>
      </c>
      <c r="T61" s="95">
        <v>7.3154858E7</v>
      </c>
      <c r="U61" s="96">
        <v>0.34230388658876565</v>
      </c>
      <c r="V61" s="96">
        <v>0.007601026321188885</v>
      </c>
      <c r="W61" s="96">
        <v>0.218460231773505</v>
      </c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</row>
    <row r="62" ht="21.0" customHeight="1">
      <c r="A62" s="93">
        <v>1.56479771E8</v>
      </c>
      <c r="B62" s="93" t="s">
        <v>112</v>
      </c>
      <c r="C62" s="94">
        <v>7.3075622E7</v>
      </c>
      <c r="D62" s="94">
        <v>1.631359559E9</v>
      </c>
      <c r="E62" s="94">
        <v>5.7720975E7</v>
      </c>
      <c r="F62" s="94">
        <v>268947.0</v>
      </c>
      <c r="G62" s="94">
        <v>2751575.0</v>
      </c>
      <c r="H62" s="94">
        <v>166313.0</v>
      </c>
      <c r="I62" s="125">
        <v>2.2508428131146637E8</v>
      </c>
      <c r="J62" s="125">
        <v>1.1923365391881898E8</v>
      </c>
      <c r="K62" s="126">
        <v>3.512782511749284E8</v>
      </c>
      <c r="L62" s="127">
        <v>14.0</v>
      </c>
      <c r="M62" s="127">
        <v>355300.0</v>
      </c>
      <c r="N62" s="127">
        <v>3894608.0</v>
      </c>
      <c r="O62" s="95">
        <v>4249908.0</v>
      </c>
      <c r="P62" s="95" t="s">
        <v>341</v>
      </c>
      <c r="Q62" s="95" t="s">
        <v>341</v>
      </c>
      <c r="R62" s="95">
        <v>179960.0</v>
      </c>
      <c r="S62" s="95">
        <v>-6366752.0</v>
      </c>
      <c r="T62" s="95">
        <v>8.1445171E7</v>
      </c>
      <c r="U62" s="96">
        <v>0.3618429973228476</v>
      </c>
      <c r="V62" s="96">
        <v>0.0015093054191103374</v>
      </c>
      <c r="W62" s="96">
        <v>0.23185372486793152</v>
      </c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</row>
    <row r="63" ht="21.0" customHeight="1">
      <c r="A63" s="93">
        <v>4.8741756E7</v>
      </c>
      <c r="B63" s="93" t="s">
        <v>99</v>
      </c>
      <c r="C63" s="94">
        <v>7.5759104E7</v>
      </c>
      <c r="D63" s="94">
        <v>3.001773368E9</v>
      </c>
      <c r="E63" s="94">
        <v>9.9424324E7</v>
      </c>
      <c r="F63" s="94">
        <v>846717.0</v>
      </c>
      <c r="G63" s="94">
        <v>4547827.0</v>
      </c>
      <c r="H63" s="94">
        <v>453378.0</v>
      </c>
      <c r="I63" s="125">
        <v>2.7446638177961296E8</v>
      </c>
      <c r="J63" s="125">
        <v>1.4195878448448095E8</v>
      </c>
      <c r="K63" s="126">
        <v>4.215780100972431E8</v>
      </c>
      <c r="L63" s="127">
        <v>110199.0</v>
      </c>
      <c r="M63" s="127">
        <v>1152617.0</v>
      </c>
      <c r="N63" s="127">
        <v>5815294.0</v>
      </c>
      <c r="O63" s="95">
        <v>6967911.0</v>
      </c>
      <c r="P63" s="95" t="s">
        <v>341</v>
      </c>
      <c r="Q63" s="95" t="s">
        <v>341</v>
      </c>
      <c r="R63" s="95">
        <v>754221.0</v>
      </c>
      <c r="S63" s="95">
        <v>-9526629.0</v>
      </c>
      <c r="T63" s="95">
        <v>1.27858062E8</v>
      </c>
      <c r="U63" s="96">
        <v>0.4658423416776253</v>
      </c>
      <c r="V63" s="96">
        <v>0.005312957579475838</v>
      </c>
      <c r="W63" s="96">
        <v>0.30328446678352056</v>
      </c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</row>
    <row r="64" ht="21.0" customHeight="1">
      <c r="A64" s="93">
        <v>1.70708608E8</v>
      </c>
      <c r="B64" s="93" t="s">
        <v>142</v>
      </c>
      <c r="C64" s="94">
        <v>6.8032766E7</v>
      </c>
      <c r="D64" s="94">
        <v>2.8832273E8</v>
      </c>
      <c r="E64" s="94">
        <v>2.1352147E7</v>
      </c>
      <c r="F64" s="94">
        <v>281748.0</v>
      </c>
      <c r="G64" s="94">
        <v>926468.0</v>
      </c>
      <c r="H64" s="94">
        <v>3080.0</v>
      </c>
      <c r="I64" s="125">
        <v>1.6486414864921677E8</v>
      </c>
      <c r="J64" s="125">
        <v>8.909418066926573E7</v>
      </c>
      <c r="K64" s="126">
        <v>2.630881352350217E8</v>
      </c>
      <c r="L64" s="127">
        <v>6382.0</v>
      </c>
      <c r="M64" s="127">
        <v>312017.0</v>
      </c>
      <c r="N64" s="127">
        <v>1787523.0</v>
      </c>
      <c r="O64" s="95">
        <v>2099540.0</v>
      </c>
      <c r="P64" s="95" t="s">
        <v>341</v>
      </c>
      <c r="Q64" s="95" t="s">
        <v>341</v>
      </c>
      <c r="R64" s="95">
        <v>25378.0</v>
      </c>
      <c r="S64" s="95">
        <v>-1194082.0</v>
      </c>
      <c r="T64" s="95">
        <v>3.8876258E7</v>
      </c>
      <c r="U64" s="96">
        <v>0.23580783522994703</v>
      </c>
      <c r="V64" s="96">
        <v>2.848446420334442E-4</v>
      </c>
      <c r="W64" s="96">
        <v>0.14776895189618144</v>
      </c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</row>
    <row r="65" ht="21.0" customHeight="1">
      <c r="A65" s="93">
        <v>1.3871553E8</v>
      </c>
      <c r="B65" s="93" t="s">
        <v>92</v>
      </c>
      <c r="C65" s="94">
        <v>8.5569392E7</v>
      </c>
      <c r="D65" s="94">
        <v>8.95693421E8</v>
      </c>
      <c r="E65" s="94">
        <v>4.222049E7</v>
      </c>
      <c r="F65" s="94">
        <v>186626.0</v>
      </c>
      <c r="G65" s="94">
        <v>2017698.0</v>
      </c>
      <c r="H65" s="94">
        <v>171323.0</v>
      </c>
      <c r="I65" s="125">
        <v>2.9305264522495663E8</v>
      </c>
      <c r="J65" s="125">
        <v>1.5017173061132097E8</v>
      </c>
      <c r="K65" s="126">
        <v>4.4769206807063854E8</v>
      </c>
      <c r="L65" s="127">
        <v>1.0</v>
      </c>
      <c r="M65" s="127">
        <v>246041.0</v>
      </c>
      <c r="N65" s="127">
        <v>3250660.0</v>
      </c>
      <c r="O65" s="95">
        <v>3496701.0</v>
      </c>
      <c r="P65" s="95" t="s">
        <v>341</v>
      </c>
      <c r="Q65" s="95" t="s">
        <v>341</v>
      </c>
      <c r="R65" s="95">
        <v>267015.0</v>
      </c>
      <c r="S65" s="95">
        <v>-4671600.0</v>
      </c>
      <c r="T65" s="95">
        <v>6.747388E7</v>
      </c>
      <c r="U65" s="96">
        <v>0.23024491025564667</v>
      </c>
      <c r="V65" s="96">
        <v>0.001778064346152448</v>
      </c>
      <c r="W65" s="96">
        <v>0.1507149329019466</v>
      </c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</row>
    <row r="66" ht="21.0" customHeight="1">
      <c r="A66" s="93">
        <v>2.989016E7</v>
      </c>
      <c r="B66" s="93" t="s">
        <v>101</v>
      </c>
      <c r="C66" s="94">
        <v>8.158231E7</v>
      </c>
      <c r="D66" s="94">
        <v>8.45355579E8</v>
      </c>
      <c r="E66" s="94">
        <v>2.1005927E7</v>
      </c>
      <c r="F66" s="94">
        <v>174230.0</v>
      </c>
      <c r="G66" s="94">
        <v>956330.0</v>
      </c>
      <c r="H66" s="94">
        <v>151501.0</v>
      </c>
      <c r="I66" s="125">
        <v>2.9544866065072894E8</v>
      </c>
      <c r="J66" s="125">
        <v>1.5121878332718825E8</v>
      </c>
      <c r="K66" s="126">
        <v>4.5104664386614215E8</v>
      </c>
      <c r="L66" s="127">
        <v>76018.0</v>
      </c>
      <c r="M66" s="127">
        <v>521418.0</v>
      </c>
      <c r="N66" s="127">
        <v>2031721.0</v>
      </c>
      <c r="O66" s="95">
        <v>2553139.0</v>
      </c>
      <c r="P66" s="95" t="s">
        <v>341</v>
      </c>
      <c r="Q66" s="95" t="s">
        <v>341</v>
      </c>
      <c r="R66" s="95">
        <v>676719.0</v>
      </c>
      <c r="S66" s="95">
        <v>-7001984.0</v>
      </c>
      <c r="T66" s="95">
        <v>4.6286918E7</v>
      </c>
      <c r="U66" s="96">
        <v>0.1566665352215595</v>
      </c>
      <c r="V66" s="96">
        <v>0.004475098827741527</v>
      </c>
      <c r="W66" s="96">
        <v>0.10262113382166445</v>
      </c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</row>
    <row r="67" ht="21.0" customHeight="1">
      <c r="A67" s="93">
        <v>1.66807426E8</v>
      </c>
      <c r="B67" s="93" t="s">
        <v>158</v>
      </c>
      <c r="C67" s="94">
        <v>6.3514336E7</v>
      </c>
      <c r="D67" s="94">
        <v>3.59782801E8</v>
      </c>
      <c r="E67" s="94">
        <v>1.3283994E7</v>
      </c>
      <c r="F67" s="94">
        <v>85483.0</v>
      </c>
      <c r="G67" s="94">
        <v>621458.0</v>
      </c>
      <c r="H67" s="94">
        <v>51645.0</v>
      </c>
      <c r="I67" s="125">
        <v>1.5405285295643243E8</v>
      </c>
      <c r="J67" s="125">
        <v>8.32895884121257E7</v>
      </c>
      <c r="K67" s="126">
        <v>2.468561103651953E8</v>
      </c>
      <c r="L67" s="127">
        <v>36.0</v>
      </c>
      <c r="M67" s="127">
        <v>149445.0</v>
      </c>
      <c r="N67" s="127">
        <v>1231155.0</v>
      </c>
      <c r="O67" s="95">
        <v>1380600.0</v>
      </c>
      <c r="P67" s="95" t="s">
        <v>341</v>
      </c>
      <c r="Q67" s="95" t="s">
        <v>341</v>
      </c>
      <c r="R67" s="95">
        <v>51768.0</v>
      </c>
      <c r="S67" s="95">
        <v>-4673773.0</v>
      </c>
      <c r="T67" s="95">
        <v>2.6117629E7</v>
      </c>
      <c r="U67" s="96">
        <v>0.16953680830166973</v>
      </c>
      <c r="V67" s="96">
        <v>6.215422718124918E-4</v>
      </c>
      <c r="W67" s="96">
        <v>0.10580102295771396</v>
      </c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</row>
    <row r="68" ht="21.0" customHeight="1">
      <c r="A68" s="93">
        <v>7.1152824E7</v>
      </c>
      <c r="B68" s="93" t="s">
        <v>97</v>
      </c>
      <c r="C68" s="94">
        <v>8.0159896E7</v>
      </c>
      <c r="D68" s="94">
        <v>1.844298083E9</v>
      </c>
      <c r="E68" s="94">
        <v>3.595999E7</v>
      </c>
      <c r="F68" s="94">
        <v>185245.0</v>
      </c>
      <c r="G68" s="94">
        <v>1705377.0</v>
      </c>
      <c r="H68" s="94">
        <v>173286.0</v>
      </c>
      <c r="I68" s="125">
        <v>2.5410532304706192E8</v>
      </c>
      <c r="J68" s="125">
        <v>1.3276125102937408E8</v>
      </c>
      <c r="K68" s="126">
        <v>3.927671320344463E8</v>
      </c>
      <c r="L68" s="127">
        <v>1.0</v>
      </c>
      <c r="M68" s="127">
        <v>202120.0</v>
      </c>
      <c r="N68" s="127">
        <v>2712467.0</v>
      </c>
      <c r="O68" s="95">
        <v>2914587.0</v>
      </c>
      <c r="P68" s="95" t="s">
        <v>341</v>
      </c>
      <c r="Q68" s="95" t="s">
        <v>341</v>
      </c>
      <c r="R68" s="95">
        <v>173286.0</v>
      </c>
      <c r="S68" s="95">
        <v>-2270990.0</v>
      </c>
      <c r="T68" s="95">
        <v>5.627054E7</v>
      </c>
      <c r="U68" s="96">
        <v>0.22144573488363462</v>
      </c>
      <c r="V68" s="96">
        <v>0.0013052453080730584</v>
      </c>
      <c r="W68" s="96">
        <v>0.1432669269155266</v>
      </c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</row>
    <row r="69" ht="21.0" customHeight="1">
      <c r="A69" s="93">
        <v>1.44684719E8</v>
      </c>
      <c r="B69" s="93" t="s">
        <v>160</v>
      </c>
      <c r="C69" s="94">
        <v>5.5650751E7</v>
      </c>
      <c r="D69" s="94">
        <v>2.61534685E8</v>
      </c>
      <c r="E69" s="94">
        <v>1.1688077E7</v>
      </c>
      <c r="F69" s="94">
        <v>101064.0</v>
      </c>
      <c r="G69" s="94">
        <v>533707.0</v>
      </c>
      <c r="H69" s="94">
        <v>1208043.0</v>
      </c>
      <c r="I69" s="125">
        <v>1.4216509688576153E8</v>
      </c>
      <c r="J69" s="125">
        <v>7.672522215381789E7</v>
      </c>
      <c r="K69" s="126">
        <v>2.288234738294197E8</v>
      </c>
      <c r="L69" s="127">
        <v>31134.0</v>
      </c>
      <c r="M69" s="127">
        <v>360441.0</v>
      </c>
      <c r="N69" s="127">
        <v>982359.0</v>
      </c>
      <c r="O69" s="95">
        <v>1342800.0</v>
      </c>
      <c r="P69" s="95" t="s">
        <v>341</v>
      </c>
      <c r="Q69" s="95" t="s">
        <v>341</v>
      </c>
      <c r="R69" s="95">
        <v>1669086.0</v>
      </c>
      <c r="S69" s="95">
        <v>-8229105.0</v>
      </c>
      <c r="T69" s="95">
        <v>2.3262171E7</v>
      </c>
      <c r="U69" s="96">
        <v>0.16362786302387988</v>
      </c>
      <c r="V69" s="96">
        <v>0.02175407190941506</v>
      </c>
      <c r="W69" s="96">
        <v>0.10165989795846372</v>
      </c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</row>
    <row r="70" ht="21.0" customHeight="1">
      <c r="A70" s="93">
        <v>1.56007436E8</v>
      </c>
      <c r="B70" s="93" t="s">
        <v>177</v>
      </c>
      <c r="C70" s="94">
        <v>4.8005057E7</v>
      </c>
      <c r="D70" s="94">
        <v>1.62646975E8</v>
      </c>
      <c r="E70" s="94">
        <v>5709943.0</v>
      </c>
      <c r="F70" s="94">
        <v>77472.0</v>
      </c>
      <c r="G70" s="94">
        <v>246761.0</v>
      </c>
      <c r="H70" s="94">
        <v>35949.0</v>
      </c>
      <c r="I70" s="125">
        <v>9.945883219033083E7</v>
      </c>
      <c r="J70" s="125">
        <v>5.103041803320111E7</v>
      </c>
      <c r="K70" s="126">
        <v>1.6189920602908733E8</v>
      </c>
      <c r="L70" s="127">
        <v>20.0</v>
      </c>
      <c r="M70" s="127">
        <v>124759.0</v>
      </c>
      <c r="N70" s="127">
        <v>602807.0</v>
      </c>
      <c r="O70" s="95">
        <v>727566.0</v>
      </c>
      <c r="P70" s="95" t="s">
        <v>341</v>
      </c>
      <c r="Q70" s="95" t="s">
        <v>341</v>
      </c>
      <c r="R70" s="95">
        <v>2302885.0</v>
      </c>
      <c r="S70" s="95">
        <v>-6204003.0</v>
      </c>
      <c r="T70" s="95">
        <v>1.3303734E7</v>
      </c>
      <c r="U70" s="96">
        <v>0.13376121262454718</v>
      </c>
      <c r="V70" s="96">
        <v>0.04512769224233496</v>
      </c>
      <c r="W70" s="96">
        <v>0.08217294158693902</v>
      </c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</row>
    <row r="71" ht="21.0" customHeight="1">
      <c r="A71" s="93">
        <v>7.9650085E7</v>
      </c>
      <c r="B71" s="93" t="s">
        <v>86</v>
      </c>
      <c r="C71" s="94">
        <v>7.6747915E7</v>
      </c>
      <c r="D71" s="94">
        <v>1.940910564E9</v>
      </c>
      <c r="E71" s="94">
        <v>7.635609E7</v>
      </c>
      <c r="F71" s="94">
        <v>801933.0</v>
      </c>
      <c r="G71" s="94">
        <v>3413764.0</v>
      </c>
      <c r="H71" s="94">
        <v>968998.0</v>
      </c>
      <c r="I71" s="125">
        <v>3.343719771150303E8</v>
      </c>
      <c r="J71" s="125">
        <v>1.678920119178675E8</v>
      </c>
      <c r="K71" s="126">
        <v>5.0520082607336867E8</v>
      </c>
      <c r="L71" s="127">
        <v>16710.0</v>
      </c>
      <c r="M71" s="127">
        <v>947908.0</v>
      </c>
      <c r="N71" s="127">
        <v>4353954.0</v>
      </c>
      <c r="O71" s="95">
        <v>5301862.0</v>
      </c>
      <c r="P71" s="95" t="s">
        <v>341</v>
      </c>
      <c r="Q71" s="95" t="s">
        <v>341</v>
      </c>
      <c r="R71" s="95">
        <v>1034609.0</v>
      </c>
      <c r="S71" s="95">
        <v>-1.7801874E7</v>
      </c>
      <c r="T71" s="95">
        <v>9.6621944E7</v>
      </c>
      <c r="U71" s="96">
        <v>0.28896543554174764</v>
      </c>
      <c r="V71" s="96">
        <v>0.0061623479770206635</v>
      </c>
      <c r="W71" s="96">
        <v>0.19125452495987785</v>
      </c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</row>
    <row r="72" ht="21.0" customHeight="1">
      <c r="A72" s="93">
        <v>1.71972257E8</v>
      </c>
      <c r="B72" s="93" t="s">
        <v>122</v>
      </c>
      <c r="C72" s="94">
        <v>6.7539626E7</v>
      </c>
      <c r="D72" s="94">
        <v>6.06725748E8</v>
      </c>
      <c r="E72" s="94">
        <v>2.8435627E7</v>
      </c>
      <c r="F72" s="94">
        <v>45862.0</v>
      </c>
      <c r="G72" s="94">
        <v>1384119.0</v>
      </c>
      <c r="H72" s="94">
        <v>17269.0</v>
      </c>
      <c r="I72" s="125">
        <v>1.974626322545906E8</v>
      </c>
      <c r="J72" s="125">
        <v>1.0581085392262773E8</v>
      </c>
      <c r="K72" s="126">
        <v>3.1123463610023403E8</v>
      </c>
      <c r="L72" s="127">
        <v>200384.0</v>
      </c>
      <c r="M72" s="127">
        <v>369820.0</v>
      </c>
      <c r="N72" s="127">
        <v>1790332.0</v>
      </c>
      <c r="O72" s="95">
        <v>2160152.0</v>
      </c>
      <c r="P72" s="95" t="s">
        <v>341</v>
      </c>
      <c r="Q72" s="95" t="s">
        <v>341</v>
      </c>
      <c r="R72" s="95">
        <v>116430.0</v>
      </c>
      <c r="S72" s="95">
        <v>-7828342.0</v>
      </c>
      <c r="T72" s="95">
        <v>3.9807721E7</v>
      </c>
      <c r="U72" s="96">
        <v>0.2015962237790667</v>
      </c>
      <c r="V72" s="96">
        <v>0.0011003597049234412</v>
      </c>
      <c r="W72" s="96">
        <v>0.12790260588856764</v>
      </c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</row>
    <row r="73" ht="21.0" customHeight="1">
      <c r="A73" s="93">
        <v>1.68923934E8</v>
      </c>
      <c r="B73" s="93" t="s">
        <v>126</v>
      </c>
      <c r="C73" s="94">
        <v>6.5539857E7</v>
      </c>
      <c r="D73" s="94">
        <v>6.0853894E8</v>
      </c>
      <c r="E73" s="94">
        <v>3.4322973E7</v>
      </c>
      <c r="F73" s="94">
        <v>284711.0</v>
      </c>
      <c r="G73" s="94">
        <v>1572474.0</v>
      </c>
      <c r="H73" s="94">
        <v>232666.0</v>
      </c>
      <c r="I73" s="125">
        <v>1.8529473750099626E8</v>
      </c>
      <c r="J73" s="125">
        <v>9.969530457372354E7</v>
      </c>
      <c r="K73" s="126">
        <v>2.9338918584397686E8</v>
      </c>
      <c r="L73" s="127">
        <v>122108.0</v>
      </c>
      <c r="M73" s="127">
        <v>305401.0</v>
      </c>
      <c r="N73" s="127">
        <v>2097657.0</v>
      </c>
      <c r="O73" s="95">
        <v>2403058.0</v>
      </c>
      <c r="P73" s="95" t="s">
        <v>341</v>
      </c>
      <c r="Q73" s="95" t="s">
        <v>341</v>
      </c>
      <c r="R73" s="95">
        <v>238396.0</v>
      </c>
      <c r="S73" s="95">
        <v>-6037875.0</v>
      </c>
      <c r="T73" s="95">
        <v>4.5033533E7</v>
      </c>
      <c r="U73" s="96">
        <v>0.24303730158422807</v>
      </c>
      <c r="V73" s="96">
        <v>0.0023912460172455653</v>
      </c>
      <c r="W73" s="96">
        <v>0.15349418169744214</v>
      </c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</row>
    <row r="74" ht="21.0" customHeight="1">
      <c r="A74" s="93">
        <v>1.69446634E8</v>
      </c>
      <c r="B74" s="93" t="s">
        <v>131</v>
      </c>
      <c r="C74" s="94">
        <v>6.8711066E7</v>
      </c>
      <c r="D74" s="94">
        <v>2.71309118E8</v>
      </c>
      <c r="E74" s="94">
        <v>8649961.0</v>
      </c>
      <c r="F74" s="94">
        <v>47728.0</v>
      </c>
      <c r="G74" s="94">
        <v>408634.0</v>
      </c>
      <c r="H74" s="94">
        <v>225763.0</v>
      </c>
      <c r="I74" s="125">
        <v>1.8070583604884756E8</v>
      </c>
      <c r="J74" s="125">
        <v>9.735244450251454E7</v>
      </c>
      <c r="K74" s="126">
        <v>2.8662208440323144E8</v>
      </c>
      <c r="L74" s="127">
        <v>9.0</v>
      </c>
      <c r="M74" s="127">
        <v>210651.0</v>
      </c>
      <c r="N74" s="127">
        <v>834252.0</v>
      </c>
      <c r="O74" s="95">
        <v>1044903.0</v>
      </c>
      <c r="P74" s="95" t="s">
        <v>341</v>
      </c>
      <c r="Q74" s="95" t="s">
        <v>341</v>
      </c>
      <c r="R74" s="95">
        <v>426959.0</v>
      </c>
      <c r="S74" s="95">
        <v>-2184590.0</v>
      </c>
      <c r="T74" s="95">
        <v>1.880394E7</v>
      </c>
      <c r="U74" s="96">
        <v>0.10405828838265636</v>
      </c>
      <c r="V74" s="96">
        <v>0.004385703945923741</v>
      </c>
      <c r="W74" s="96">
        <v>0.06560534244648736</v>
      </c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</row>
    <row r="75" ht="21.0" customHeight="1">
      <c r="A75" s="93">
        <v>1.4406546E8</v>
      </c>
      <c r="B75" s="93" t="s">
        <v>149</v>
      </c>
      <c r="C75" s="94">
        <v>5.5629755E7</v>
      </c>
      <c r="D75" s="94">
        <v>1.14974059E8</v>
      </c>
      <c r="E75" s="94">
        <v>3720370.0</v>
      </c>
      <c r="F75" s="94">
        <v>4163.0</v>
      </c>
      <c r="G75" s="94">
        <v>183937.0</v>
      </c>
      <c r="H75" s="94">
        <v>282626.0</v>
      </c>
      <c r="I75" s="125">
        <v>1.5557780681587458E8</v>
      </c>
      <c r="J75" s="125">
        <v>8.411739187464494E7</v>
      </c>
      <c r="K75" s="126">
        <v>2.4915485243845338E8</v>
      </c>
      <c r="L75" s="127">
        <v>0.0</v>
      </c>
      <c r="M75" s="127">
        <v>9529.0</v>
      </c>
      <c r="N75" s="127">
        <v>620418.0</v>
      </c>
      <c r="O75" s="95">
        <v>629947.0</v>
      </c>
      <c r="P75" s="95" t="s">
        <v>341</v>
      </c>
      <c r="Q75" s="95" t="s">
        <v>341</v>
      </c>
      <c r="R75" s="95">
        <v>1645815.0</v>
      </c>
      <c r="S75" s="95">
        <v>-9675535.0</v>
      </c>
      <c r="T75" s="95">
        <v>1.250365E7</v>
      </c>
      <c r="U75" s="96">
        <v>0.08036911083852723</v>
      </c>
      <c r="V75" s="96">
        <v>0.01956569222275292</v>
      </c>
      <c r="W75" s="96">
        <v>0.050184252394155845</v>
      </c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</row>
    <row r="76" ht="21.0" customHeight="1">
      <c r="A76" s="93">
        <v>1.70972148E8</v>
      </c>
      <c r="B76" s="93" t="s">
        <v>148</v>
      </c>
      <c r="C76" s="94">
        <v>6.3063946E7</v>
      </c>
      <c r="D76" s="94">
        <v>2.33638049E8</v>
      </c>
      <c r="E76" s="94">
        <v>1.5467475E7</v>
      </c>
      <c r="F76" s="94">
        <v>143341.0</v>
      </c>
      <c r="G76" s="94">
        <v>701153.0</v>
      </c>
      <c r="H76" s="94">
        <v>60660.0</v>
      </c>
      <c r="I76" s="125">
        <v>1.7171992632896E8</v>
      </c>
      <c r="J76" s="125">
        <v>9.270197546757865E7</v>
      </c>
      <c r="K76" s="126">
        <v>2.7330724413428056E8</v>
      </c>
      <c r="L76" s="127">
        <v>45234.0</v>
      </c>
      <c r="M76" s="127">
        <v>212236.0</v>
      </c>
      <c r="N76" s="127">
        <v>1109348.0</v>
      </c>
      <c r="O76" s="95">
        <v>1321584.0</v>
      </c>
      <c r="P76" s="95" t="s">
        <v>341</v>
      </c>
      <c r="Q76" s="95" t="s">
        <v>341</v>
      </c>
      <c r="R76" s="95">
        <v>134108.0</v>
      </c>
      <c r="S76" s="95">
        <v>-1.0234508E7</v>
      </c>
      <c r="T76" s="95">
        <v>2.4320325E7</v>
      </c>
      <c r="U76" s="96">
        <v>0.14162785600903474</v>
      </c>
      <c r="V76" s="96">
        <v>0.001446657412893025</v>
      </c>
      <c r="W76" s="96">
        <v>0.08898529227440091</v>
      </c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</row>
    <row r="77" ht="21.0" customHeight="1">
      <c r="A77" s="93">
        <v>1915332.0</v>
      </c>
      <c r="B77" s="93" t="s">
        <v>144</v>
      </c>
      <c r="C77" s="94">
        <v>5.8926296E7</v>
      </c>
      <c r="D77" s="94">
        <v>4.10366176E8</v>
      </c>
      <c r="E77" s="94">
        <v>2.9398912E7</v>
      </c>
      <c r="F77" s="94">
        <v>144695.0</v>
      </c>
      <c r="G77" s="94">
        <v>1397482.0</v>
      </c>
      <c r="H77" s="94">
        <v>1814773.0</v>
      </c>
      <c r="I77" s="125">
        <v>1.722648253748753E8</v>
      </c>
      <c r="J77" s="125">
        <v>9.298644324390128E7</v>
      </c>
      <c r="K77" s="126">
        <v>2.741171483395819E8</v>
      </c>
      <c r="L77" s="127">
        <v>9979.0</v>
      </c>
      <c r="M77" s="127">
        <v>174885.0</v>
      </c>
      <c r="N77" s="127">
        <v>1822775.0</v>
      </c>
      <c r="O77" s="95">
        <v>1997660.0</v>
      </c>
      <c r="P77" s="95" t="s">
        <v>341</v>
      </c>
      <c r="Q77" s="95" t="s">
        <v>341</v>
      </c>
      <c r="R77" s="95">
        <v>1814773.0</v>
      </c>
      <c r="S77" s="95">
        <v>-1.021603E7</v>
      </c>
      <c r="T77" s="95">
        <v>3.8206672E7</v>
      </c>
      <c r="U77" s="96">
        <v>0.22179032728739767</v>
      </c>
      <c r="V77" s="96">
        <v>0.019516533127736616</v>
      </c>
      <c r="W77" s="96">
        <v>0.13938081667429575</v>
      </c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</row>
    <row r="78" ht="21.0" customHeight="1">
      <c r="A78" s="93">
        <v>1.44010731E8</v>
      </c>
      <c r="B78" s="93" t="s">
        <v>163</v>
      </c>
      <c r="C78" s="94">
        <v>6.275613E7</v>
      </c>
      <c r="D78" s="94">
        <v>1.20589321E8</v>
      </c>
      <c r="E78" s="94">
        <v>5339170.0</v>
      </c>
      <c r="F78" s="94">
        <v>26327.0</v>
      </c>
      <c r="G78" s="94">
        <v>253795.0</v>
      </c>
      <c r="H78" s="94">
        <v>71823.0</v>
      </c>
      <c r="I78" s="125">
        <v>1.3148251285446861E8</v>
      </c>
      <c r="J78" s="125">
        <v>7.06405203046834E7</v>
      </c>
      <c r="K78" s="126">
        <v>2.124304915503676E8</v>
      </c>
      <c r="L78" s="127">
        <v>0.0</v>
      </c>
      <c r="M78" s="127">
        <v>102096.0</v>
      </c>
      <c r="N78" s="127">
        <v>556967.0</v>
      </c>
      <c r="O78" s="95">
        <v>659063.0</v>
      </c>
      <c r="P78" s="95" t="s">
        <v>341</v>
      </c>
      <c r="Q78" s="95" t="s">
        <v>341</v>
      </c>
      <c r="R78" s="95">
        <v>176699.0</v>
      </c>
      <c r="S78" s="95">
        <v>1564364.0</v>
      </c>
      <c r="T78" s="95">
        <v>1.216033E7</v>
      </c>
      <c r="U78" s="96">
        <v>0.09248629141625593</v>
      </c>
      <c r="V78" s="96">
        <v>0.0025013830481127562</v>
      </c>
      <c r="W78" s="96">
        <v>0.057243806721205874</v>
      </c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</row>
    <row r="79" ht="21.0" customHeight="1">
      <c r="A79" s="93">
        <v>1.71922856E8</v>
      </c>
      <c r="B79" s="93" t="s">
        <v>195</v>
      </c>
      <c r="C79" s="94">
        <v>4.1691855E7</v>
      </c>
      <c r="D79" s="94">
        <v>7.1515828E7</v>
      </c>
      <c r="E79" s="94">
        <v>0.0</v>
      </c>
      <c r="F79" s="94">
        <v>0.0</v>
      </c>
      <c r="G79" s="94">
        <v>0.0</v>
      </c>
      <c r="H79" s="94">
        <v>0.0</v>
      </c>
      <c r="I79" s="125">
        <v>5.838216050134853E7</v>
      </c>
      <c r="J79" s="125">
        <v>2.061211795797192E7</v>
      </c>
      <c r="K79" s="126">
        <v>9.17431867963816E7</v>
      </c>
      <c r="L79" s="127">
        <v>3.0</v>
      </c>
      <c r="M79" s="127">
        <v>14818.0</v>
      </c>
      <c r="N79" s="127">
        <v>139000.0</v>
      </c>
      <c r="O79" s="95">
        <v>153818.0</v>
      </c>
      <c r="P79" s="95" t="s">
        <v>341</v>
      </c>
      <c r="Q79" s="95" t="s">
        <v>341</v>
      </c>
      <c r="R79" s="95">
        <v>190693.0</v>
      </c>
      <c r="S79" s="95">
        <v>-252216.0</v>
      </c>
      <c r="T79" s="95">
        <v>2928180.0</v>
      </c>
      <c r="U79" s="96">
        <v>0.05015538950348307</v>
      </c>
      <c r="V79" s="96">
        <v>0.009251499549382687</v>
      </c>
      <c r="W79" s="96">
        <v>0.03191713850641484</v>
      </c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</row>
    <row r="80" ht="21.0" customHeight="1">
      <c r="A80" s="93">
        <v>1.44049878E8</v>
      </c>
      <c r="B80" s="93" t="s">
        <v>137</v>
      </c>
      <c r="C80" s="94">
        <v>6.1848743E7</v>
      </c>
      <c r="D80" s="94">
        <v>3.05529922E8</v>
      </c>
      <c r="E80" s="94">
        <v>1.0323366E7</v>
      </c>
      <c r="F80" s="94">
        <v>75433.0</v>
      </c>
      <c r="G80" s="94">
        <v>478450.0</v>
      </c>
      <c r="H80" s="94">
        <v>262876.0</v>
      </c>
      <c r="I80" s="125">
        <v>1.8014031346642143E8</v>
      </c>
      <c r="J80" s="125">
        <v>9.70622589685697E7</v>
      </c>
      <c r="K80" s="126">
        <v>2.8578664766883767E8</v>
      </c>
      <c r="L80" s="127">
        <v>10132.0</v>
      </c>
      <c r="M80" s="127">
        <v>227689.0</v>
      </c>
      <c r="N80" s="127">
        <v>855428.0</v>
      </c>
      <c r="O80" s="95">
        <v>1083117.0</v>
      </c>
      <c r="P80" s="95" t="s">
        <v>341</v>
      </c>
      <c r="Q80" s="95" t="s">
        <v>341</v>
      </c>
      <c r="R80" s="95">
        <v>448352.0</v>
      </c>
      <c r="S80" s="95">
        <v>-1.1421394E7</v>
      </c>
      <c r="T80" s="95">
        <v>1.9387706E7</v>
      </c>
      <c r="U80" s="96">
        <v>0.10762558156430606</v>
      </c>
      <c r="V80" s="96">
        <v>0.004619220743102461</v>
      </c>
      <c r="W80" s="96">
        <v>0.06783978943084137</v>
      </c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</row>
    <row r="81" ht="21.0" customHeight="1">
      <c r="A81" s="93">
        <v>1.71806191E8</v>
      </c>
      <c r="B81" s="93" t="s">
        <v>141</v>
      </c>
      <c r="C81" s="94">
        <v>6.8063134E7</v>
      </c>
      <c r="D81" s="94">
        <v>2.12050309E8</v>
      </c>
      <c r="E81" s="94">
        <v>3231020.0</v>
      </c>
      <c r="F81" s="94">
        <v>278.0</v>
      </c>
      <c r="G81" s="94">
        <v>161412.0</v>
      </c>
      <c r="H81" s="94">
        <v>0.0</v>
      </c>
      <c r="I81" s="125">
        <v>1.6433819831747106E8</v>
      </c>
      <c r="J81" s="125">
        <v>8.881514708269304E7</v>
      </c>
      <c r="K81" s="126">
        <v>2.623018734305612E8</v>
      </c>
      <c r="L81" s="127">
        <v>0.0</v>
      </c>
      <c r="M81" s="127">
        <v>11689.0</v>
      </c>
      <c r="N81" s="127">
        <v>541845.0</v>
      </c>
      <c r="O81" s="95">
        <v>553534.0</v>
      </c>
      <c r="P81" s="95" t="s">
        <v>341</v>
      </c>
      <c r="Q81" s="95" t="s">
        <v>341</v>
      </c>
      <c r="R81" s="95">
        <v>1112.0</v>
      </c>
      <c r="S81" s="95">
        <v>-369131.0</v>
      </c>
      <c r="T81" s="95">
        <v>1.095379E7</v>
      </c>
      <c r="U81" s="96">
        <v>0.06665394967297439</v>
      </c>
      <c r="V81" s="96">
        <v>1.2520386854335231E-5</v>
      </c>
      <c r="W81" s="96">
        <v>0.0417602430998259</v>
      </c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</row>
    <row r="82" ht="21.0" customHeight="1">
      <c r="A82" s="93">
        <v>6.9795161E7</v>
      </c>
      <c r="B82" s="93" t="s">
        <v>236</v>
      </c>
      <c r="C82" s="94">
        <v>2.1043823E7</v>
      </c>
      <c r="D82" s="94">
        <v>1005744.0</v>
      </c>
      <c r="E82" s="94">
        <v>0.0</v>
      </c>
      <c r="F82" s="94">
        <v>0.0</v>
      </c>
      <c r="G82" s="94">
        <v>0.0</v>
      </c>
      <c r="H82" s="94">
        <v>0.0</v>
      </c>
      <c r="I82" s="125">
        <v>2.554352781868984E7</v>
      </c>
      <c r="J82" s="125">
        <v>-2.141560698360752E7</v>
      </c>
      <c r="K82" s="126">
        <v>1.7694217553040113E7</v>
      </c>
      <c r="L82" s="127">
        <v>0.0</v>
      </c>
      <c r="M82" s="127">
        <v>5841.0</v>
      </c>
      <c r="N82" s="127">
        <v>22927.0</v>
      </c>
      <c r="O82" s="95">
        <v>28768.0</v>
      </c>
      <c r="P82" s="95" t="s">
        <v>341</v>
      </c>
      <c r="Q82" s="95" t="s">
        <v>341</v>
      </c>
      <c r="R82" s="95">
        <v>342004.0</v>
      </c>
      <c r="S82" s="95">
        <v>-1617488.0</v>
      </c>
      <c r="T82" s="95">
        <v>516950.0</v>
      </c>
      <c r="U82" s="96">
        <v>0.0202380032887139</v>
      </c>
      <c r="V82" s="96">
        <v>-0.015969848543717927</v>
      </c>
      <c r="W82" s="96">
        <v>0.029215759241706666</v>
      </c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</row>
    <row r="83" ht="21.0" customHeight="1">
      <c r="A83" s="93">
        <v>1.71982346E8</v>
      </c>
      <c r="B83" s="93" t="s">
        <v>147</v>
      </c>
      <c r="C83" s="94">
        <v>5.8795325E7</v>
      </c>
      <c r="D83" s="94">
        <v>1.08816929E8</v>
      </c>
      <c r="E83" s="94">
        <v>6827190.0</v>
      </c>
      <c r="F83" s="94">
        <v>22349.0</v>
      </c>
      <c r="G83" s="94">
        <v>330185.0</v>
      </c>
      <c r="H83" s="94">
        <v>72073.0</v>
      </c>
      <c r="I83" s="125">
        <v>1.572906313401552E8</v>
      </c>
      <c r="J83" s="125">
        <v>8.504353271262844E7</v>
      </c>
      <c r="K83" s="126">
        <v>2.517330959093418E8</v>
      </c>
      <c r="L83" s="127">
        <v>0.0</v>
      </c>
      <c r="M83" s="127">
        <v>84028.0</v>
      </c>
      <c r="N83" s="127">
        <v>665938.0</v>
      </c>
      <c r="O83" s="95">
        <v>749966.0</v>
      </c>
      <c r="P83" s="95" t="s">
        <v>341</v>
      </c>
      <c r="Q83" s="95" t="s">
        <v>341</v>
      </c>
      <c r="R83" s="95">
        <v>143175.0</v>
      </c>
      <c r="S83" s="95">
        <v>-8928357.0</v>
      </c>
      <c r="T83" s="95">
        <v>1.415904E7</v>
      </c>
      <c r="U83" s="96">
        <v>0.09001833026774364</v>
      </c>
      <c r="V83" s="96">
        <v>0.0016835495355514481</v>
      </c>
      <c r="W83" s="96">
        <v>0.056246239489698174</v>
      </c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</row>
    <row r="84" ht="21.0" customHeight="1">
      <c r="A84" s="93">
        <v>1.45008495E8</v>
      </c>
      <c r="B84" s="93" t="s">
        <v>168</v>
      </c>
      <c r="C84" s="94">
        <v>5.5244189E7</v>
      </c>
      <c r="D84" s="94">
        <v>4.28803141E8</v>
      </c>
      <c r="E84" s="94">
        <v>1.3559833E7</v>
      </c>
      <c r="F84" s="94">
        <v>95323.0</v>
      </c>
      <c r="G84" s="94">
        <v>630330.0</v>
      </c>
      <c r="H84" s="94">
        <v>235069.0</v>
      </c>
      <c r="I84" s="125">
        <v>1.1644417047710422E8</v>
      </c>
      <c r="J84" s="125">
        <v>6.1721946970189154E7</v>
      </c>
      <c r="K84" s="126">
        <v>1.8899545772668234E8</v>
      </c>
      <c r="L84" s="127">
        <v>21.0</v>
      </c>
      <c r="M84" s="127">
        <v>122815.0</v>
      </c>
      <c r="N84" s="127">
        <v>886756.0</v>
      </c>
      <c r="O84" s="95">
        <v>1009571.0</v>
      </c>
      <c r="P84" s="95" t="s">
        <v>341</v>
      </c>
      <c r="Q84" s="95" t="s">
        <v>341</v>
      </c>
      <c r="R84" s="95">
        <v>268518.0</v>
      </c>
      <c r="S84" s="95">
        <v>-3016304.0</v>
      </c>
      <c r="T84" s="95">
        <v>1.8963402E7</v>
      </c>
      <c r="U84" s="96">
        <v>0.16285402628832046</v>
      </c>
      <c r="V84" s="96">
        <v>0.004350446043604076</v>
      </c>
      <c r="W84" s="96">
        <v>0.10033787175681287</v>
      </c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</row>
    <row r="85" ht="21.0" customHeight="1">
      <c r="A85" s="93">
        <v>1.59857111E8</v>
      </c>
      <c r="B85" s="93" t="s">
        <v>181</v>
      </c>
      <c r="C85" s="94">
        <v>4.9925021E7</v>
      </c>
      <c r="D85" s="94">
        <v>4.6575405E8</v>
      </c>
      <c r="E85" s="94">
        <v>467180.0</v>
      </c>
      <c r="F85" s="94">
        <v>174.0</v>
      </c>
      <c r="G85" s="94">
        <v>23272.0</v>
      </c>
      <c r="H85" s="94">
        <v>0.0</v>
      </c>
      <c r="I85" s="125">
        <v>8.334185300587037E7</v>
      </c>
      <c r="J85" s="125">
        <v>4.007370055822652E7</v>
      </c>
      <c r="K85" s="126">
        <v>1.3536484298471543E8</v>
      </c>
      <c r="L85" s="127">
        <v>377.0</v>
      </c>
      <c r="M85" s="127">
        <v>9898.0</v>
      </c>
      <c r="N85" s="127">
        <v>208333.0</v>
      </c>
      <c r="O85" s="95">
        <v>218231.0</v>
      </c>
      <c r="P85" s="95" t="s">
        <v>341</v>
      </c>
      <c r="Q85" s="95" t="s">
        <v>341</v>
      </c>
      <c r="R85" s="95">
        <v>0.0</v>
      </c>
      <c r="S85" s="95">
        <v>-33481.0</v>
      </c>
      <c r="T85" s="95">
        <v>4265715.0</v>
      </c>
      <c r="U85" s="96">
        <v>0.05118334721570847</v>
      </c>
      <c r="V85" s="96">
        <v>0.0</v>
      </c>
      <c r="W85" s="96">
        <v>0.03151272447072286</v>
      </c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</row>
    <row r="86" ht="21.0" customHeight="1">
      <c r="A86" s="93">
        <v>1.4504414E8</v>
      </c>
      <c r="B86" s="93" t="s">
        <v>159</v>
      </c>
      <c r="C86" s="94">
        <v>5.3478696E7</v>
      </c>
      <c r="D86" s="94">
        <v>1.03526174E8</v>
      </c>
      <c r="E86" s="94">
        <v>8109390.0</v>
      </c>
      <c r="F86" s="94">
        <v>158861.0</v>
      </c>
      <c r="G86" s="94">
        <v>326036.0</v>
      </c>
      <c r="H86" s="94">
        <v>582601.0</v>
      </c>
      <c r="I86" s="125">
        <v>1.388226020736197E8</v>
      </c>
      <c r="J86" s="125">
        <v>7.48415109878217E7</v>
      </c>
      <c r="K86" s="126">
        <v>2.2371467224421448E8</v>
      </c>
      <c r="L86" s="127">
        <v>63.0</v>
      </c>
      <c r="M86" s="127">
        <v>167469.0</v>
      </c>
      <c r="N86" s="127">
        <v>621497.0</v>
      </c>
      <c r="O86" s="95">
        <v>788966.0</v>
      </c>
      <c r="P86" s="95" t="s">
        <v>341</v>
      </c>
      <c r="Q86" s="95" t="s">
        <v>341</v>
      </c>
      <c r="R86" s="95">
        <v>582601.0</v>
      </c>
      <c r="S86" s="95">
        <v>-8826566.0</v>
      </c>
      <c r="T86" s="95">
        <v>1.410469E7</v>
      </c>
      <c r="U86" s="96">
        <v>0.10160225920934743</v>
      </c>
      <c r="V86" s="96">
        <v>0.007784463358774271</v>
      </c>
      <c r="W86" s="96">
        <v>0.0630476752307191</v>
      </c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</row>
    <row r="87" ht="21.0" customHeight="1">
      <c r="A87" s="93">
        <v>1.71983336E8</v>
      </c>
      <c r="B87" s="93" t="s">
        <v>133</v>
      </c>
      <c r="C87" s="94">
        <v>6.236317E7</v>
      </c>
      <c r="D87" s="94">
        <v>3.21019648E8</v>
      </c>
      <c r="E87" s="94">
        <v>2.4006833E7</v>
      </c>
      <c r="F87" s="94">
        <v>279698.0</v>
      </c>
      <c r="G87" s="94">
        <v>1060403.0</v>
      </c>
      <c r="H87" s="94">
        <v>924293.0</v>
      </c>
      <c r="I87" s="125">
        <v>1.7997149775818887E8</v>
      </c>
      <c r="J87" s="125">
        <v>9.697557180959612E7</v>
      </c>
      <c r="K87" s="126">
        <v>2.855371951666847E8</v>
      </c>
      <c r="L87" s="127">
        <v>16332.0</v>
      </c>
      <c r="M87" s="127">
        <v>456833.0</v>
      </c>
      <c r="N87" s="127">
        <v>1331652.0</v>
      </c>
      <c r="O87" s="95">
        <v>1788485.0</v>
      </c>
      <c r="P87" s="95" t="s">
        <v>341</v>
      </c>
      <c r="Q87" s="95" t="s">
        <v>341</v>
      </c>
      <c r="R87" s="95">
        <v>1147631.0</v>
      </c>
      <c r="S87" s="95">
        <v>-9006770.0</v>
      </c>
      <c r="T87" s="95">
        <v>3.1208577E7</v>
      </c>
      <c r="U87" s="96">
        <v>0.17340844182967288</v>
      </c>
      <c r="V87" s="96">
        <v>0.011834227719257824</v>
      </c>
      <c r="W87" s="96">
        <v>0.10929776410313807</v>
      </c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</row>
    <row r="88" ht="21.0" customHeight="1">
      <c r="A88" s="93">
        <v>1.45023737E8</v>
      </c>
      <c r="B88" s="93" t="s">
        <v>185</v>
      </c>
      <c r="C88" s="94">
        <v>4.6099147E7</v>
      </c>
      <c r="D88" s="94">
        <v>1.54949093E8</v>
      </c>
      <c r="E88" s="94">
        <v>0.0</v>
      </c>
      <c r="F88" s="94">
        <v>0.0</v>
      </c>
      <c r="G88" s="94">
        <v>0.0</v>
      </c>
      <c r="H88" s="94">
        <v>0.0</v>
      </c>
      <c r="I88" s="125">
        <v>7.398698838705377E7</v>
      </c>
      <c r="J88" s="125">
        <v>3.3221635938343924E7</v>
      </c>
      <c r="K88" s="126">
        <v>1.1946392681148475E8</v>
      </c>
      <c r="L88" s="127">
        <v>1.0</v>
      </c>
      <c r="M88" s="127">
        <v>66536.0</v>
      </c>
      <c r="N88" s="127">
        <v>114813.0</v>
      </c>
      <c r="O88" s="95">
        <v>181349.0</v>
      </c>
      <c r="P88" s="95" t="s">
        <v>341</v>
      </c>
      <c r="Q88" s="95" t="s">
        <v>341</v>
      </c>
      <c r="R88" s="95">
        <v>148021.0</v>
      </c>
      <c r="S88" s="95">
        <v>-1086960.0</v>
      </c>
      <c r="T88" s="95">
        <v>2961652.0</v>
      </c>
      <c r="U88" s="96">
        <v>0.04002936279155578</v>
      </c>
      <c r="V88" s="96">
        <v>0.0044555602341411595</v>
      </c>
      <c r="W88" s="96">
        <v>0.024791182401642596</v>
      </c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</row>
    <row r="89" ht="21.0" customHeight="1">
      <c r="A89" s="93">
        <v>1.68839111E8</v>
      </c>
      <c r="B89" s="93" t="s">
        <v>136</v>
      </c>
      <c r="C89" s="94">
        <v>6.3671454E7</v>
      </c>
      <c r="D89" s="94">
        <v>3.77708726E8</v>
      </c>
      <c r="E89" s="94">
        <v>1.164518E7</v>
      </c>
      <c r="F89" s="94">
        <v>147100.0</v>
      </c>
      <c r="G89" s="94">
        <v>508709.0</v>
      </c>
      <c r="H89" s="94">
        <v>99236.0</v>
      </c>
      <c r="I89" s="125">
        <v>1.6063359295909762E8</v>
      </c>
      <c r="J89" s="125">
        <v>8.684026299699567E7</v>
      </c>
      <c r="K89" s="126">
        <v>2.5675412050853145E8</v>
      </c>
      <c r="L89" s="127">
        <v>0.0</v>
      </c>
      <c r="M89" s="127">
        <v>193588.0</v>
      </c>
      <c r="N89" s="127">
        <v>799741.0</v>
      </c>
      <c r="O89" s="95">
        <v>993329.0</v>
      </c>
      <c r="P89" s="95" t="s">
        <v>341</v>
      </c>
      <c r="Q89" s="95" t="s">
        <v>341</v>
      </c>
      <c r="R89" s="95">
        <v>154999.0</v>
      </c>
      <c r="S89" s="95">
        <v>-3003652.0</v>
      </c>
      <c r="T89" s="95">
        <v>1.7930752E7</v>
      </c>
      <c r="U89" s="96">
        <v>0.11162516924193892</v>
      </c>
      <c r="V89" s="96">
        <v>0.0017848748339852718</v>
      </c>
      <c r="W89" s="96">
        <v>0.06983627746454879</v>
      </c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</row>
    <row r="90" ht="21.0" customHeight="1">
      <c r="A90" s="93">
        <v>1.77526978E8</v>
      </c>
      <c r="B90" s="93" t="s">
        <v>128</v>
      </c>
      <c r="C90" s="94">
        <v>7.1722068E7</v>
      </c>
      <c r="D90" s="94">
        <v>1.02125666E8</v>
      </c>
      <c r="E90" s="94">
        <v>2763930.0</v>
      </c>
      <c r="F90" s="94">
        <v>8693.0</v>
      </c>
      <c r="G90" s="94">
        <v>133850.0</v>
      </c>
      <c r="H90" s="94">
        <v>34267.0</v>
      </c>
      <c r="I90" s="125">
        <v>1.9676754210594916E8</v>
      </c>
      <c r="J90" s="125">
        <v>1.0546510912492116E8</v>
      </c>
      <c r="K90" s="126">
        <v>3.102188730369462E8</v>
      </c>
      <c r="L90" s="127">
        <v>0.0</v>
      </c>
      <c r="M90" s="127">
        <v>65866.0</v>
      </c>
      <c r="N90" s="127">
        <v>434352.0</v>
      </c>
      <c r="O90" s="95">
        <v>500218.0</v>
      </c>
      <c r="P90" s="95" t="s">
        <v>341</v>
      </c>
      <c r="Q90" s="95" t="s">
        <v>341</v>
      </c>
      <c r="R90" s="95">
        <v>107591.0</v>
      </c>
      <c r="S90" s="95">
        <v>-2035918.0</v>
      </c>
      <c r="T90" s="95">
        <v>9345700.0</v>
      </c>
      <c r="U90" s="96">
        <v>0.04749614646793638</v>
      </c>
      <c r="V90" s="96">
        <v>0.001020157290811322</v>
      </c>
      <c r="W90" s="96">
        <v>0.030126149026680767</v>
      </c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</row>
    <row r="91" ht="21.0" customHeight="1">
      <c r="A91" s="93">
        <v>1.58817223E8</v>
      </c>
      <c r="B91" s="93" t="s">
        <v>175</v>
      </c>
      <c r="C91" s="94">
        <v>5.3982933E7</v>
      </c>
      <c r="D91" s="94">
        <v>2.35250784E8</v>
      </c>
      <c r="E91" s="94">
        <v>1.1736876E7</v>
      </c>
      <c r="F91" s="94">
        <v>165878.0</v>
      </c>
      <c r="G91" s="94">
        <v>503869.0</v>
      </c>
      <c r="H91" s="94">
        <v>298168.0</v>
      </c>
      <c r="I91" s="125">
        <v>1.0296466322189116E8</v>
      </c>
      <c r="J91" s="125">
        <v>5.3300030033598244E7</v>
      </c>
      <c r="K91" s="126">
        <v>1.6755570596245477E8</v>
      </c>
      <c r="L91" s="127">
        <v>20.0</v>
      </c>
      <c r="M91" s="127">
        <v>244708.0</v>
      </c>
      <c r="N91" s="127">
        <v>635203.0</v>
      </c>
      <c r="O91" s="95">
        <v>879911.0</v>
      </c>
      <c r="P91" s="95" t="s">
        <v>341</v>
      </c>
      <c r="Q91" s="95" t="s">
        <v>341</v>
      </c>
      <c r="R91" s="95">
        <v>362386.0</v>
      </c>
      <c r="S91" s="95">
        <v>-1527120.0</v>
      </c>
      <c r="T91" s="95">
        <v>1.5151856E7</v>
      </c>
      <c r="U91" s="96">
        <v>0.14715588363890833</v>
      </c>
      <c r="V91" s="96">
        <v>0.006798983035686211</v>
      </c>
      <c r="W91" s="96">
        <v>0.09042876763262941</v>
      </c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</row>
    <row r="92" ht="21.0" customHeight="1">
      <c r="A92" s="93">
        <v>1.44060837E8</v>
      </c>
      <c r="B92" s="93" t="s">
        <v>103</v>
      </c>
      <c r="C92" s="94">
        <v>7.5329046E7</v>
      </c>
      <c r="D92" s="94">
        <v>3.99493257E8</v>
      </c>
      <c r="E92" s="94">
        <v>1.6364697E7</v>
      </c>
      <c r="F92" s="94">
        <v>164875.0</v>
      </c>
      <c r="G92" s="94">
        <v>735718.0</v>
      </c>
      <c r="H92" s="94">
        <v>402555.0</v>
      </c>
      <c r="I92" s="125">
        <v>2.5235848679300368E8</v>
      </c>
      <c r="J92" s="125">
        <v>1.319615722492235E8</v>
      </c>
      <c r="K92" s="126">
        <v>3.9028461426053655E8</v>
      </c>
      <c r="L92" s="127">
        <v>3958.0</v>
      </c>
      <c r="M92" s="127">
        <v>299544.0</v>
      </c>
      <c r="N92" s="127">
        <v>1044190.0</v>
      </c>
      <c r="O92" s="95">
        <v>1343734.0</v>
      </c>
      <c r="P92" s="95" t="s">
        <v>341</v>
      </c>
      <c r="Q92" s="95" t="s">
        <v>341</v>
      </c>
      <c r="R92" s="95">
        <v>956075.0</v>
      </c>
      <c r="S92" s="95">
        <v>-6177628.0</v>
      </c>
      <c r="T92" s="95">
        <v>2.3887391E7</v>
      </c>
      <c r="U92" s="96">
        <v>0.0946565788357796</v>
      </c>
      <c r="V92" s="96">
        <v>0.007245101613326874</v>
      </c>
      <c r="W92" s="96">
        <v>0.061205054278808554</v>
      </c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</row>
    <row r="93" ht="21.0" customHeight="1">
      <c r="A93" s="93">
        <v>1.71879011E8</v>
      </c>
      <c r="B93" s="93" t="s">
        <v>100</v>
      </c>
      <c r="C93" s="94">
        <v>8.1045295E7</v>
      </c>
      <c r="D93" s="94">
        <v>3.92425305E8</v>
      </c>
      <c r="E93" s="94">
        <v>5.9826828E7</v>
      </c>
      <c r="F93" s="94">
        <v>174316.0</v>
      </c>
      <c r="G93" s="94">
        <v>2904182.0</v>
      </c>
      <c r="H93" s="94">
        <v>203820.0</v>
      </c>
      <c r="I93" s="125">
        <v>2.6925372346741414E8</v>
      </c>
      <c r="J93" s="125">
        <v>1.3962502127186683E8</v>
      </c>
      <c r="K93" s="126">
        <v>4.1422331046191514E8</v>
      </c>
      <c r="L93" s="127">
        <v>140.0</v>
      </c>
      <c r="M93" s="127">
        <v>183608.0</v>
      </c>
      <c r="N93" s="127">
        <v>3250937.0</v>
      </c>
      <c r="O93" s="95">
        <v>3434545.0</v>
      </c>
      <c r="P93" s="95" t="s">
        <v>341</v>
      </c>
      <c r="Q93" s="95" t="s">
        <v>341</v>
      </c>
      <c r="R93" s="95">
        <v>203820.0</v>
      </c>
      <c r="S93" s="95">
        <v>-1974117.0</v>
      </c>
      <c r="T93" s="95">
        <v>6.6854848E7</v>
      </c>
      <c r="U93" s="96">
        <v>0.24829683741807554</v>
      </c>
      <c r="V93" s="96">
        <v>0.0014597670112661094</v>
      </c>
      <c r="W93" s="96">
        <v>0.1613980824146468</v>
      </c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</row>
    <row r="94" ht="21.0" customHeight="1">
      <c r="A94" s="93">
        <v>1.61646318E8</v>
      </c>
      <c r="B94" s="93" t="s">
        <v>166</v>
      </c>
      <c r="C94" s="94">
        <v>5.4564912E7</v>
      </c>
      <c r="D94" s="94">
        <v>2.44408507E8</v>
      </c>
      <c r="E94" s="94">
        <v>2.8486317E7</v>
      </c>
      <c r="F94" s="94">
        <v>610200.0</v>
      </c>
      <c r="G94" s="94">
        <v>1118334.0</v>
      </c>
      <c r="H94" s="94">
        <v>787907.0</v>
      </c>
      <c r="I94" s="125">
        <v>1.1731326726647674E8</v>
      </c>
      <c r="J94" s="125">
        <v>6.225002297353518E7</v>
      </c>
      <c r="K94" s="126">
        <v>1.903626506759437E8</v>
      </c>
      <c r="L94" s="127">
        <v>15427.0</v>
      </c>
      <c r="M94" s="127">
        <v>765158.0</v>
      </c>
      <c r="N94" s="127">
        <v>1179825.0</v>
      </c>
      <c r="O94" s="95">
        <v>1944983.0</v>
      </c>
      <c r="P94" s="95" t="s">
        <v>341</v>
      </c>
      <c r="Q94" s="95" t="s">
        <v>341</v>
      </c>
      <c r="R94" s="95">
        <v>904224.0</v>
      </c>
      <c r="S94" s="95">
        <v>-3503580.0</v>
      </c>
      <c r="T94" s="95">
        <v>3.1275897E7</v>
      </c>
      <c r="U94" s="96">
        <v>0.26660153389945995</v>
      </c>
      <c r="V94" s="96">
        <v>0.014525681386244943</v>
      </c>
      <c r="W94" s="96">
        <v>0.16429639369353646</v>
      </c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</row>
    <row r="95" ht="21.0" customHeight="1">
      <c r="A95" s="93">
        <v>1.1409556E7</v>
      </c>
      <c r="B95" s="93" t="s">
        <v>89</v>
      </c>
      <c r="C95" s="94">
        <v>7.3629101E7</v>
      </c>
      <c r="D95" s="94">
        <v>5.82419822E8</v>
      </c>
      <c r="E95" s="94">
        <v>8899137.0</v>
      </c>
      <c r="F95" s="94">
        <v>42745.0</v>
      </c>
      <c r="G95" s="94">
        <v>423392.0</v>
      </c>
      <c r="H95" s="94">
        <v>755497.0</v>
      </c>
      <c r="I95" s="125">
        <v>3.1147383521900135E8</v>
      </c>
      <c r="J95" s="125">
        <v>1.5815757424395555E8</v>
      </c>
      <c r="K95" s="126">
        <v>4.734178326739352E8</v>
      </c>
      <c r="L95" s="127">
        <v>37.0</v>
      </c>
      <c r="M95" s="127">
        <v>42963.0</v>
      </c>
      <c r="N95" s="127">
        <v>760809.0</v>
      </c>
      <c r="O95" s="95">
        <v>803772.0</v>
      </c>
      <c r="P95" s="95" t="s">
        <v>341</v>
      </c>
      <c r="Q95" s="95" t="s">
        <v>341</v>
      </c>
      <c r="R95" s="95">
        <v>783782.0</v>
      </c>
      <c r="S95" s="95">
        <v>-1.486742E7</v>
      </c>
      <c r="T95" s="95">
        <v>1.5649657E7</v>
      </c>
      <c r="U95" s="96">
        <v>0.05024388963200238</v>
      </c>
      <c r="V95" s="96">
        <v>0.0049557032203277765</v>
      </c>
      <c r="W95" s="96">
        <v>0.03305675435082025</v>
      </c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</row>
    <row r="96" ht="21.0" customHeight="1">
      <c r="A96" s="93">
        <v>7887352.0</v>
      </c>
      <c r="B96" s="93" t="s">
        <v>120</v>
      </c>
      <c r="C96" s="94">
        <v>7.3991366E7</v>
      </c>
      <c r="D96" s="94">
        <v>2.1862165E9</v>
      </c>
      <c r="E96" s="94">
        <v>2280290.0</v>
      </c>
      <c r="F96" s="94">
        <v>5943.0</v>
      </c>
      <c r="G96" s="94">
        <v>111043.0</v>
      </c>
      <c r="H96" s="94">
        <v>0.0</v>
      </c>
      <c r="I96" s="125">
        <v>1.9822650682276237E8</v>
      </c>
      <c r="J96" s="125">
        <v>1.0619032774869598E8</v>
      </c>
      <c r="K96" s="126">
        <v>3.123504246292773E8</v>
      </c>
      <c r="L96" s="127">
        <v>0.0</v>
      </c>
      <c r="M96" s="127">
        <v>10066.0</v>
      </c>
      <c r="N96" s="127">
        <v>331182.0</v>
      </c>
      <c r="O96" s="95">
        <v>341248.0</v>
      </c>
      <c r="P96" s="95" t="s">
        <v>341</v>
      </c>
      <c r="Q96" s="95" t="s">
        <v>341</v>
      </c>
      <c r="R96" s="95">
        <v>0.0</v>
      </c>
      <c r="S96" s="95">
        <v>1368180.0</v>
      </c>
      <c r="T96" s="95">
        <v>6724300.0</v>
      </c>
      <c r="U96" s="96">
        <v>0.033922304881315944</v>
      </c>
      <c r="V96" s="96">
        <v>0.0</v>
      </c>
      <c r="W96" s="96">
        <v>0.021528064218196412</v>
      </c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</row>
    <row r="97" ht="21.0" customHeight="1">
      <c r="A97" s="93">
        <v>1.67614515E8</v>
      </c>
      <c r="B97" s="93" t="s">
        <v>161</v>
      </c>
      <c r="C97" s="94">
        <v>6.2430391E7</v>
      </c>
      <c r="D97" s="94">
        <v>2.2714341E8</v>
      </c>
      <c r="E97" s="94">
        <v>8435512.0</v>
      </c>
      <c r="F97" s="94">
        <v>26319.0</v>
      </c>
      <c r="G97" s="94">
        <v>408459.0</v>
      </c>
      <c r="H97" s="94">
        <v>96355.0</v>
      </c>
      <c r="I97" s="125">
        <v>1.3468305114989424E8</v>
      </c>
      <c r="J97" s="125">
        <v>7.24835407782874E7</v>
      </c>
      <c r="K97" s="126">
        <v>2.1736219378050834E8</v>
      </c>
      <c r="L97" s="127">
        <v>0.0</v>
      </c>
      <c r="M97" s="127">
        <v>78558.0</v>
      </c>
      <c r="N97" s="127">
        <v>536060.0</v>
      </c>
      <c r="O97" s="95">
        <v>614618.0</v>
      </c>
      <c r="P97" s="95" t="s">
        <v>341</v>
      </c>
      <c r="Q97" s="95" t="s">
        <v>341</v>
      </c>
      <c r="R97" s="95">
        <v>151660.0</v>
      </c>
      <c r="S97" s="95">
        <v>-1654230.0</v>
      </c>
      <c r="T97" s="95">
        <v>1.1509922E7</v>
      </c>
      <c r="U97" s="96">
        <v>0.08545932024654045</v>
      </c>
      <c r="V97" s="96">
        <v>0.002092337079170808</v>
      </c>
      <c r="W97" s="96">
        <v>0.05295273202672349</v>
      </c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</row>
    <row r="98" ht="21.0" customHeight="1">
      <c r="A98" s="93">
        <v>1.4572491E7</v>
      </c>
      <c r="B98" s="93" t="s">
        <v>107</v>
      </c>
      <c r="C98" s="94">
        <v>7.6524775E7</v>
      </c>
      <c r="D98" s="94">
        <v>7.041934438E9</v>
      </c>
      <c r="E98" s="94">
        <v>0.0</v>
      </c>
      <c r="F98" s="94">
        <v>0.0</v>
      </c>
      <c r="G98" s="94">
        <v>0.0</v>
      </c>
      <c r="H98" s="94">
        <v>0.0</v>
      </c>
      <c r="I98" s="125">
        <v>2.3270199869378966E8</v>
      </c>
      <c r="J98" s="125">
        <v>1.2283668274961698E8</v>
      </c>
      <c r="K98" s="126">
        <v>3.6222156758595854E8</v>
      </c>
      <c r="L98" s="127">
        <v>1.0</v>
      </c>
      <c r="M98" s="127">
        <v>14102.0</v>
      </c>
      <c r="N98" s="127">
        <v>236975.0</v>
      </c>
      <c r="O98" s="95">
        <v>251077.0</v>
      </c>
      <c r="P98" s="95" t="s">
        <v>341</v>
      </c>
      <c r="Q98" s="95" t="s">
        <v>341</v>
      </c>
      <c r="R98" s="95">
        <v>0.0</v>
      </c>
      <c r="S98" s="95">
        <v>-1204480.0</v>
      </c>
      <c r="T98" s="95">
        <v>4880520.0</v>
      </c>
      <c r="U98" s="96">
        <v>0.020973262057891604</v>
      </c>
      <c r="V98" s="96">
        <v>0.0</v>
      </c>
      <c r="W98" s="96">
        <v>0.013473852571856609</v>
      </c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</row>
    <row r="99" ht="21.0" customHeight="1">
      <c r="A99" s="93">
        <v>1.70028719E8</v>
      </c>
      <c r="B99" s="93" t="s">
        <v>182</v>
      </c>
      <c r="C99" s="94">
        <v>4.5638165E7</v>
      </c>
      <c r="D99" s="94">
        <v>1.15782445E8</v>
      </c>
      <c r="E99" s="94">
        <v>1358380.0</v>
      </c>
      <c r="F99" s="94">
        <v>4448.0</v>
      </c>
      <c r="G99" s="94">
        <v>65695.0</v>
      </c>
      <c r="H99" s="94">
        <v>256770.0</v>
      </c>
      <c r="I99" s="125">
        <v>7.78130530470508E7</v>
      </c>
      <c r="J99" s="125">
        <v>3.607609805980425E7</v>
      </c>
      <c r="K99" s="126">
        <v>1.2602003998441495E8</v>
      </c>
      <c r="L99" s="127">
        <v>0.0</v>
      </c>
      <c r="M99" s="127">
        <v>7242.0</v>
      </c>
      <c r="N99" s="127">
        <v>137904.0</v>
      </c>
      <c r="O99" s="95">
        <v>145146.0</v>
      </c>
      <c r="P99" s="95" t="s">
        <v>341</v>
      </c>
      <c r="Q99" s="95" t="s">
        <v>341</v>
      </c>
      <c r="R99" s="95">
        <v>256770.0</v>
      </c>
      <c r="S99" s="95">
        <v>-3956256.0</v>
      </c>
      <c r="T99" s="95">
        <v>2830500.0</v>
      </c>
      <c r="U99" s="96">
        <v>0.036375645077034786</v>
      </c>
      <c r="V99" s="96">
        <v>0.007117454874813399</v>
      </c>
      <c r="W99" s="96">
        <v>0.02246071339407646</v>
      </c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</row>
    <row r="100" ht="21.0" customHeight="1">
      <c r="A100" s="93">
        <v>1.68206434E8</v>
      </c>
      <c r="B100" s="93" t="s">
        <v>193</v>
      </c>
      <c r="C100" s="94">
        <v>4.1554227E7</v>
      </c>
      <c r="D100" s="94">
        <v>1.09993615E8</v>
      </c>
      <c r="E100" s="94">
        <v>3113920.0</v>
      </c>
      <c r="F100" s="94">
        <v>12642.0</v>
      </c>
      <c r="G100" s="94">
        <v>149375.0</v>
      </c>
      <c r="H100" s="94">
        <v>331451.0</v>
      </c>
      <c r="I100" s="125">
        <v>5.997472290319919E7</v>
      </c>
      <c r="J100" s="125">
        <v>2.1986101481209572E7</v>
      </c>
      <c r="K100" s="126">
        <v>9.466060200324419E7</v>
      </c>
      <c r="L100" s="127">
        <v>0.0</v>
      </c>
      <c r="M100" s="127">
        <v>12817.0</v>
      </c>
      <c r="N100" s="127">
        <v>174452.0</v>
      </c>
      <c r="O100" s="95">
        <v>187269.0</v>
      </c>
      <c r="P100" s="95" t="s">
        <v>341</v>
      </c>
      <c r="Q100" s="95" t="s">
        <v>341</v>
      </c>
      <c r="R100" s="95">
        <v>331451.0</v>
      </c>
      <c r="S100" s="95">
        <v>-855425.0</v>
      </c>
      <c r="T100" s="95">
        <v>3617210.0</v>
      </c>
      <c r="U100" s="96">
        <v>0.06031224197297708</v>
      </c>
      <c r="V100" s="96">
        <v>0.015075478491867906</v>
      </c>
      <c r="W100" s="96">
        <v>0.0382124128037558</v>
      </c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</row>
    <row r="101" ht="21.0" customHeight="1">
      <c r="A101" s="93">
        <v>6.5948574E7</v>
      </c>
      <c r="B101" s="93" t="s">
        <v>239</v>
      </c>
      <c r="C101" s="94">
        <v>3.735384E7</v>
      </c>
      <c r="D101" s="94">
        <v>1.23582864E8</v>
      </c>
      <c r="E101" s="94">
        <v>112620.0</v>
      </c>
      <c r="F101" s="94">
        <v>0.0</v>
      </c>
      <c r="G101" s="94">
        <v>5631.0</v>
      </c>
      <c r="H101" s="94">
        <v>24225.0</v>
      </c>
      <c r="I101" s="125">
        <v>4.791725050339479E7</v>
      </c>
      <c r="J101" s="125">
        <v>1.0876731692692814E7</v>
      </c>
      <c r="K101" s="126">
        <v>7.18556358125684E7</v>
      </c>
      <c r="L101" s="127">
        <v>0.0</v>
      </c>
      <c r="M101" s="127">
        <v>3520.0</v>
      </c>
      <c r="N101" s="127">
        <v>20189.0</v>
      </c>
      <c r="O101" s="95">
        <v>23709.0</v>
      </c>
      <c r="P101" s="95" t="s">
        <v>341</v>
      </c>
      <c r="Q101" s="95" t="s">
        <v>341</v>
      </c>
      <c r="R101" s="95">
        <v>44052.0</v>
      </c>
      <c r="S101" s="95">
        <v>-396520.0</v>
      </c>
      <c r="T101" s="95">
        <v>438980.0</v>
      </c>
      <c r="U101" s="96">
        <v>0.009161210115110834</v>
      </c>
      <c r="V101" s="96">
        <v>0.004050113696340871</v>
      </c>
      <c r="W101" s="96">
        <v>0.006109193733182683</v>
      </c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</row>
    <row r="102" ht="21.0" customHeight="1">
      <c r="A102" s="93">
        <v>1.71345916E8</v>
      </c>
      <c r="B102" s="93" t="s">
        <v>169</v>
      </c>
      <c r="C102" s="94">
        <v>5.6592654E7</v>
      </c>
      <c r="D102" s="94">
        <v>2.22353437E8</v>
      </c>
      <c r="E102" s="94">
        <v>1.0236434E7</v>
      </c>
      <c r="F102" s="94">
        <v>62918.0</v>
      </c>
      <c r="G102" s="94">
        <v>480361.0</v>
      </c>
      <c r="H102" s="94">
        <v>113302.0</v>
      </c>
      <c r="I102" s="125">
        <v>1.0984921607363194E8</v>
      </c>
      <c r="J102" s="125">
        <v>5.765814521765196E7</v>
      </c>
      <c r="K102" s="126">
        <v>1.785633883450089E8</v>
      </c>
      <c r="L102" s="127">
        <v>40.0</v>
      </c>
      <c r="M102" s="127">
        <v>63244.0</v>
      </c>
      <c r="N102" s="127">
        <v>518663.0</v>
      </c>
      <c r="O102" s="95">
        <v>581907.0</v>
      </c>
      <c r="P102" s="95" t="s">
        <v>341</v>
      </c>
      <c r="Q102" s="95" t="s">
        <v>341</v>
      </c>
      <c r="R102" s="95">
        <v>113302.0</v>
      </c>
      <c r="S102" s="95">
        <v>-243142.0</v>
      </c>
      <c r="T102" s="95">
        <v>1.1005734E7</v>
      </c>
      <c r="U102" s="96">
        <v>0.10018946327867151</v>
      </c>
      <c r="V102" s="96">
        <v>0.001965064945677662</v>
      </c>
      <c r="W102" s="96">
        <v>0.061634885527235936</v>
      </c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</row>
    <row r="103" ht="21.0" customHeight="1">
      <c r="A103" s="93">
        <v>1.63138873E8</v>
      </c>
      <c r="B103" s="93" t="s">
        <v>171</v>
      </c>
      <c r="C103" s="94">
        <v>5.6747139E7</v>
      </c>
      <c r="D103" s="94">
        <v>1.17969727E8</v>
      </c>
      <c r="E103" s="94">
        <v>4514750.0</v>
      </c>
      <c r="F103" s="94">
        <v>2529.0</v>
      </c>
      <c r="G103" s="94">
        <v>224473.0</v>
      </c>
      <c r="H103" s="94">
        <v>26737.0</v>
      </c>
      <c r="I103" s="125">
        <v>1.0700184295139045E8</v>
      </c>
      <c r="J103" s="125">
        <v>5.587083193211987E7</v>
      </c>
      <c r="K103" s="126">
        <v>1.7402610585630843E8</v>
      </c>
      <c r="L103" s="127">
        <v>0.0</v>
      </c>
      <c r="M103" s="127">
        <v>2900.0</v>
      </c>
      <c r="N103" s="127">
        <v>260598.0</v>
      </c>
      <c r="O103" s="95">
        <v>263498.0</v>
      </c>
      <c r="P103" s="95" t="s">
        <v>341</v>
      </c>
      <c r="Q103" s="95" t="s">
        <v>341</v>
      </c>
      <c r="R103" s="95">
        <v>26737.0</v>
      </c>
      <c r="S103" s="95">
        <v>1298452.0</v>
      </c>
      <c r="T103" s="95">
        <v>5240960.0</v>
      </c>
      <c r="U103" s="96">
        <v>0.048980090953955814</v>
      </c>
      <c r="V103" s="96">
        <v>4.7855023946097764E-4</v>
      </c>
      <c r="W103" s="96">
        <v>0.030115941365299565</v>
      </c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</row>
    <row r="104" ht="21.0" customHeight="1">
      <c r="A104" s="93">
        <v>1.15125159E8</v>
      </c>
      <c r="B104" s="93" t="s">
        <v>106</v>
      </c>
      <c r="C104" s="94">
        <v>7.769017E7</v>
      </c>
      <c r="D104" s="94">
        <v>5.99740171E8</v>
      </c>
      <c r="E104" s="94">
        <v>3736510.0</v>
      </c>
      <c r="F104" s="94">
        <v>29423.0</v>
      </c>
      <c r="G104" s="94">
        <v>172114.0</v>
      </c>
      <c r="H104" s="94">
        <v>0.0</v>
      </c>
      <c r="I104" s="125">
        <v>2.296442774025572E8</v>
      </c>
      <c r="J104" s="125">
        <v>1.2139516466645315E8</v>
      </c>
      <c r="K104" s="126">
        <v>3.5783375490933925E8</v>
      </c>
      <c r="L104" s="127">
        <v>0.0</v>
      </c>
      <c r="M104" s="127">
        <v>31002.0</v>
      </c>
      <c r="N104" s="127">
        <v>232028.0</v>
      </c>
      <c r="O104" s="95">
        <v>263030.0</v>
      </c>
      <c r="P104" s="95" t="s">
        <v>341</v>
      </c>
      <c r="Q104" s="95" t="s">
        <v>341</v>
      </c>
      <c r="R104" s="95">
        <v>0.0</v>
      </c>
      <c r="S104" s="95">
        <v>268730.0</v>
      </c>
      <c r="T104" s="95">
        <v>4950580.0</v>
      </c>
      <c r="U104" s="96">
        <v>0.021557602288176474</v>
      </c>
      <c r="V104" s="96">
        <v>0.0</v>
      </c>
      <c r="W104" s="96">
        <v>0.01383486027262654</v>
      </c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</row>
    <row r="105" ht="21.0" customHeight="1">
      <c r="A105" s="93">
        <v>1.71753933E8</v>
      </c>
      <c r="B105" s="93" t="s">
        <v>153</v>
      </c>
      <c r="C105" s="94">
        <v>6.4655518E7</v>
      </c>
      <c r="D105" s="94">
        <v>8.1264006E7</v>
      </c>
      <c r="E105" s="94">
        <v>0.0</v>
      </c>
      <c r="F105" s="94">
        <v>0.0</v>
      </c>
      <c r="G105" s="94">
        <v>0.0</v>
      </c>
      <c r="H105" s="94">
        <v>0.0</v>
      </c>
      <c r="I105" s="125">
        <v>1.510062752930704E8</v>
      </c>
      <c r="J105" s="125">
        <v>8.162641004915173E7</v>
      </c>
      <c r="K105" s="126">
        <v>2.422541328767134E8</v>
      </c>
      <c r="L105" s="127">
        <v>0.0</v>
      </c>
      <c r="M105" s="127">
        <v>2614.0</v>
      </c>
      <c r="N105" s="127">
        <v>34901.0</v>
      </c>
      <c r="O105" s="95">
        <v>37515.0</v>
      </c>
      <c r="P105" s="95" t="s">
        <v>341</v>
      </c>
      <c r="Q105" s="95" t="s">
        <v>341</v>
      </c>
      <c r="R105" s="95">
        <v>38961.0</v>
      </c>
      <c r="S105" s="95">
        <v>190330.0</v>
      </c>
      <c r="T105" s="95">
        <v>724160.0</v>
      </c>
      <c r="U105" s="96">
        <v>0.004795562294312356</v>
      </c>
      <c r="V105" s="96">
        <v>4.773087530927729E-4</v>
      </c>
      <c r="W105" s="96">
        <v>0.0029892575676656688</v>
      </c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</row>
    <row r="106" ht="21.0" customHeight="1">
      <c r="A106" s="93">
        <v>1.71858863E8</v>
      </c>
      <c r="B106" s="93" t="s">
        <v>165</v>
      </c>
      <c r="C106" s="94">
        <v>5.8683647E7</v>
      </c>
      <c r="D106" s="94">
        <v>4.4074696E7</v>
      </c>
      <c r="E106" s="94">
        <v>0.0</v>
      </c>
      <c r="F106" s="94">
        <v>0.0</v>
      </c>
      <c r="G106" s="94">
        <v>0.0</v>
      </c>
      <c r="H106" s="94">
        <v>0.0</v>
      </c>
      <c r="I106" s="125">
        <v>1.2022838295001858E8</v>
      </c>
      <c r="J106" s="125">
        <v>6.40092995260815E7</v>
      </c>
      <c r="K106" s="126">
        <v>1.949363135048302E8</v>
      </c>
      <c r="L106" s="127">
        <v>0.0</v>
      </c>
      <c r="M106" s="127">
        <v>0.0</v>
      </c>
      <c r="N106" s="127">
        <v>9279.0</v>
      </c>
      <c r="O106" s="95">
        <v>9279.0</v>
      </c>
      <c r="P106" s="95" t="s">
        <v>341</v>
      </c>
      <c r="Q106" s="95" t="s">
        <v>341</v>
      </c>
      <c r="R106" s="95">
        <v>0.0</v>
      </c>
      <c r="S106" s="95">
        <v>402800.0</v>
      </c>
      <c r="T106" s="95">
        <v>185580.0</v>
      </c>
      <c r="U106" s="96">
        <v>0.001543562305725674</v>
      </c>
      <c r="V106" s="96">
        <v>0.0</v>
      </c>
      <c r="W106" s="96">
        <v>9.520032294824413E-4</v>
      </c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</row>
    <row r="107" ht="21.0" customHeight="1">
      <c r="A107" s="93">
        <v>1.60258193E8</v>
      </c>
      <c r="B107" s="93" t="s">
        <v>191</v>
      </c>
      <c r="C107" s="94">
        <v>4.343044E7</v>
      </c>
      <c r="D107" s="94">
        <v>4.3574739E7</v>
      </c>
      <c r="E107" s="94">
        <v>0.0</v>
      </c>
      <c r="F107" s="94">
        <v>0.0</v>
      </c>
      <c r="G107" s="94">
        <v>0.0</v>
      </c>
      <c r="H107" s="94">
        <v>0.0</v>
      </c>
      <c r="I107" s="125">
        <v>6.121854963866156E7</v>
      </c>
      <c r="J107" s="125">
        <v>2.30431666065612E7</v>
      </c>
      <c r="K107" s="126">
        <v>9.692289240861505E7</v>
      </c>
      <c r="L107" s="127">
        <v>0.0</v>
      </c>
      <c r="M107" s="127">
        <v>0.0</v>
      </c>
      <c r="N107" s="127">
        <v>990.0</v>
      </c>
      <c r="O107" s="95">
        <v>990.0</v>
      </c>
      <c r="P107" s="95" t="s">
        <v>341</v>
      </c>
      <c r="Q107" s="95" t="s">
        <v>341</v>
      </c>
      <c r="R107" s="95">
        <v>0.0</v>
      </c>
      <c r="S107" s="95">
        <v>595015.0</v>
      </c>
      <c r="T107" s="95">
        <v>19800.0</v>
      </c>
      <c r="U107" s="96">
        <v>3.23431380143244E-4</v>
      </c>
      <c r="V107" s="96">
        <v>0.0</v>
      </c>
      <c r="W107" s="96">
        <v>2.0428610318938504E-4</v>
      </c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</row>
    <row r="108" ht="21.0" customHeight="1">
      <c r="A108" s="93">
        <v>1.71934536E8</v>
      </c>
      <c r="B108" s="93" t="s">
        <v>88</v>
      </c>
      <c r="C108" s="94">
        <v>8.786802E7</v>
      </c>
      <c r="D108" s="94">
        <v>6.86911268E8</v>
      </c>
      <c r="E108" s="94">
        <v>0.0</v>
      </c>
      <c r="F108" s="94">
        <v>0.0</v>
      </c>
      <c r="G108" s="94">
        <v>0.0</v>
      </c>
      <c r="H108" s="94">
        <v>0.0</v>
      </c>
      <c r="I108" s="125">
        <v>3.0620606373730594E8</v>
      </c>
      <c r="J108" s="125">
        <v>1.5588869448887086E8</v>
      </c>
      <c r="K108" s="126">
        <v>4.660762099724845E8</v>
      </c>
      <c r="L108" s="127">
        <v>0.0</v>
      </c>
      <c r="M108" s="127">
        <v>0.0</v>
      </c>
      <c r="N108" s="127">
        <v>0.0</v>
      </c>
      <c r="O108" s="95">
        <v>0.0</v>
      </c>
      <c r="P108" s="95" t="s">
        <v>341</v>
      </c>
      <c r="Q108" s="95" t="s">
        <v>341</v>
      </c>
      <c r="R108" s="95">
        <v>0.0</v>
      </c>
      <c r="S108" s="95">
        <v>124000.0</v>
      </c>
      <c r="T108" s="95">
        <v>0.0</v>
      </c>
      <c r="U108" s="96">
        <v>0.0</v>
      </c>
      <c r="V108" s="96">
        <v>0.0</v>
      </c>
      <c r="W108" s="96">
        <v>0.0</v>
      </c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</row>
    <row r="109" ht="21.0" customHeight="1">
      <c r="A109" s="93">
        <v>6.2691192E7</v>
      </c>
      <c r="B109" s="93" t="s">
        <v>91</v>
      </c>
      <c r="C109" s="94">
        <v>8.51593E7</v>
      </c>
      <c r="D109" s="94">
        <v>4.80344106E8</v>
      </c>
      <c r="E109" s="94">
        <v>1.8691604E7</v>
      </c>
      <c r="F109" s="94">
        <v>157651.0</v>
      </c>
      <c r="G109" s="94">
        <v>855320.0</v>
      </c>
      <c r="H109" s="94">
        <v>130085.0</v>
      </c>
      <c r="I109" s="125">
        <v>2.925887158917082E8</v>
      </c>
      <c r="J109" s="125">
        <v>1.4996869622476393E8</v>
      </c>
      <c r="K109" s="126">
        <v>4.470422344486743E8</v>
      </c>
      <c r="L109" s="127">
        <v>14920.0</v>
      </c>
      <c r="M109" s="127">
        <v>157651.0</v>
      </c>
      <c r="N109" s="127">
        <v>855320.0</v>
      </c>
      <c r="O109" s="95">
        <v>1012971.0</v>
      </c>
      <c r="P109" s="95" t="s">
        <v>341</v>
      </c>
      <c r="Q109" s="95" t="s">
        <v>341</v>
      </c>
      <c r="R109" s="95">
        <v>130085.0</v>
      </c>
      <c r="S109" s="95">
        <v>-1044010.0</v>
      </c>
      <c r="T109" s="95">
        <v>1.8691604E7</v>
      </c>
      <c r="U109" s="96">
        <v>0.06388354363918144</v>
      </c>
      <c r="V109" s="96">
        <v>8.674143556268339E-4</v>
      </c>
      <c r="W109" s="96">
        <v>0.041811718355989055</v>
      </c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</row>
    <row r="110" ht="21.0" customHeight="1">
      <c r="A110" s="93">
        <v>1.69461237E8</v>
      </c>
      <c r="B110" s="93" t="s">
        <v>110</v>
      </c>
      <c r="C110" s="94">
        <v>7.5210474E7</v>
      </c>
      <c r="D110" s="94">
        <v>3.74816162E8</v>
      </c>
      <c r="E110" s="94">
        <v>0.0</v>
      </c>
      <c r="F110" s="94">
        <v>0.0</v>
      </c>
      <c r="G110" s="94">
        <v>0.0</v>
      </c>
      <c r="H110" s="94">
        <v>0.0</v>
      </c>
      <c r="I110" s="125">
        <v>2.1579867358412138E8</v>
      </c>
      <c r="J110" s="125">
        <v>1.1478671103163496E8</v>
      </c>
      <c r="K110" s="126">
        <v>3.378830869700227E8</v>
      </c>
      <c r="L110" s="127">
        <v>0.0</v>
      </c>
      <c r="M110" s="127">
        <v>0.0</v>
      </c>
      <c r="N110" s="127">
        <v>0.0</v>
      </c>
      <c r="O110" s="95">
        <v>0.0</v>
      </c>
      <c r="P110" s="95" t="s">
        <v>341</v>
      </c>
      <c r="Q110" s="95" t="s">
        <v>341</v>
      </c>
      <c r="R110" s="95">
        <v>0.0</v>
      </c>
      <c r="S110" s="95">
        <v>0.0</v>
      </c>
      <c r="T110" s="95">
        <v>0.0</v>
      </c>
      <c r="U110" s="96">
        <v>0.0</v>
      </c>
      <c r="V110" s="96">
        <v>0.0</v>
      </c>
      <c r="W110" s="96">
        <v>0.0</v>
      </c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</row>
    <row r="111" ht="21.0" customHeight="1">
      <c r="A111" s="93">
        <v>1.6683283E8</v>
      </c>
      <c r="B111" s="93" t="s">
        <v>115</v>
      </c>
      <c r="C111" s="94">
        <v>0.0</v>
      </c>
      <c r="D111" s="94">
        <v>0.0</v>
      </c>
      <c r="E111" s="94">
        <v>0.0</v>
      </c>
      <c r="F111" s="94">
        <v>0.0</v>
      </c>
      <c r="G111" s="94">
        <v>0.0</v>
      </c>
      <c r="H111" s="94">
        <v>0.0</v>
      </c>
      <c r="I111" s="125">
        <v>2.073420409764314E8</v>
      </c>
      <c r="J111" s="125">
        <v>1.1068065414810102E8</v>
      </c>
      <c r="K111" s="126">
        <v>3.256268618579573E8</v>
      </c>
      <c r="L111" s="127">
        <v>0.0</v>
      </c>
      <c r="M111" s="127">
        <v>0.0</v>
      </c>
      <c r="N111" s="127">
        <v>0.0</v>
      </c>
      <c r="O111" s="95">
        <v>0.0</v>
      </c>
      <c r="P111" s="95" t="s">
        <v>341</v>
      </c>
      <c r="Q111" s="95" t="s">
        <v>341</v>
      </c>
      <c r="R111" s="95">
        <v>0.0</v>
      </c>
      <c r="S111" s="95">
        <v>-7.390402E7</v>
      </c>
      <c r="T111" s="95">
        <v>0.0</v>
      </c>
      <c r="U111" s="96">
        <v>0.0</v>
      </c>
      <c r="V111" s="96">
        <v>0.0</v>
      </c>
      <c r="W111" s="96">
        <v>0.0</v>
      </c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</row>
    <row r="112" ht="21.0" customHeight="1">
      <c r="A112" s="93">
        <v>1.36378574E8</v>
      </c>
      <c r="B112" s="93" t="s">
        <v>118</v>
      </c>
      <c r="C112" s="94">
        <v>7.360881E7</v>
      </c>
      <c r="D112" s="94">
        <v>5.98467976E8</v>
      </c>
      <c r="E112" s="94">
        <v>0.0</v>
      </c>
      <c r="F112" s="94">
        <v>0.0</v>
      </c>
      <c r="G112" s="94">
        <v>0.0</v>
      </c>
      <c r="H112" s="94">
        <v>0.0</v>
      </c>
      <c r="I112" s="125">
        <v>2.0234602957927427E8</v>
      </c>
      <c r="J112" s="125">
        <v>1.0822818647312963E8</v>
      </c>
      <c r="K112" s="126">
        <v>3.183590545391399E8</v>
      </c>
      <c r="L112" s="127">
        <v>0.0</v>
      </c>
      <c r="M112" s="127">
        <v>0.0</v>
      </c>
      <c r="N112" s="127">
        <v>0.0</v>
      </c>
      <c r="O112" s="95">
        <v>0.0</v>
      </c>
      <c r="P112" s="95" t="s">
        <v>341</v>
      </c>
      <c r="Q112" s="95" t="s">
        <v>341</v>
      </c>
      <c r="R112" s="95">
        <v>0.0</v>
      </c>
      <c r="S112" s="95">
        <v>429763.0</v>
      </c>
      <c r="T112" s="95">
        <v>0.0</v>
      </c>
      <c r="U112" s="96">
        <v>0.0</v>
      </c>
      <c r="V112" s="96">
        <v>0.0</v>
      </c>
      <c r="W112" s="96">
        <v>0.0</v>
      </c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</row>
    <row r="113" ht="21.0" customHeight="1">
      <c r="A113" s="93">
        <v>1.6757738E8</v>
      </c>
      <c r="B113" s="93" t="s">
        <v>150</v>
      </c>
      <c r="C113" s="94">
        <v>6.4983671E7</v>
      </c>
      <c r="D113" s="94">
        <v>3.90066585E8</v>
      </c>
      <c r="E113" s="94">
        <v>415830.0</v>
      </c>
      <c r="F113" s="94">
        <v>99.0</v>
      </c>
      <c r="G113" s="94">
        <v>20742.0</v>
      </c>
      <c r="H113" s="94">
        <v>0.0</v>
      </c>
      <c r="I113" s="125">
        <v>1.502160980004585E8</v>
      </c>
      <c r="J113" s="125">
        <v>8.119295449541914E7</v>
      </c>
      <c r="K113" s="126">
        <v>2.41058424289157E8</v>
      </c>
      <c r="L113" s="127">
        <v>0.0</v>
      </c>
      <c r="M113" s="127">
        <v>99.0</v>
      </c>
      <c r="N113" s="127">
        <v>20742.0</v>
      </c>
      <c r="O113" s="95">
        <v>20841.0</v>
      </c>
      <c r="P113" s="95" t="s">
        <v>341</v>
      </c>
      <c r="Q113" s="95" t="s">
        <v>341</v>
      </c>
      <c r="R113" s="95">
        <v>0.0</v>
      </c>
      <c r="S113" s="95">
        <v>414600.0</v>
      </c>
      <c r="T113" s="95">
        <v>415830.0</v>
      </c>
      <c r="U113" s="96">
        <v>0.0027682119661950663</v>
      </c>
      <c r="V113" s="96">
        <v>0.0</v>
      </c>
      <c r="W113" s="96">
        <v>0.001725017498252619</v>
      </c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</row>
    <row r="114" ht="21.0" customHeight="1">
      <c r="A114" s="93">
        <v>1.71209025E8</v>
      </c>
      <c r="B114" s="93" t="s">
        <v>152</v>
      </c>
      <c r="C114" s="94">
        <v>6.354548E7</v>
      </c>
      <c r="D114" s="94">
        <v>3.65338727E8</v>
      </c>
      <c r="E114" s="94">
        <v>0.0</v>
      </c>
      <c r="F114" s="94">
        <v>0.0</v>
      </c>
      <c r="G114" s="94">
        <v>0.0</v>
      </c>
      <c r="H114" s="94">
        <v>0.0</v>
      </c>
      <c r="I114" s="125">
        <v>1.4643280998068058E8</v>
      </c>
      <c r="J114" s="125">
        <v>7.910535493492767E7</v>
      </c>
      <c r="K114" s="126">
        <v>2.3532106005367386E8</v>
      </c>
      <c r="L114" s="127">
        <v>0.0</v>
      </c>
      <c r="M114" s="127">
        <v>0.0</v>
      </c>
      <c r="N114" s="127">
        <v>0.0</v>
      </c>
      <c r="O114" s="95">
        <v>0.0</v>
      </c>
      <c r="P114" s="95" t="s">
        <v>341</v>
      </c>
      <c r="Q114" s="95" t="s">
        <v>341</v>
      </c>
      <c r="R114" s="95">
        <v>0.0</v>
      </c>
      <c r="S114" s="95">
        <v>112056.0</v>
      </c>
      <c r="T114" s="95">
        <v>0.0</v>
      </c>
      <c r="U114" s="96">
        <v>0.0</v>
      </c>
      <c r="V114" s="96">
        <v>0.0</v>
      </c>
      <c r="W114" s="96">
        <v>0.0</v>
      </c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</row>
    <row r="115" ht="21.0" customHeight="1">
      <c r="A115" s="93">
        <v>1.38752108E8</v>
      </c>
      <c r="B115" s="93" t="s">
        <v>157</v>
      </c>
      <c r="C115" s="94">
        <v>6.1689789E7</v>
      </c>
      <c r="D115" s="94">
        <v>4.35412557E8</v>
      </c>
      <c r="E115" s="94">
        <v>0.0</v>
      </c>
      <c r="F115" s="94">
        <v>0.0</v>
      </c>
      <c r="G115" s="94">
        <v>0.0</v>
      </c>
      <c r="H115" s="94">
        <v>0.0</v>
      </c>
      <c r="I115" s="125">
        <v>1.3739508252859128E8</v>
      </c>
      <c r="J115" s="125">
        <v>7.403156618296285E7</v>
      </c>
      <c r="K115" s="126">
        <v>2.215272713987664E8</v>
      </c>
      <c r="L115" s="127">
        <v>0.0</v>
      </c>
      <c r="M115" s="127">
        <v>0.0</v>
      </c>
      <c r="N115" s="127">
        <v>0.0</v>
      </c>
      <c r="O115" s="95">
        <v>0.0</v>
      </c>
      <c r="P115" s="95" t="s">
        <v>341</v>
      </c>
      <c r="Q115" s="95" t="s">
        <v>341</v>
      </c>
      <c r="R115" s="95">
        <v>0.0</v>
      </c>
      <c r="S115" s="95">
        <v>-5130.0</v>
      </c>
      <c r="T115" s="95">
        <v>0.0</v>
      </c>
      <c r="U115" s="96">
        <v>0.0</v>
      </c>
      <c r="V115" s="96">
        <v>0.0</v>
      </c>
      <c r="W115" s="96">
        <v>0.0</v>
      </c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</row>
    <row r="116" ht="21.0" customHeight="1">
      <c r="A116" s="93">
        <v>1.4461836E8</v>
      </c>
      <c r="B116" s="93" t="s">
        <v>174</v>
      </c>
      <c r="C116" s="94">
        <v>7.2614708E7</v>
      </c>
      <c r="D116" s="94">
        <v>2.85387097E8</v>
      </c>
      <c r="E116" s="94">
        <v>2.7843064E7</v>
      </c>
      <c r="F116" s="94">
        <v>175854.0</v>
      </c>
      <c r="G116" s="94">
        <v>1303732.0</v>
      </c>
      <c r="H116" s="94">
        <v>461434.0</v>
      </c>
      <c r="I116" s="125">
        <v>9.068912716816737E7</v>
      </c>
      <c r="J116" s="125">
        <v>4.5184595641617745E7</v>
      </c>
      <c r="K116" s="126">
        <v>1.475788032318908E8</v>
      </c>
      <c r="L116" s="127">
        <v>1430.0</v>
      </c>
      <c r="M116" s="127">
        <v>175854.0</v>
      </c>
      <c r="N116" s="127">
        <v>1303732.0</v>
      </c>
      <c r="O116" s="95">
        <v>1479586.0</v>
      </c>
      <c r="P116" s="95" t="s">
        <v>341</v>
      </c>
      <c r="Q116" s="95" t="s">
        <v>341</v>
      </c>
      <c r="R116" s="95">
        <v>461434.0</v>
      </c>
      <c r="S116" s="95">
        <v>2.1376386E7</v>
      </c>
      <c r="T116" s="95">
        <v>2.7843064E7</v>
      </c>
      <c r="U116" s="96">
        <v>0.30701656162562724</v>
      </c>
      <c r="V116" s="96">
        <v>0.010212197175778008</v>
      </c>
      <c r="W116" s="96">
        <v>0.18866573918647483</v>
      </c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</row>
    <row r="117" ht="21.0" customHeight="1">
      <c r="A117" s="93">
        <v>1.68025153E8</v>
      </c>
      <c r="B117" s="93" t="s">
        <v>179</v>
      </c>
      <c r="C117" s="94">
        <v>4.896349E7</v>
      </c>
      <c r="D117" s="94">
        <v>2.8188141E7</v>
      </c>
      <c r="E117" s="94">
        <v>0.0</v>
      </c>
      <c r="F117" s="94">
        <v>0.0</v>
      </c>
      <c r="G117" s="94">
        <v>0.0</v>
      </c>
      <c r="H117" s="94">
        <v>0.0</v>
      </c>
      <c r="I117" s="125">
        <v>8.18103706104614E7</v>
      </c>
      <c r="J117" s="125">
        <v>3.898038381954085E7</v>
      </c>
      <c r="K117" s="126">
        <v>1.3279054740906759E8</v>
      </c>
      <c r="L117" s="127">
        <v>0.0</v>
      </c>
      <c r="M117" s="127">
        <v>0.0</v>
      </c>
      <c r="N117" s="127">
        <v>0.0</v>
      </c>
      <c r="O117" s="95">
        <v>0.0</v>
      </c>
      <c r="P117" s="95" t="s">
        <v>341</v>
      </c>
      <c r="Q117" s="95" t="s">
        <v>341</v>
      </c>
      <c r="R117" s="95">
        <v>0.0</v>
      </c>
      <c r="S117" s="95">
        <v>150562.0</v>
      </c>
      <c r="T117" s="95">
        <v>0.0</v>
      </c>
      <c r="U117" s="96">
        <v>0.0</v>
      </c>
      <c r="V117" s="96">
        <v>0.0</v>
      </c>
      <c r="W117" s="96">
        <v>0.0</v>
      </c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</row>
    <row r="118" ht="21.0" customHeight="1">
      <c r="A118" s="93">
        <v>1.72008118E8</v>
      </c>
      <c r="B118" s="93" t="s">
        <v>187</v>
      </c>
      <c r="C118" s="94">
        <v>4.4833261E7</v>
      </c>
      <c r="D118" s="94">
        <v>4.2416543E7</v>
      </c>
      <c r="E118" s="94">
        <v>5012832.0</v>
      </c>
      <c r="F118" s="94">
        <v>22920.0</v>
      </c>
      <c r="G118" s="94">
        <v>239149.0</v>
      </c>
      <c r="H118" s="94">
        <v>293461.0</v>
      </c>
      <c r="I118" s="125">
        <v>7.322927576255287E7</v>
      </c>
      <c r="J118" s="125">
        <v>3.26469614767594E7</v>
      </c>
      <c r="K118" s="126">
        <v>1.1815604457114483E8</v>
      </c>
      <c r="L118" s="127">
        <v>3262.0</v>
      </c>
      <c r="M118" s="127">
        <v>22920.0</v>
      </c>
      <c r="N118" s="127">
        <v>239149.0</v>
      </c>
      <c r="O118" s="95">
        <v>262069.0</v>
      </c>
      <c r="P118" s="95" t="s">
        <v>341</v>
      </c>
      <c r="Q118" s="95" t="s">
        <v>341</v>
      </c>
      <c r="R118" s="95">
        <v>293461.0</v>
      </c>
      <c r="S118" s="95">
        <v>-1736558.0</v>
      </c>
      <c r="T118" s="95">
        <v>5012832.0</v>
      </c>
      <c r="U118" s="96">
        <v>0.06845393386456791</v>
      </c>
      <c r="V118" s="96">
        <v>0.00898892229860068</v>
      </c>
      <c r="W118" s="96">
        <v>0.04242552311389912</v>
      </c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</row>
    <row r="119" ht="21.0" customHeight="1">
      <c r="A119" s="93">
        <v>1.44088316E8</v>
      </c>
      <c r="B119" s="93" t="s">
        <v>205</v>
      </c>
      <c r="C119" s="94">
        <v>4.9086601E7</v>
      </c>
      <c r="D119" s="94">
        <v>4.2555014E7</v>
      </c>
      <c r="E119" s="94">
        <v>0.0</v>
      </c>
      <c r="F119" s="94">
        <v>0.0</v>
      </c>
      <c r="G119" s="94">
        <v>0.0</v>
      </c>
      <c r="H119" s="94">
        <v>0.0</v>
      </c>
      <c r="I119" s="125">
        <v>8.061099852627526E7</v>
      </c>
      <c r="J119" s="125">
        <v>3.811683953548445E7</v>
      </c>
      <c r="K119" s="126">
        <v>1.3076707805204637E8</v>
      </c>
      <c r="L119" s="127">
        <v>0.0</v>
      </c>
      <c r="M119" s="127">
        <v>0.0</v>
      </c>
      <c r="N119" s="127">
        <v>0.0</v>
      </c>
      <c r="O119" s="95">
        <v>0.0</v>
      </c>
      <c r="P119" s="95" t="s">
        <v>341</v>
      </c>
      <c r="Q119" s="95" t="s">
        <v>341</v>
      </c>
      <c r="R119" s="95">
        <v>0.0</v>
      </c>
      <c r="S119" s="95">
        <v>608017.0</v>
      </c>
      <c r="T119" s="95">
        <v>0.0</v>
      </c>
      <c r="U119" s="96">
        <v>0.0</v>
      </c>
      <c r="V119" s="96">
        <v>0.0</v>
      </c>
      <c r="W119" s="96">
        <v>0.0</v>
      </c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</row>
    <row r="120" ht="21.0" customHeight="1">
      <c r="A120" s="93">
        <v>6.2125268E7</v>
      </c>
      <c r="B120" s="93" t="s">
        <v>206</v>
      </c>
      <c r="C120" s="94">
        <v>0.0</v>
      </c>
      <c r="D120" s="94">
        <v>0.0</v>
      </c>
      <c r="E120" s="94">
        <v>0.0</v>
      </c>
      <c r="F120" s="94">
        <v>0.0</v>
      </c>
      <c r="G120" s="94">
        <v>0.0</v>
      </c>
      <c r="H120" s="94">
        <v>0.0</v>
      </c>
      <c r="I120" s="125">
        <v>3.8477E7</v>
      </c>
      <c r="J120" s="125">
        <v>-6.1518E7</v>
      </c>
      <c r="K120" s="126">
        <v>-1.06061E7</v>
      </c>
      <c r="L120" s="127">
        <v>0.0</v>
      </c>
      <c r="M120" s="127">
        <v>0.0</v>
      </c>
      <c r="N120" s="127">
        <v>0.0</v>
      </c>
      <c r="O120" s="95">
        <v>0.0</v>
      </c>
      <c r="P120" s="95" t="s">
        <v>341</v>
      </c>
      <c r="Q120" s="95" t="s">
        <v>341</v>
      </c>
      <c r="R120" s="95">
        <v>0.0</v>
      </c>
      <c r="S120" s="95">
        <v>0.0</v>
      </c>
      <c r="T120" s="95">
        <v>0.0</v>
      </c>
      <c r="U120" s="96">
        <v>0.0</v>
      </c>
      <c r="V120" s="96">
        <v>0.0</v>
      </c>
      <c r="W120" s="96">
        <v>0.0</v>
      </c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</row>
    <row r="121" ht="21.0" customHeight="1">
      <c r="A121" s="93">
        <v>1.38821863E8</v>
      </c>
      <c r="B121" s="93" t="s">
        <v>210</v>
      </c>
      <c r="C121" s="94">
        <v>2.8906883E7</v>
      </c>
      <c r="D121" s="94">
        <v>2.5263796E7</v>
      </c>
      <c r="E121" s="94">
        <v>0.0</v>
      </c>
      <c r="F121" s="94">
        <v>0.0</v>
      </c>
      <c r="G121" s="94">
        <v>0.0</v>
      </c>
      <c r="H121" s="94">
        <v>0.0</v>
      </c>
      <c r="I121" s="125">
        <v>2.9925380087261382E7</v>
      </c>
      <c r="J121" s="125">
        <v>-1.1805758258253291E7</v>
      </c>
      <c r="K121" s="126">
        <v>3.163402667655049E7</v>
      </c>
      <c r="L121" s="127">
        <v>0.0</v>
      </c>
      <c r="M121" s="127">
        <v>0.0</v>
      </c>
      <c r="N121" s="127">
        <v>0.0</v>
      </c>
      <c r="O121" s="95">
        <v>0.0</v>
      </c>
      <c r="P121" s="95" t="s">
        <v>341</v>
      </c>
      <c r="Q121" s="95" t="s">
        <v>341</v>
      </c>
      <c r="R121" s="95">
        <v>0.0</v>
      </c>
      <c r="S121" s="95">
        <v>1201483.0</v>
      </c>
      <c r="T121" s="95">
        <v>0.0</v>
      </c>
      <c r="U121" s="96">
        <v>0.0</v>
      </c>
      <c r="V121" s="96">
        <v>0.0</v>
      </c>
      <c r="W121" s="96">
        <v>0.0</v>
      </c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</row>
    <row r="122" ht="21.0" customHeight="1">
      <c r="A122" s="93">
        <v>1.46036286E8</v>
      </c>
      <c r="B122" s="93" t="s">
        <v>211</v>
      </c>
      <c r="C122" s="94">
        <v>2.7045813E7</v>
      </c>
      <c r="D122" s="94">
        <v>4.1952764E7</v>
      </c>
      <c r="E122" s="94">
        <v>0.0</v>
      </c>
      <c r="F122" s="94">
        <v>0.0</v>
      </c>
      <c r="G122" s="94">
        <v>0.0</v>
      </c>
      <c r="H122" s="94">
        <v>0.0</v>
      </c>
      <c r="I122" s="125">
        <v>2.94374299995548E7</v>
      </c>
      <c r="J122" s="125">
        <v>-1.2681083462063953E7</v>
      </c>
      <c r="K122" s="126">
        <v>3.0279313139077928E7</v>
      </c>
      <c r="L122" s="127">
        <v>0.0</v>
      </c>
      <c r="M122" s="127">
        <v>0.0</v>
      </c>
      <c r="N122" s="127">
        <v>0.0</v>
      </c>
      <c r="O122" s="95">
        <v>0.0</v>
      </c>
      <c r="P122" s="95" t="s">
        <v>341</v>
      </c>
      <c r="Q122" s="95" t="s">
        <v>341</v>
      </c>
      <c r="R122" s="95">
        <v>0.0</v>
      </c>
      <c r="S122" s="95">
        <v>154400.0</v>
      </c>
      <c r="T122" s="95">
        <v>0.0</v>
      </c>
      <c r="U122" s="96">
        <v>0.0</v>
      </c>
      <c r="V122" s="96">
        <v>0.0</v>
      </c>
      <c r="W122" s="96">
        <v>0.0</v>
      </c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</row>
    <row r="123" ht="21.0" customHeight="1">
      <c r="A123" s="93">
        <v>1.58296838E8</v>
      </c>
      <c r="B123" s="93" t="s">
        <v>237</v>
      </c>
      <c r="C123" s="94">
        <v>2.8084627E7</v>
      </c>
      <c r="D123" s="94">
        <v>4715810.0</v>
      </c>
      <c r="E123" s="94">
        <v>0.0</v>
      </c>
      <c r="F123" s="94">
        <v>0.0</v>
      </c>
      <c r="G123" s="94">
        <v>0.0</v>
      </c>
      <c r="H123" s="94">
        <v>0.0</v>
      </c>
      <c r="I123" s="125">
        <v>3.087056867827269E7</v>
      </c>
      <c r="J123" s="125">
        <v>-1.0189574383784119E7</v>
      </c>
      <c r="K123" s="126">
        <v>3.417768044602987E7</v>
      </c>
      <c r="L123" s="127">
        <v>0.0</v>
      </c>
      <c r="M123" s="127">
        <v>0.0</v>
      </c>
      <c r="N123" s="127">
        <v>0.0</v>
      </c>
      <c r="O123" s="95">
        <v>0.0</v>
      </c>
      <c r="P123" s="95" t="s">
        <v>341</v>
      </c>
      <c r="Q123" s="95" t="s">
        <v>341</v>
      </c>
      <c r="R123" s="95">
        <v>0.0</v>
      </c>
      <c r="S123" s="95">
        <v>94385.0</v>
      </c>
      <c r="T123" s="95">
        <v>0.0</v>
      </c>
      <c r="U123" s="96">
        <v>0.0</v>
      </c>
      <c r="V123" s="96">
        <v>0.0</v>
      </c>
      <c r="W123" s="96">
        <v>0.0</v>
      </c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</row>
    <row r="124" ht="21.0" customHeight="1">
      <c r="A124" s="93">
        <v>1.80504744E8</v>
      </c>
      <c r="B124" s="93" t="s">
        <v>240</v>
      </c>
      <c r="C124" s="94">
        <v>1.5591147E7</v>
      </c>
      <c r="D124" s="94">
        <v>63296.0</v>
      </c>
      <c r="E124" s="94">
        <v>0.0</v>
      </c>
      <c r="F124" s="94">
        <v>0.0</v>
      </c>
      <c r="G124" s="94">
        <v>0.0</v>
      </c>
      <c r="H124" s="94">
        <v>0.0</v>
      </c>
      <c r="I124" s="125">
        <v>2.348451102708239E7</v>
      </c>
      <c r="J124" s="125">
        <v>-3.5188214767093904E7</v>
      </c>
      <c r="K124" s="126">
        <v>1754715.998614568</v>
      </c>
      <c r="L124" s="127">
        <v>0.0</v>
      </c>
      <c r="M124" s="127">
        <v>0.0</v>
      </c>
      <c r="N124" s="127">
        <v>0.0</v>
      </c>
      <c r="O124" s="95">
        <v>0.0</v>
      </c>
      <c r="P124" s="95" t="s">
        <v>341</v>
      </c>
      <c r="Q124" s="95" t="s">
        <v>341</v>
      </c>
      <c r="R124" s="95">
        <v>0.0</v>
      </c>
      <c r="S124" s="95">
        <v>70800.0</v>
      </c>
      <c r="T124" s="95">
        <v>0.0</v>
      </c>
      <c r="U124" s="96">
        <v>0.0</v>
      </c>
      <c r="V124" s="96">
        <v>0.0</v>
      </c>
      <c r="W124" s="96">
        <v>0.0</v>
      </c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</row>
    <row r="125" ht="21.0" customHeight="1">
      <c r="A125" s="93">
        <v>1.75314255E8</v>
      </c>
      <c r="B125" s="93" t="s">
        <v>242</v>
      </c>
      <c r="C125" s="94">
        <v>3.0009468E7</v>
      </c>
      <c r="D125" s="94">
        <v>2.2022689E7</v>
      </c>
      <c r="E125" s="94">
        <v>0.0</v>
      </c>
      <c r="F125" s="94">
        <v>0.0</v>
      </c>
      <c r="G125" s="94">
        <v>0.0</v>
      </c>
      <c r="H125" s="94">
        <v>0.0</v>
      </c>
      <c r="I125" s="125">
        <v>3.1849911120164797E7</v>
      </c>
      <c r="J125" s="125">
        <v>-8608174.857873898</v>
      </c>
      <c r="K125" s="126">
        <v>3.671873207535025E7</v>
      </c>
      <c r="L125" s="127">
        <v>0.0</v>
      </c>
      <c r="M125" s="127">
        <v>0.0</v>
      </c>
      <c r="N125" s="127">
        <v>0.0</v>
      </c>
      <c r="O125" s="95">
        <v>0.0</v>
      </c>
      <c r="P125" s="95" t="s">
        <v>341</v>
      </c>
      <c r="Q125" s="95" t="s">
        <v>341</v>
      </c>
      <c r="R125" s="95">
        <v>0.0</v>
      </c>
      <c r="S125" s="95">
        <v>1281731.0</v>
      </c>
      <c r="T125" s="95">
        <v>0.0</v>
      </c>
      <c r="U125" s="96">
        <v>0.0</v>
      </c>
      <c r="V125" s="96">
        <v>0.0</v>
      </c>
      <c r="W125" s="96">
        <v>0.0</v>
      </c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</row>
    <row r="126" ht="21.0" customHeight="1">
      <c r="A126" s="93">
        <v>1.44032974E8</v>
      </c>
      <c r="B126" s="93" t="s">
        <v>243</v>
      </c>
      <c r="C126" s="94">
        <v>0.0</v>
      </c>
      <c r="D126" s="94">
        <v>0.0</v>
      </c>
      <c r="E126" s="94">
        <v>0.0</v>
      </c>
      <c r="F126" s="94">
        <v>0.0</v>
      </c>
      <c r="G126" s="94">
        <v>0.0</v>
      </c>
      <c r="H126" s="94">
        <v>0.0</v>
      </c>
      <c r="I126" s="125">
        <v>2.4896941585769873E7</v>
      </c>
      <c r="J126" s="125">
        <v>-2.348395713562516E7</v>
      </c>
      <c r="K126" s="126">
        <v>1.4977646753664589E7</v>
      </c>
      <c r="L126" s="127">
        <v>0.0</v>
      </c>
      <c r="M126" s="127">
        <v>0.0</v>
      </c>
      <c r="N126" s="127">
        <v>0.0</v>
      </c>
      <c r="O126" s="95">
        <v>0.0</v>
      </c>
      <c r="P126" s="95" t="s">
        <v>341</v>
      </c>
      <c r="Q126" s="95" t="s">
        <v>341</v>
      </c>
      <c r="R126" s="95">
        <v>0.0</v>
      </c>
      <c r="S126" s="95">
        <v>-2.1557871E7</v>
      </c>
      <c r="T126" s="95">
        <v>0.0</v>
      </c>
      <c r="U126" s="96">
        <v>0.0</v>
      </c>
      <c r="V126" s="96">
        <v>0.0</v>
      </c>
      <c r="W126" s="96">
        <v>0.0</v>
      </c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</row>
    <row r="127" ht="21.0" customHeight="1">
      <c r="A127" s="93">
        <v>2.1489428E7</v>
      </c>
      <c r="B127" s="93" t="s">
        <v>248</v>
      </c>
      <c r="C127" s="94">
        <v>0.0</v>
      </c>
      <c r="D127" s="94">
        <v>0.0</v>
      </c>
      <c r="E127" s="94">
        <v>0.0</v>
      </c>
      <c r="F127" s="94">
        <v>0.0</v>
      </c>
      <c r="G127" s="94">
        <v>0.0</v>
      </c>
      <c r="H127" s="94">
        <v>0.0</v>
      </c>
      <c r="I127" s="125">
        <v>1.0921966338500287E8</v>
      </c>
      <c r="J127" s="125">
        <v>5.726474389400673E7</v>
      </c>
      <c r="K127" s="126">
        <v>1.775619956153752E8</v>
      </c>
      <c r="L127" s="127">
        <v>0.0</v>
      </c>
      <c r="M127" s="127">
        <v>0.0</v>
      </c>
      <c r="N127" s="127">
        <v>0.0</v>
      </c>
      <c r="O127" s="95">
        <v>0.0</v>
      </c>
      <c r="P127" s="95" t="s">
        <v>341</v>
      </c>
      <c r="Q127" s="95" t="s">
        <v>341</v>
      </c>
      <c r="R127" s="95">
        <v>0.0</v>
      </c>
      <c r="S127" s="95">
        <v>0.0</v>
      </c>
      <c r="T127" s="95">
        <v>0.0</v>
      </c>
      <c r="U127" s="96">
        <v>0.0</v>
      </c>
      <c r="V127" s="96">
        <v>0.0</v>
      </c>
      <c r="W127" s="96">
        <v>0.0</v>
      </c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</row>
    <row r="128" ht="21.0" customHeight="1">
      <c r="A128" s="93">
        <v>8.8110635E7</v>
      </c>
      <c r="B128" s="93" t="s">
        <v>249</v>
      </c>
      <c r="C128" s="94">
        <v>4.263989E7</v>
      </c>
      <c r="D128" s="94">
        <v>3.6234973E7</v>
      </c>
      <c r="E128" s="94">
        <v>0.0</v>
      </c>
      <c r="F128" s="94">
        <v>0.0</v>
      </c>
      <c r="G128" s="94">
        <v>0.0</v>
      </c>
      <c r="H128" s="94">
        <v>0.0</v>
      </c>
      <c r="I128" s="125">
        <v>6.095849999083443E7</v>
      </c>
      <c r="J128" s="125">
        <v>2.2823286847105633E7</v>
      </c>
      <c r="K128" s="126">
        <v>9.645104954248762E7</v>
      </c>
      <c r="L128" s="127">
        <v>0.0</v>
      </c>
      <c r="M128" s="127">
        <v>0.0</v>
      </c>
      <c r="N128" s="127">
        <v>0.0</v>
      </c>
      <c r="O128" s="95">
        <v>0.0</v>
      </c>
      <c r="P128" s="95" t="s">
        <v>341</v>
      </c>
      <c r="Q128" s="95" t="s">
        <v>341</v>
      </c>
      <c r="R128" s="95">
        <v>0.0</v>
      </c>
      <c r="S128" s="95">
        <v>124898.0</v>
      </c>
      <c r="T128" s="95">
        <v>0.0</v>
      </c>
      <c r="U128" s="96">
        <v>0.0</v>
      </c>
      <c r="V128" s="96">
        <v>0.0</v>
      </c>
      <c r="W128" s="96">
        <v>0.0</v>
      </c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</row>
    <row r="129" ht="21.0" customHeight="1">
      <c r="A129" s="93">
        <v>9.9317493E7</v>
      </c>
      <c r="B129" s="93" t="s">
        <v>250</v>
      </c>
      <c r="C129" s="94">
        <v>1.7255554E7</v>
      </c>
      <c r="D129" s="94">
        <v>1.1147718E7</v>
      </c>
      <c r="E129" s="94">
        <v>0.0</v>
      </c>
      <c r="F129" s="94">
        <v>0.0</v>
      </c>
      <c r="G129" s="94">
        <v>0.0</v>
      </c>
      <c r="H129" s="94">
        <v>0.0</v>
      </c>
      <c r="I129" s="125">
        <v>2.347318269723482E7</v>
      </c>
      <c r="J129" s="125">
        <v>-3.187680337188972E7</v>
      </c>
      <c r="K129" s="126">
        <v>5102600.607843124</v>
      </c>
      <c r="L129" s="127">
        <v>0.0</v>
      </c>
      <c r="M129" s="127">
        <v>0.0</v>
      </c>
      <c r="N129" s="127">
        <v>0.0</v>
      </c>
      <c r="O129" s="95">
        <v>0.0</v>
      </c>
      <c r="P129" s="95" t="s">
        <v>341</v>
      </c>
      <c r="Q129" s="95" t="s">
        <v>341</v>
      </c>
      <c r="R129" s="95">
        <v>0.0</v>
      </c>
      <c r="S129" s="95">
        <v>0.0</v>
      </c>
      <c r="T129" s="95">
        <v>0.0</v>
      </c>
      <c r="U129" s="96">
        <v>0.0</v>
      </c>
      <c r="V129" s="96">
        <v>0.0</v>
      </c>
      <c r="W129" s="96">
        <v>0.0</v>
      </c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</row>
    <row r="130" ht="21.0" customHeight="1">
      <c r="A130" s="93">
        <v>1.44065871E8</v>
      </c>
      <c r="B130" s="93" t="s">
        <v>251</v>
      </c>
      <c r="C130" s="94">
        <v>0.0</v>
      </c>
      <c r="D130" s="94">
        <v>0.0</v>
      </c>
      <c r="E130" s="94">
        <v>0.0</v>
      </c>
      <c r="F130" s="94">
        <v>0.0</v>
      </c>
      <c r="G130" s="94">
        <v>0.0</v>
      </c>
      <c r="H130" s="94">
        <v>0.0</v>
      </c>
      <c r="I130" s="125">
        <v>3.8477E7</v>
      </c>
      <c r="J130" s="125">
        <v>-6.1518E7</v>
      </c>
      <c r="K130" s="126">
        <v>-1.06061E7</v>
      </c>
      <c r="L130" s="127">
        <v>0.0</v>
      </c>
      <c r="M130" s="127">
        <v>0.0</v>
      </c>
      <c r="N130" s="127">
        <v>0.0</v>
      </c>
      <c r="O130" s="95">
        <v>0.0</v>
      </c>
      <c r="P130" s="95" t="s">
        <v>341</v>
      </c>
      <c r="Q130" s="95" t="s">
        <v>341</v>
      </c>
      <c r="R130" s="95">
        <v>0.0</v>
      </c>
      <c r="S130" s="95">
        <v>0.0</v>
      </c>
      <c r="T130" s="95">
        <v>0.0</v>
      </c>
      <c r="U130" s="96">
        <v>0.0</v>
      </c>
      <c r="V130" s="96">
        <v>0.0</v>
      </c>
      <c r="W130" s="96">
        <v>0.0</v>
      </c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</row>
    <row r="131" ht="21.0" customHeight="1">
      <c r="A131" s="93">
        <v>1.44043573E8</v>
      </c>
      <c r="B131" s="93" t="s">
        <v>252</v>
      </c>
      <c r="C131" s="94">
        <v>0.0</v>
      </c>
      <c r="D131" s="94">
        <v>0.0</v>
      </c>
      <c r="E131" s="94">
        <v>0.0</v>
      </c>
      <c r="F131" s="94">
        <v>0.0</v>
      </c>
      <c r="G131" s="94">
        <v>0.0</v>
      </c>
      <c r="H131" s="94">
        <v>0.0</v>
      </c>
      <c r="I131" s="125">
        <v>3.8477E7</v>
      </c>
      <c r="J131" s="125">
        <v>-6.1518E7</v>
      </c>
      <c r="K131" s="126">
        <v>-1.06061E7</v>
      </c>
      <c r="L131" s="127">
        <v>0.0</v>
      </c>
      <c r="M131" s="127">
        <v>0.0</v>
      </c>
      <c r="N131" s="127">
        <v>0.0</v>
      </c>
      <c r="O131" s="95">
        <v>0.0</v>
      </c>
      <c r="P131" s="95" t="s">
        <v>341</v>
      </c>
      <c r="Q131" s="95" t="s">
        <v>341</v>
      </c>
      <c r="R131" s="95">
        <v>0.0</v>
      </c>
      <c r="S131" s="95">
        <v>0.0</v>
      </c>
      <c r="T131" s="95">
        <v>0.0</v>
      </c>
      <c r="U131" s="96">
        <v>0.0</v>
      </c>
      <c r="V131" s="96">
        <v>0.0</v>
      </c>
      <c r="W131" s="96">
        <v>0.0</v>
      </c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</row>
    <row r="132" ht="21.0" customHeight="1">
      <c r="A132" s="93">
        <v>1.44059309E8</v>
      </c>
      <c r="B132" s="93" t="s">
        <v>256</v>
      </c>
      <c r="C132" s="94">
        <v>3.4151209E7</v>
      </c>
      <c r="D132" s="94">
        <v>1.7598036E7</v>
      </c>
      <c r="E132" s="94">
        <v>0.0</v>
      </c>
      <c r="F132" s="94">
        <v>0.0</v>
      </c>
      <c r="G132" s="94">
        <v>0.0</v>
      </c>
      <c r="H132" s="94">
        <v>0.0</v>
      </c>
      <c r="I132" s="125">
        <v>3.8684299691929795E7</v>
      </c>
      <c r="J132" s="125">
        <v>746736.8549312709</v>
      </c>
      <c r="K132" s="126">
        <v>5.274660532508828E7</v>
      </c>
      <c r="L132" s="127">
        <v>0.0</v>
      </c>
      <c r="M132" s="127">
        <v>0.0</v>
      </c>
      <c r="N132" s="127">
        <v>0.0</v>
      </c>
      <c r="O132" s="95">
        <v>0.0</v>
      </c>
      <c r="P132" s="95" t="s">
        <v>341</v>
      </c>
      <c r="Q132" s="95" t="s">
        <v>341</v>
      </c>
      <c r="R132" s="95">
        <v>0.0</v>
      </c>
      <c r="S132" s="95">
        <v>478905.0</v>
      </c>
      <c r="T132" s="95">
        <v>0.0</v>
      </c>
      <c r="U132" s="96">
        <v>0.0</v>
      </c>
      <c r="V132" s="96">
        <v>0.0</v>
      </c>
      <c r="W132" s="96">
        <v>0.0</v>
      </c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</row>
    <row r="133" ht="21.0" customHeight="1">
      <c r="A133" s="93">
        <v>1.44083306E8</v>
      </c>
      <c r="B133" s="93" t="s">
        <v>257</v>
      </c>
      <c r="C133" s="94">
        <v>0.0</v>
      </c>
      <c r="D133" s="94">
        <v>0.0</v>
      </c>
      <c r="E133" s="94">
        <v>0.0</v>
      </c>
      <c r="F133" s="94">
        <v>0.0</v>
      </c>
      <c r="G133" s="94">
        <v>0.0</v>
      </c>
      <c r="H133" s="94">
        <v>0.0</v>
      </c>
      <c r="I133" s="125">
        <v>3.8477E7</v>
      </c>
      <c r="J133" s="125">
        <v>-6.1518E7</v>
      </c>
      <c r="K133" s="126">
        <v>-1.06061E7</v>
      </c>
      <c r="L133" s="127">
        <v>0.0</v>
      </c>
      <c r="M133" s="127">
        <v>0.0</v>
      </c>
      <c r="N133" s="127">
        <v>0.0</v>
      </c>
      <c r="O133" s="95">
        <v>0.0</v>
      </c>
      <c r="P133" s="95" t="s">
        <v>341</v>
      </c>
      <c r="Q133" s="95" t="s">
        <v>341</v>
      </c>
      <c r="R133" s="95">
        <v>0.0</v>
      </c>
      <c r="S133" s="95">
        <v>0.0</v>
      </c>
      <c r="T133" s="95">
        <v>0.0</v>
      </c>
      <c r="U133" s="96">
        <v>0.0</v>
      </c>
      <c r="V133" s="96">
        <v>0.0</v>
      </c>
      <c r="W133" s="96">
        <v>0.0</v>
      </c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</row>
    <row r="134" ht="21.0" customHeight="1">
      <c r="A134" s="93">
        <v>3.5412124E7</v>
      </c>
      <c r="B134" s="93" t="s">
        <v>258</v>
      </c>
      <c r="C134" s="94">
        <v>1.6207933E7</v>
      </c>
      <c r="D134" s="94">
        <v>1.0090278E7</v>
      </c>
      <c r="E134" s="94">
        <v>0.0</v>
      </c>
      <c r="F134" s="94">
        <v>0.0</v>
      </c>
      <c r="G134" s="94">
        <v>0.0</v>
      </c>
      <c r="H134" s="94">
        <v>0.0</v>
      </c>
      <c r="I134" s="125">
        <v>2.3439021489872288E7</v>
      </c>
      <c r="J134" s="125">
        <v>-3.3890892461492114E7</v>
      </c>
      <c r="K134" s="126">
        <v>3027048.6004706216</v>
      </c>
      <c r="L134" s="127">
        <v>0.0</v>
      </c>
      <c r="M134" s="127">
        <v>0.0</v>
      </c>
      <c r="N134" s="127">
        <v>0.0</v>
      </c>
      <c r="O134" s="95">
        <v>0.0</v>
      </c>
      <c r="P134" s="95" t="s">
        <v>341</v>
      </c>
      <c r="Q134" s="95" t="s">
        <v>341</v>
      </c>
      <c r="R134" s="95">
        <v>0.0</v>
      </c>
      <c r="S134" s="95">
        <v>314641.0</v>
      </c>
      <c r="T134" s="95">
        <v>0.0</v>
      </c>
      <c r="U134" s="96">
        <v>0.0</v>
      </c>
      <c r="V134" s="96">
        <v>0.0</v>
      </c>
      <c r="W134" s="96">
        <v>0.0</v>
      </c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</row>
    <row r="135" ht="21.0" customHeight="1">
      <c r="A135" s="93">
        <v>1.44034439E8</v>
      </c>
      <c r="B135" s="93" t="s">
        <v>261</v>
      </c>
      <c r="C135" s="94">
        <v>1.8644501E7</v>
      </c>
      <c r="D135" s="94">
        <v>3185436.0</v>
      </c>
      <c r="E135" s="94">
        <v>0.0</v>
      </c>
      <c r="F135" s="94">
        <v>0.0</v>
      </c>
      <c r="G135" s="94">
        <v>0.0</v>
      </c>
      <c r="H135" s="94">
        <v>0.0</v>
      </c>
      <c r="I135" s="125">
        <v>2.3617828806480244E7</v>
      </c>
      <c r="J135" s="125">
        <v>-2.998454715062596E7</v>
      </c>
      <c r="K135" s="126">
        <v>7160293.552357066</v>
      </c>
      <c r="L135" s="127">
        <v>0.0</v>
      </c>
      <c r="M135" s="127">
        <v>0.0</v>
      </c>
      <c r="N135" s="127">
        <v>0.0</v>
      </c>
      <c r="O135" s="95">
        <v>0.0</v>
      </c>
      <c r="P135" s="95" t="s">
        <v>341</v>
      </c>
      <c r="Q135" s="95" t="s">
        <v>341</v>
      </c>
      <c r="R135" s="95">
        <v>0.0</v>
      </c>
      <c r="S135" s="95">
        <v>292000.0</v>
      </c>
      <c r="T135" s="95">
        <v>0.0</v>
      </c>
      <c r="U135" s="96">
        <v>0.0</v>
      </c>
      <c r="V135" s="96">
        <v>0.0</v>
      </c>
      <c r="W135" s="96">
        <v>0.0</v>
      </c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</row>
    <row r="136" ht="21.0" customHeight="1">
      <c r="A136" s="93">
        <v>1.81527216E8</v>
      </c>
      <c r="B136" s="93" t="s">
        <v>262</v>
      </c>
      <c r="C136" s="94">
        <v>3.2671371E7</v>
      </c>
      <c r="D136" s="94">
        <v>8713098.0</v>
      </c>
      <c r="E136" s="94">
        <v>0.0</v>
      </c>
      <c r="F136" s="94">
        <v>0.0</v>
      </c>
      <c r="G136" s="94">
        <v>0.0</v>
      </c>
      <c r="H136" s="94">
        <v>0.0</v>
      </c>
      <c r="I136" s="125">
        <v>3.715054403893161E7</v>
      </c>
      <c r="J136" s="125">
        <v>-1162597.985243522</v>
      </c>
      <c r="K136" s="126">
        <v>4.9342457527922936E7</v>
      </c>
      <c r="L136" s="127">
        <v>0.0</v>
      </c>
      <c r="M136" s="127">
        <v>0.0</v>
      </c>
      <c r="N136" s="127">
        <v>0.0</v>
      </c>
      <c r="O136" s="95">
        <v>0.0</v>
      </c>
      <c r="P136" s="95" t="s">
        <v>341</v>
      </c>
      <c r="Q136" s="95" t="s">
        <v>341</v>
      </c>
      <c r="R136" s="95">
        <v>0.0</v>
      </c>
      <c r="S136" s="95">
        <v>454742.0</v>
      </c>
      <c r="T136" s="95">
        <v>0.0</v>
      </c>
      <c r="U136" s="96">
        <v>0.0</v>
      </c>
      <c r="V136" s="96">
        <v>0.0</v>
      </c>
      <c r="W136" s="96">
        <v>0.0</v>
      </c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</row>
    <row r="137" ht="21.0" customHeight="1">
      <c r="A137" s="93">
        <v>1.44104572E8</v>
      </c>
      <c r="B137" s="93" t="s">
        <v>263</v>
      </c>
      <c r="C137" s="94">
        <v>2.7153629E7</v>
      </c>
      <c r="D137" s="94">
        <v>2.5680783E7</v>
      </c>
      <c r="E137" s="94">
        <v>203.0</v>
      </c>
      <c r="F137" s="94">
        <v>20.0</v>
      </c>
      <c r="G137" s="94">
        <v>0.0</v>
      </c>
      <c r="H137" s="94">
        <v>2699.0</v>
      </c>
      <c r="I137" s="125">
        <v>2.9921809790464386E7</v>
      </c>
      <c r="J137" s="125">
        <v>-1.1812054260398122E7</v>
      </c>
      <c r="K137" s="126">
        <v>3.1624224576315507E7</v>
      </c>
      <c r="L137" s="127">
        <v>16.0</v>
      </c>
      <c r="M137" s="127">
        <v>20.0</v>
      </c>
      <c r="N137" s="127">
        <v>0.0</v>
      </c>
      <c r="O137" s="95">
        <v>20.0</v>
      </c>
      <c r="P137" s="95" t="s">
        <v>341</v>
      </c>
      <c r="Q137" s="95" t="s">
        <v>341</v>
      </c>
      <c r="R137" s="95">
        <v>2699.0</v>
      </c>
      <c r="S137" s="95">
        <v>-74196.0</v>
      </c>
      <c r="T137" s="95">
        <v>203.0</v>
      </c>
      <c r="U137" s="96">
        <v>6.784348988967002E-6</v>
      </c>
      <c r="V137" s="96">
        <v>-2.2849539466211622E-4</v>
      </c>
      <c r="W137" s="96">
        <v>6.419129724750115E-6</v>
      </c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</row>
    <row r="138" ht="21.0" customHeight="1">
      <c r="A138" s="93">
        <v>1.44060116E8</v>
      </c>
      <c r="B138" s="93" t="s">
        <v>264</v>
      </c>
      <c r="C138" s="94">
        <v>0.0</v>
      </c>
      <c r="D138" s="94">
        <v>0.0</v>
      </c>
      <c r="E138" s="94">
        <v>0.0</v>
      </c>
      <c r="F138" s="94">
        <v>0.0</v>
      </c>
      <c r="G138" s="94">
        <v>0.0</v>
      </c>
      <c r="H138" s="94">
        <v>0.0</v>
      </c>
      <c r="I138" s="125">
        <v>3.8477E7</v>
      </c>
      <c r="J138" s="125">
        <v>-6.1518E7</v>
      </c>
      <c r="K138" s="126">
        <v>-1.06061E7</v>
      </c>
      <c r="L138" s="127">
        <v>0.0</v>
      </c>
      <c r="M138" s="127">
        <v>0.0</v>
      </c>
      <c r="N138" s="127">
        <v>0.0</v>
      </c>
      <c r="O138" s="95">
        <v>0.0</v>
      </c>
      <c r="P138" s="95" t="s">
        <v>341</v>
      </c>
      <c r="Q138" s="95" t="s">
        <v>341</v>
      </c>
      <c r="R138" s="95">
        <v>0.0</v>
      </c>
      <c r="S138" s="95">
        <v>0.0</v>
      </c>
      <c r="T138" s="95">
        <v>0.0</v>
      </c>
      <c r="U138" s="96">
        <v>0.0</v>
      </c>
      <c r="V138" s="96">
        <v>0.0</v>
      </c>
      <c r="W138" s="96">
        <v>0.0</v>
      </c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</row>
    <row r="139" ht="21.0" customHeight="1">
      <c r="A139" s="93">
        <v>1.39174133E8</v>
      </c>
      <c r="B139" s="93" t="s">
        <v>265</v>
      </c>
      <c r="C139" s="94">
        <v>0.0</v>
      </c>
      <c r="D139" s="94">
        <v>0.0</v>
      </c>
      <c r="E139" s="94">
        <v>0.0</v>
      </c>
      <c r="F139" s="94">
        <v>0.0</v>
      </c>
      <c r="G139" s="94">
        <v>0.0</v>
      </c>
      <c r="H139" s="94">
        <v>0.0</v>
      </c>
      <c r="I139" s="125">
        <v>2.4563694153310217E7</v>
      </c>
      <c r="J139" s="125">
        <v>-2.472184132471026E7</v>
      </c>
      <c r="K139" s="126">
        <v>1.340321718769365E7</v>
      </c>
      <c r="L139" s="127">
        <v>0.0</v>
      </c>
      <c r="M139" s="127">
        <v>0.0</v>
      </c>
      <c r="N139" s="127">
        <v>0.0</v>
      </c>
      <c r="O139" s="95">
        <v>0.0</v>
      </c>
      <c r="P139" s="95" t="s">
        <v>341</v>
      </c>
      <c r="Q139" s="95" t="s">
        <v>341</v>
      </c>
      <c r="R139" s="95">
        <v>0.0</v>
      </c>
      <c r="S139" s="95">
        <v>-2.0935991E7</v>
      </c>
      <c r="T139" s="95">
        <v>0.0</v>
      </c>
      <c r="U139" s="96">
        <v>0.0</v>
      </c>
      <c r="V139" s="96">
        <v>0.0</v>
      </c>
      <c r="W139" s="96">
        <v>0.0</v>
      </c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</row>
    <row r="140" ht="21.0" customHeight="1">
      <c r="A140" s="93">
        <v>1.44046322E8</v>
      </c>
      <c r="B140" s="93" t="s">
        <v>266</v>
      </c>
      <c r="C140" s="94">
        <v>3.0816983E7</v>
      </c>
      <c r="D140" s="94">
        <v>8494096.0</v>
      </c>
      <c r="E140" s="94">
        <v>0.0</v>
      </c>
      <c r="F140" s="94">
        <v>0.0</v>
      </c>
      <c r="G140" s="94">
        <v>0.0</v>
      </c>
      <c r="H140" s="94">
        <v>0.0</v>
      </c>
      <c r="I140" s="125">
        <v>3.294381466503092E7</v>
      </c>
      <c r="J140" s="125">
        <v>-6934452.845538864</v>
      </c>
      <c r="K140" s="126">
        <v>3.946303998581942E7</v>
      </c>
      <c r="L140" s="127">
        <v>0.0</v>
      </c>
      <c r="M140" s="127">
        <v>0.0</v>
      </c>
      <c r="N140" s="127">
        <v>0.0</v>
      </c>
      <c r="O140" s="95">
        <v>0.0</v>
      </c>
      <c r="P140" s="95" t="s">
        <v>341</v>
      </c>
      <c r="Q140" s="95" t="s">
        <v>341</v>
      </c>
      <c r="R140" s="95">
        <v>0.0</v>
      </c>
      <c r="S140" s="95">
        <v>1282600.0</v>
      </c>
      <c r="T140" s="95">
        <v>0.0</v>
      </c>
      <c r="U140" s="96">
        <v>0.0</v>
      </c>
      <c r="V140" s="96">
        <v>0.0</v>
      </c>
      <c r="W140" s="96">
        <v>0.0</v>
      </c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</row>
    <row r="141" ht="21.0" customHeight="1">
      <c r="A141" s="93">
        <v>1.4402991E8</v>
      </c>
      <c r="B141" s="93" t="s">
        <v>267</v>
      </c>
      <c r="C141" s="94">
        <v>1.2119741E7</v>
      </c>
      <c r="D141" s="94">
        <v>6837594.0</v>
      </c>
      <c r="E141" s="94">
        <v>0.0</v>
      </c>
      <c r="F141" s="94">
        <v>0.0</v>
      </c>
      <c r="G141" s="94">
        <v>0.0</v>
      </c>
      <c r="H141" s="94">
        <v>0.0</v>
      </c>
      <c r="I141" s="125">
        <v>2.4722000241866767E7</v>
      </c>
      <c r="J141" s="125">
        <v>-4.224908762224935E7</v>
      </c>
      <c r="K141" s="126">
        <v>-4222982.052416245</v>
      </c>
      <c r="L141" s="127">
        <v>0.0</v>
      </c>
      <c r="M141" s="127">
        <v>0.0</v>
      </c>
      <c r="N141" s="127">
        <v>0.0</v>
      </c>
      <c r="O141" s="95">
        <v>0.0</v>
      </c>
      <c r="P141" s="95" t="s">
        <v>341</v>
      </c>
      <c r="Q141" s="95" t="s">
        <v>341</v>
      </c>
      <c r="R141" s="95">
        <v>0.0</v>
      </c>
      <c r="S141" s="95">
        <v>490708.0</v>
      </c>
      <c r="T141" s="95">
        <v>0.0</v>
      </c>
      <c r="U141" s="96">
        <v>0.0</v>
      </c>
      <c r="V141" s="96">
        <v>0.0</v>
      </c>
      <c r="W141" s="96">
        <v>0.0</v>
      </c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</row>
    <row r="142" ht="21.0" customHeight="1">
      <c r="A142" s="93">
        <v>1.44100838E8</v>
      </c>
      <c r="B142" s="93" t="s">
        <v>268</v>
      </c>
      <c r="C142" s="94">
        <v>0.0</v>
      </c>
      <c r="D142" s="94">
        <v>0.0</v>
      </c>
      <c r="E142" s="94">
        <v>0.0</v>
      </c>
      <c r="F142" s="94">
        <v>0.0</v>
      </c>
      <c r="G142" s="94">
        <v>0.0</v>
      </c>
      <c r="H142" s="94">
        <v>0.0</v>
      </c>
      <c r="I142" s="125">
        <v>3.8477E7</v>
      </c>
      <c r="J142" s="125">
        <v>-6.1518E7</v>
      </c>
      <c r="K142" s="126">
        <v>-1.06061E7</v>
      </c>
      <c r="L142" s="127">
        <v>0.0</v>
      </c>
      <c r="M142" s="127">
        <v>0.0</v>
      </c>
      <c r="N142" s="127">
        <v>0.0</v>
      </c>
      <c r="O142" s="95">
        <v>0.0</v>
      </c>
      <c r="P142" s="95" t="s">
        <v>341</v>
      </c>
      <c r="Q142" s="95" t="s">
        <v>341</v>
      </c>
      <c r="R142" s="95">
        <v>0.0</v>
      </c>
      <c r="S142" s="95">
        <v>0.0</v>
      </c>
      <c r="T142" s="95">
        <v>0.0</v>
      </c>
      <c r="U142" s="96">
        <v>0.0</v>
      </c>
      <c r="V142" s="96">
        <v>0.0</v>
      </c>
      <c r="W142" s="96">
        <v>0.0</v>
      </c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</row>
    <row r="143" ht="21.0" customHeight="1">
      <c r="A143" s="93">
        <v>1.44030384E8</v>
      </c>
      <c r="B143" s="93" t="s">
        <v>270</v>
      </c>
      <c r="C143" s="94">
        <v>0.0</v>
      </c>
      <c r="D143" s="94">
        <v>0.0</v>
      </c>
      <c r="E143" s="94">
        <v>0.0</v>
      </c>
      <c r="F143" s="94">
        <v>0.0</v>
      </c>
      <c r="G143" s="94">
        <v>0.0</v>
      </c>
      <c r="H143" s="94">
        <v>0.0</v>
      </c>
      <c r="I143" s="125">
        <v>2.8693732854769416E7</v>
      </c>
      <c r="J143" s="125">
        <v>-1.4079016885950793E7</v>
      </c>
      <c r="K143" s="126">
        <v>2.8149819802753568E7</v>
      </c>
      <c r="L143" s="127">
        <v>0.0</v>
      </c>
      <c r="M143" s="127">
        <v>0.0</v>
      </c>
      <c r="N143" s="127">
        <v>0.0</v>
      </c>
      <c r="O143" s="95">
        <v>0.0</v>
      </c>
      <c r="P143" s="95" t="s">
        <v>341</v>
      </c>
      <c r="Q143" s="95" t="s">
        <v>341</v>
      </c>
      <c r="R143" s="95">
        <v>0.0</v>
      </c>
      <c r="S143" s="95">
        <v>0.0</v>
      </c>
      <c r="T143" s="95">
        <v>0.0</v>
      </c>
      <c r="U143" s="96">
        <v>0.0</v>
      </c>
      <c r="V143" s="96">
        <v>0.0</v>
      </c>
      <c r="W143" s="96">
        <v>0.0</v>
      </c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</row>
    <row r="144" ht="21.0" customHeight="1">
      <c r="A144" s="93">
        <v>1.17526833E8</v>
      </c>
      <c r="B144" s="93" t="s">
        <v>271</v>
      </c>
      <c r="C144" s="94">
        <v>1.4975074E7</v>
      </c>
      <c r="D144" s="94">
        <v>1338678.0</v>
      </c>
      <c r="E144" s="94">
        <v>0.0</v>
      </c>
      <c r="F144" s="94">
        <v>0.0</v>
      </c>
      <c r="G144" s="94">
        <v>0.0</v>
      </c>
      <c r="H144" s="94">
        <v>0.0</v>
      </c>
      <c r="I144" s="125">
        <v>2.3630334634750746E7</v>
      </c>
      <c r="J144" s="125">
        <v>-3.692078191594475E7</v>
      </c>
      <c r="K144" s="126">
        <v>136921.87467934325</v>
      </c>
      <c r="L144" s="127">
        <v>0.0</v>
      </c>
      <c r="M144" s="127">
        <v>0.0</v>
      </c>
      <c r="N144" s="127">
        <v>0.0</v>
      </c>
      <c r="O144" s="95">
        <v>0.0</v>
      </c>
      <c r="P144" s="95" t="s">
        <v>341</v>
      </c>
      <c r="Q144" s="95" t="s">
        <v>341</v>
      </c>
      <c r="R144" s="95">
        <v>0.0</v>
      </c>
      <c r="S144" s="95">
        <v>315393.0</v>
      </c>
      <c r="T144" s="95">
        <v>0.0</v>
      </c>
      <c r="U144" s="96">
        <v>0.0</v>
      </c>
      <c r="V144" s="96">
        <v>0.0</v>
      </c>
      <c r="W144" s="96">
        <v>0.0</v>
      </c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</row>
    <row r="145" ht="21.0" customHeight="1">
      <c r="A145" s="93">
        <v>1.43551941E8</v>
      </c>
      <c r="B145" s="93" t="s">
        <v>272</v>
      </c>
      <c r="C145" s="94">
        <v>4.2380578E7</v>
      </c>
      <c r="D145" s="94">
        <v>1.46157717E8</v>
      </c>
      <c r="E145" s="94">
        <v>0.0</v>
      </c>
      <c r="F145" s="94">
        <v>0.0</v>
      </c>
      <c r="G145" s="94">
        <v>0.0</v>
      </c>
      <c r="H145" s="94">
        <v>0.0</v>
      </c>
      <c r="I145" s="125">
        <v>6.0920178378796116E7</v>
      </c>
      <c r="J145" s="125">
        <v>2.2790835210735437E7</v>
      </c>
      <c r="K145" s="126">
        <v>9.638146724023265E7</v>
      </c>
      <c r="L145" s="127">
        <v>0.0</v>
      </c>
      <c r="M145" s="127">
        <v>0.0</v>
      </c>
      <c r="N145" s="127">
        <v>0.0</v>
      </c>
      <c r="O145" s="95">
        <v>0.0</v>
      </c>
      <c r="P145" s="95" t="s">
        <v>341</v>
      </c>
      <c r="Q145" s="95" t="s">
        <v>341</v>
      </c>
      <c r="R145" s="95">
        <v>0.0</v>
      </c>
      <c r="S145" s="95">
        <v>0.0</v>
      </c>
      <c r="T145" s="95">
        <v>0.0</v>
      </c>
      <c r="U145" s="96">
        <v>0.0</v>
      </c>
      <c r="V145" s="96">
        <v>0.0</v>
      </c>
      <c r="W145" s="96">
        <v>0.0</v>
      </c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</row>
    <row r="146" ht="21.0" customHeight="1">
      <c r="A146" s="93">
        <v>1.44052871E8</v>
      </c>
      <c r="B146" s="93" t="s">
        <v>273</v>
      </c>
      <c r="C146" s="94">
        <v>3.6438796E7</v>
      </c>
      <c r="D146" s="94">
        <v>1.0830023E7</v>
      </c>
      <c r="E146" s="94">
        <v>0.0</v>
      </c>
      <c r="F146" s="94">
        <v>0.0</v>
      </c>
      <c r="G146" s="94">
        <v>0.0</v>
      </c>
      <c r="H146" s="94">
        <v>0.0</v>
      </c>
      <c r="I146" s="125">
        <v>4.468247698792974E7</v>
      </c>
      <c r="J146" s="125">
        <v>7543002.588147417</v>
      </c>
      <c r="K146" s="126">
        <v>6.5379169114923105E7</v>
      </c>
      <c r="L146" s="127">
        <v>0.0</v>
      </c>
      <c r="M146" s="127">
        <v>0.0</v>
      </c>
      <c r="N146" s="127">
        <v>0.0</v>
      </c>
      <c r="O146" s="95">
        <v>0.0</v>
      </c>
      <c r="P146" s="95" t="s">
        <v>341</v>
      </c>
      <c r="Q146" s="95" t="s">
        <v>341</v>
      </c>
      <c r="R146" s="95">
        <v>0.0</v>
      </c>
      <c r="S146" s="95">
        <v>260400.0</v>
      </c>
      <c r="T146" s="95">
        <v>0.0</v>
      </c>
      <c r="U146" s="96">
        <v>0.0</v>
      </c>
      <c r="V146" s="96">
        <v>0.0</v>
      </c>
      <c r="W146" s="96">
        <v>0.0</v>
      </c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</row>
    <row r="147" ht="21.0" customHeight="1">
      <c r="A147" s="93">
        <v>1.44068963E8</v>
      </c>
      <c r="B147" s="93" t="s">
        <v>274</v>
      </c>
      <c r="C147" s="94">
        <v>1.8352447E7</v>
      </c>
      <c r="D147" s="94">
        <v>1242154.0</v>
      </c>
      <c r="E147" s="94">
        <v>0.0</v>
      </c>
      <c r="F147" s="94">
        <v>0.0</v>
      </c>
      <c r="G147" s="94">
        <v>0.0</v>
      </c>
      <c r="H147" s="94">
        <v>0.0</v>
      </c>
      <c r="I147" s="125">
        <v>2.3572911930732433E7</v>
      </c>
      <c r="J147" s="125">
        <v>-3.044373573667444E7</v>
      </c>
      <c r="K147" s="126">
        <v>6651566.713525233</v>
      </c>
      <c r="L147" s="127">
        <v>0.0</v>
      </c>
      <c r="M147" s="127">
        <v>0.0</v>
      </c>
      <c r="N147" s="127">
        <v>0.0</v>
      </c>
      <c r="O147" s="95">
        <v>0.0</v>
      </c>
      <c r="P147" s="95" t="s">
        <v>341</v>
      </c>
      <c r="Q147" s="95" t="s">
        <v>341</v>
      </c>
      <c r="R147" s="95">
        <v>0.0</v>
      </c>
      <c r="S147" s="95">
        <v>237939.0</v>
      </c>
      <c r="T147" s="95">
        <v>0.0</v>
      </c>
      <c r="U147" s="96">
        <v>0.0</v>
      </c>
      <c r="V147" s="96">
        <v>0.0</v>
      </c>
      <c r="W147" s="96">
        <v>0.0</v>
      </c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</row>
    <row r="148" ht="21.0" customHeight="1">
      <c r="A148" s="93">
        <v>1.71799293E8</v>
      </c>
      <c r="B148" s="93" t="s">
        <v>275</v>
      </c>
      <c r="C148" s="94">
        <v>0.0</v>
      </c>
      <c r="D148" s="94">
        <v>0.0</v>
      </c>
      <c r="E148" s="94">
        <v>0.0</v>
      </c>
      <c r="F148" s="94">
        <v>0.0</v>
      </c>
      <c r="G148" s="94">
        <v>0.0</v>
      </c>
      <c r="H148" s="94">
        <v>0.0</v>
      </c>
      <c r="I148" s="125">
        <v>3.8477E7</v>
      </c>
      <c r="J148" s="125">
        <v>-6.1518E7</v>
      </c>
      <c r="K148" s="126">
        <v>-1.06061E7</v>
      </c>
      <c r="L148" s="127">
        <v>0.0</v>
      </c>
      <c r="M148" s="127">
        <v>0.0</v>
      </c>
      <c r="N148" s="127">
        <v>0.0</v>
      </c>
      <c r="O148" s="95">
        <v>0.0</v>
      </c>
      <c r="P148" s="95" t="s">
        <v>341</v>
      </c>
      <c r="Q148" s="95" t="s">
        <v>341</v>
      </c>
      <c r="R148" s="95">
        <v>0.0</v>
      </c>
      <c r="S148" s="95">
        <v>0.0</v>
      </c>
      <c r="T148" s="95">
        <v>0.0</v>
      </c>
      <c r="U148" s="96">
        <v>0.0</v>
      </c>
      <c r="V148" s="96">
        <v>0.0</v>
      </c>
      <c r="W148" s="96">
        <v>0.0</v>
      </c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</row>
    <row r="149" ht="21.0" customHeight="1">
      <c r="A149" s="93">
        <v>1.43088559E8</v>
      </c>
      <c r="B149" s="93" t="s">
        <v>276</v>
      </c>
      <c r="C149" s="94">
        <v>7.0276733E7</v>
      </c>
      <c r="D149" s="94">
        <v>4.63290559E8</v>
      </c>
      <c r="E149" s="94">
        <v>0.0</v>
      </c>
      <c r="F149" s="94">
        <v>0.0</v>
      </c>
      <c r="G149" s="94">
        <v>0.0</v>
      </c>
      <c r="H149" s="94">
        <v>0.0</v>
      </c>
      <c r="I149" s="125">
        <v>1.8260564116912806E8</v>
      </c>
      <c r="J149" s="125">
        <v>9.832492474865854E7</v>
      </c>
      <c r="K149" s="126">
        <v>2.894262367350562E8</v>
      </c>
      <c r="L149" s="127">
        <v>0.0</v>
      </c>
      <c r="M149" s="127">
        <v>0.0</v>
      </c>
      <c r="N149" s="127">
        <v>0.0</v>
      </c>
      <c r="O149" s="95">
        <v>0.0</v>
      </c>
      <c r="P149" s="95" t="s">
        <v>341</v>
      </c>
      <c r="Q149" s="95" t="s">
        <v>341</v>
      </c>
      <c r="R149" s="95">
        <v>0.0</v>
      </c>
      <c r="S149" s="95">
        <v>297660.0</v>
      </c>
      <c r="T149" s="95">
        <v>0.0</v>
      </c>
      <c r="U149" s="96">
        <v>0.0</v>
      </c>
      <c r="V149" s="96">
        <v>0.0</v>
      </c>
      <c r="W149" s="96">
        <v>0.0</v>
      </c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</row>
    <row r="150" ht="21.0" customHeight="1">
      <c r="A150" s="93">
        <v>1.55415774E8</v>
      </c>
      <c r="B150" s="93" t="s">
        <v>277</v>
      </c>
      <c r="C150" s="94">
        <v>0.0</v>
      </c>
      <c r="D150" s="94">
        <v>0.0</v>
      </c>
      <c r="E150" s="94">
        <v>0.0</v>
      </c>
      <c r="F150" s="94">
        <v>0.0</v>
      </c>
      <c r="G150" s="94">
        <v>0.0</v>
      </c>
      <c r="H150" s="94">
        <v>0.0</v>
      </c>
      <c r="I150" s="125">
        <v>9.58895687828763E7</v>
      </c>
      <c r="J150" s="125">
        <v>4.868162761832485E7</v>
      </c>
      <c r="K150" s="126">
        <v>1.561017028365084E8</v>
      </c>
      <c r="L150" s="127">
        <v>0.0</v>
      </c>
      <c r="M150" s="127">
        <v>0.0</v>
      </c>
      <c r="N150" s="127">
        <v>0.0</v>
      </c>
      <c r="O150" s="95">
        <v>0.0</v>
      </c>
      <c r="P150" s="95" t="s">
        <v>341</v>
      </c>
      <c r="Q150" s="95" t="s">
        <v>341</v>
      </c>
      <c r="R150" s="95">
        <v>0.0</v>
      </c>
      <c r="S150" s="95">
        <v>-5.2506757E7</v>
      </c>
      <c r="T150" s="95">
        <v>0.0</v>
      </c>
      <c r="U150" s="96">
        <v>0.0</v>
      </c>
      <c r="V150" s="96">
        <v>0.0</v>
      </c>
      <c r="W150" s="96">
        <v>0.0</v>
      </c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</row>
    <row r="151" ht="21.0" customHeight="1">
      <c r="A151" s="93">
        <v>1.27560055E8</v>
      </c>
      <c r="B151" s="93" t="s">
        <v>278</v>
      </c>
      <c r="C151" s="94">
        <v>5.5443774E7</v>
      </c>
      <c r="D151" s="94">
        <v>5.37189192E8</v>
      </c>
      <c r="E151" s="94">
        <v>0.0</v>
      </c>
      <c r="F151" s="94">
        <v>0.0</v>
      </c>
      <c r="G151" s="94">
        <v>0.0</v>
      </c>
      <c r="H151" s="94">
        <v>0.0</v>
      </c>
      <c r="I151" s="125">
        <v>1.0250604026774906E8</v>
      </c>
      <c r="J151" s="125">
        <v>5.300514542944282E7</v>
      </c>
      <c r="K151" s="126">
        <v>1.668177870619317E8</v>
      </c>
      <c r="L151" s="127">
        <v>0.0</v>
      </c>
      <c r="M151" s="127">
        <v>0.0</v>
      </c>
      <c r="N151" s="127">
        <v>0.0</v>
      </c>
      <c r="O151" s="95">
        <v>0.0</v>
      </c>
      <c r="P151" s="95" t="s">
        <v>341</v>
      </c>
      <c r="Q151" s="95" t="s">
        <v>341</v>
      </c>
      <c r="R151" s="95">
        <v>0.0</v>
      </c>
      <c r="S151" s="95">
        <v>1325972.0</v>
      </c>
      <c r="T151" s="95">
        <v>0.0</v>
      </c>
      <c r="U151" s="96">
        <v>0.0</v>
      </c>
      <c r="V151" s="96">
        <v>0.0</v>
      </c>
      <c r="W151" s="96">
        <v>0.0</v>
      </c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</row>
    <row r="152" ht="21.0" customHeight="1">
      <c r="A152" s="93">
        <v>1.44049503E8</v>
      </c>
      <c r="B152" s="93" t="s">
        <v>279</v>
      </c>
      <c r="C152" s="94">
        <v>4.7694107E7</v>
      </c>
      <c r="D152" s="94">
        <v>1.51533045E8</v>
      </c>
      <c r="E152" s="94">
        <v>0.0</v>
      </c>
      <c r="F152" s="94">
        <v>0.0</v>
      </c>
      <c r="G152" s="94">
        <v>0.0</v>
      </c>
      <c r="H152" s="94">
        <v>0.0</v>
      </c>
      <c r="I152" s="125">
        <v>7.784576497206123E7</v>
      </c>
      <c r="J152" s="125">
        <v>3.610017695260454E7</v>
      </c>
      <c r="K152" s="126">
        <v>1.2607576243731143E8</v>
      </c>
      <c r="L152" s="127">
        <v>0.0</v>
      </c>
      <c r="M152" s="127">
        <v>0.0</v>
      </c>
      <c r="N152" s="127">
        <v>0.0</v>
      </c>
      <c r="O152" s="95">
        <v>0.0</v>
      </c>
      <c r="P152" s="95" t="s">
        <v>341</v>
      </c>
      <c r="Q152" s="95" t="s">
        <v>341</v>
      </c>
      <c r="R152" s="95">
        <v>0.0</v>
      </c>
      <c r="S152" s="95">
        <v>0.0</v>
      </c>
      <c r="T152" s="95">
        <v>0.0</v>
      </c>
      <c r="U152" s="96">
        <v>0.0</v>
      </c>
      <c r="V152" s="96">
        <v>0.0</v>
      </c>
      <c r="W152" s="96">
        <v>0.0</v>
      </c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</row>
    <row r="153" ht="21.0" customHeight="1">
      <c r="A153" s="93">
        <v>1.72015122E8</v>
      </c>
      <c r="B153" s="93" t="s">
        <v>280</v>
      </c>
      <c r="C153" s="94">
        <v>4.4999609E7</v>
      </c>
      <c r="D153" s="94">
        <v>7.0578736E7</v>
      </c>
      <c r="E153" s="94">
        <v>937020.0</v>
      </c>
      <c r="F153" s="94">
        <v>0.0</v>
      </c>
      <c r="G153" s="94">
        <v>46851.0</v>
      </c>
      <c r="H153" s="94">
        <v>24329.0</v>
      </c>
      <c r="I153" s="125">
        <v>7.566809504552498E7</v>
      </c>
      <c r="J153" s="125">
        <v>3.4485344833714694E7</v>
      </c>
      <c r="K153" s="126">
        <v>1.2235421301842013E8</v>
      </c>
      <c r="L153" s="127">
        <v>0.0</v>
      </c>
      <c r="M153" s="127">
        <v>0.0</v>
      </c>
      <c r="N153" s="127">
        <v>46851.0</v>
      </c>
      <c r="O153" s="95">
        <v>46851.0</v>
      </c>
      <c r="P153" s="95" t="s">
        <v>341</v>
      </c>
      <c r="Q153" s="95" t="s">
        <v>341</v>
      </c>
      <c r="R153" s="95">
        <v>24329.0</v>
      </c>
      <c r="S153" s="95">
        <v>-2062569.0</v>
      </c>
      <c r="T153" s="95">
        <v>937020.0</v>
      </c>
      <c r="U153" s="96">
        <v>0.012383290466559928</v>
      </c>
      <c r="V153" s="96">
        <v>7.054880882679962E-4</v>
      </c>
      <c r="W153" s="96">
        <v>0.0076582569319369</v>
      </c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</row>
    <row r="154" ht="21.0" customHeight="1">
      <c r="A154" s="93">
        <v>1.15990558E8</v>
      </c>
      <c r="B154" s="93" t="s">
        <v>281</v>
      </c>
      <c r="C154" s="94">
        <v>4.4960369E7</v>
      </c>
      <c r="D154" s="94">
        <v>2.11639595E8</v>
      </c>
      <c r="E154" s="94">
        <v>2.11639595E8</v>
      </c>
      <c r="F154" s="94">
        <v>1.2433106E7</v>
      </c>
      <c r="G154" s="94">
        <v>3575331.0</v>
      </c>
      <c r="H154" s="94">
        <v>4961941.0</v>
      </c>
      <c r="I154" s="125">
        <v>3.8477E7</v>
      </c>
      <c r="J154" s="125">
        <v>-6.1518E7</v>
      </c>
      <c r="K154" s="126">
        <v>-1.06061E7</v>
      </c>
      <c r="L154" s="127">
        <v>0.0</v>
      </c>
      <c r="M154" s="127">
        <v>0.0</v>
      </c>
      <c r="N154" s="127">
        <v>0.0</v>
      </c>
      <c r="O154" s="95">
        <v>0.0</v>
      </c>
      <c r="P154" s="95" t="s">
        <v>341</v>
      </c>
      <c r="Q154" s="95" t="s">
        <v>341</v>
      </c>
      <c r="R154" s="95">
        <v>0.0</v>
      </c>
      <c r="S154" s="95">
        <v>0.0</v>
      </c>
      <c r="T154" s="95">
        <v>0.0</v>
      </c>
      <c r="U154" s="96">
        <v>0.0</v>
      </c>
      <c r="V154" s="96">
        <v>0.0</v>
      </c>
      <c r="W154" s="96">
        <v>0.0</v>
      </c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</row>
    <row r="155" ht="21.0" customHeight="1">
      <c r="A155" s="93">
        <v>1.44064126E8</v>
      </c>
      <c r="B155" s="93" t="s">
        <v>282</v>
      </c>
      <c r="C155" s="94">
        <v>4.8112946E7</v>
      </c>
      <c r="D155" s="94">
        <v>3.28313084E8</v>
      </c>
      <c r="E155" s="94">
        <v>0.0</v>
      </c>
      <c r="F155" s="94">
        <v>0.0</v>
      </c>
      <c r="G155" s="94">
        <v>0.0</v>
      </c>
      <c r="H155" s="94">
        <v>0.0</v>
      </c>
      <c r="I155" s="125">
        <v>7.739794588898647E7</v>
      </c>
      <c r="J155" s="125">
        <v>3.577007726860637E7</v>
      </c>
      <c r="K155" s="126">
        <v>1.2531246270910597E8</v>
      </c>
      <c r="L155" s="127">
        <v>0.0</v>
      </c>
      <c r="M155" s="127">
        <v>0.0</v>
      </c>
      <c r="N155" s="127">
        <v>0.0</v>
      </c>
      <c r="O155" s="95">
        <v>0.0</v>
      </c>
      <c r="P155" s="95" t="s">
        <v>341</v>
      </c>
      <c r="Q155" s="95" t="s">
        <v>341</v>
      </c>
      <c r="R155" s="95">
        <v>0.0</v>
      </c>
      <c r="S155" s="95">
        <v>320932.0</v>
      </c>
      <c r="T155" s="95">
        <v>0.0</v>
      </c>
      <c r="U155" s="96">
        <v>0.0</v>
      </c>
      <c r="V155" s="96">
        <v>0.0</v>
      </c>
      <c r="W155" s="96">
        <v>0.0</v>
      </c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</row>
    <row r="156" ht="21.0" customHeight="1">
      <c r="A156" s="93">
        <v>1.4405151E8</v>
      </c>
      <c r="B156" s="93" t="s">
        <v>283</v>
      </c>
      <c r="C156" s="94">
        <v>0.0</v>
      </c>
      <c r="D156" s="94">
        <v>0.0</v>
      </c>
      <c r="E156" s="94">
        <v>0.0</v>
      </c>
      <c r="F156" s="94">
        <v>0.0</v>
      </c>
      <c r="G156" s="94">
        <v>0.0</v>
      </c>
      <c r="H156" s="94">
        <v>0.0</v>
      </c>
      <c r="I156" s="125">
        <v>3.8477E7</v>
      </c>
      <c r="J156" s="125">
        <v>-6.1518E7</v>
      </c>
      <c r="K156" s="126">
        <v>-1.06061E7</v>
      </c>
      <c r="L156" s="127">
        <v>0.0</v>
      </c>
      <c r="M156" s="127">
        <v>0.0</v>
      </c>
      <c r="N156" s="127">
        <v>0.0</v>
      </c>
      <c r="O156" s="95">
        <v>0.0</v>
      </c>
      <c r="P156" s="95" t="s">
        <v>341</v>
      </c>
      <c r="Q156" s="95" t="s">
        <v>341</v>
      </c>
      <c r="R156" s="95">
        <v>0.0</v>
      </c>
      <c r="S156" s="95">
        <v>0.0</v>
      </c>
      <c r="T156" s="95">
        <v>0.0</v>
      </c>
      <c r="U156" s="96">
        <v>0.0</v>
      </c>
      <c r="V156" s="96">
        <v>0.0</v>
      </c>
      <c r="W156" s="96">
        <v>0.0</v>
      </c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</row>
    <row r="157" ht="21.0" customHeight="1">
      <c r="A157" s="93">
        <v>1.75551858E8</v>
      </c>
      <c r="B157" s="93" t="s">
        <v>284</v>
      </c>
      <c r="C157" s="94">
        <v>3.9996457E7</v>
      </c>
      <c r="D157" s="94">
        <v>5.564354E7</v>
      </c>
      <c r="E157" s="94">
        <v>0.0</v>
      </c>
      <c r="F157" s="94">
        <v>0.0</v>
      </c>
      <c r="G157" s="94">
        <v>0.0</v>
      </c>
      <c r="H157" s="94">
        <v>0.0</v>
      </c>
      <c r="I157" s="125">
        <v>5.4347782541914605E7</v>
      </c>
      <c r="J157" s="125">
        <v>1.7017431405282564E7</v>
      </c>
      <c r="K157" s="126">
        <v>8.423695409939516E7</v>
      </c>
      <c r="L157" s="127">
        <v>0.0</v>
      </c>
      <c r="M157" s="127">
        <v>0.0</v>
      </c>
      <c r="N157" s="127">
        <v>0.0</v>
      </c>
      <c r="O157" s="95">
        <v>0.0</v>
      </c>
      <c r="P157" s="95" t="s">
        <v>341</v>
      </c>
      <c r="Q157" s="95" t="s">
        <v>341</v>
      </c>
      <c r="R157" s="95">
        <v>0.0</v>
      </c>
      <c r="S157" s="95">
        <v>0.0</v>
      </c>
      <c r="T157" s="95">
        <v>0.0</v>
      </c>
      <c r="U157" s="96">
        <v>0.0</v>
      </c>
      <c r="V157" s="96">
        <v>0.0</v>
      </c>
      <c r="W157" s="96">
        <v>0.0</v>
      </c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</row>
    <row r="158" ht="21.0" customHeight="1">
      <c r="A158" s="93">
        <v>1.44079875E8</v>
      </c>
      <c r="B158" s="93" t="s">
        <v>285</v>
      </c>
      <c r="C158" s="94">
        <v>3.7416853E7</v>
      </c>
      <c r="D158" s="94">
        <v>3.4849267E7</v>
      </c>
      <c r="E158" s="94">
        <v>0.0</v>
      </c>
      <c r="F158" s="94">
        <v>0.0</v>
      </c>
      <c r="G158" s="94">
        <v>0.0</v>
      </c>
      <c r="H158" s="94">
        <v>0.0</v>
      </c>
      <c r="I158" s="125">
        <v>4.7949497931636766E7</v>
      </c>
      <c r="J158" s="125">
        <v>1.090903442287795E7</v>
      </c>
      <c r="K158" s="126">
        <v>7.191925516121888E7</v>
      </c>
      <c r="L158" s="127">
        <v>0.0</v>
      </c>
      <c r="M158" s="127">
        <v>0.0</v>
      </c>
      <c r="N158" s="127">
        <v>0.0</v>
      </c>
      <c r="O158" s="95">
        <v>0.0</v>
      </c>
      <c r="P158" s="95" t="s">
        <v>341</v>
      </c>
      <c r="Q158" s="95" t="s">
        <v>341</v>
      </c>
      <c r="R158" s="95">
        <v>0.0</v>
      </c>
      <c r="S158" s="95">
        <v>0.0</v>
      </c>
      <c r="T158" s="95">
        <v>0.0</v>
      </c>
      <c r="U158" s="96">
        <v>0.0</v>
      </c>
      <c r="V158" s="96">
        <v>0.0</v>
      </c>
      <c r="W158" s="96">
        <v>0.0</v>
      </c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</row>
    <row r="159" ht="21.0" customHeight="1">
      <c r="A159" s="93">
        <v>1.71985458E8</v>
      </c>
      <c r="B159" s="93" t="s">
        <v>286</v>
      </c>
      <c r="C159" s="94">
        <v>0.0</v>
      </c>
      <c r="D159" s="94">
        <v>0.0</v>
      </c>
      <c r="E159" s="94">
        <v>0.0</v>
      </c>
      <c r="F159" s="94">
        <v>0.0</v>
      </c>
      <c r="G159" s="94">
        <v>0.0</v>
      </c>
      <c r="H159" s="94">
        <v>0.0</v>
      </c>
      <c r="I159" s="125">
        <v>3.8477E7</v>
      </c>
      <c r="J159" s="125">
        <v>-6.1518E7</v>
      </c>
      <c r="K159" s="126">
        <v>-1.06061E7</v>
      </c>
      <c r="L159" s="127">
        <v>0.0</v>
      </c>
      <c r="M159" s="127">
        <v>0.0</v>
      </c>
      <c r="N159" s="127">
        <v>0.0</v>
      </c>
      <c r="O159" s="95">
        <v>0.0</v>
      </c>
      <c r="P159" s="95" t="s">
        <v>341</v>
      </c>
      <c r="Q159" s="95" t="s">
        <v>341</v>
      </c>
      <c r="R159" s="95">
        <v>0.0</v>
      </c>
      <c r="S159" s="95">
        <v>0.0</v>
      </c>
      <c r="T159" s="95">
        <v>0.0</v>
      </c>
      <c r="U159" s="96">
        <v>0.0</v>
      </c>
      <c r="V159" s="96">
        <v>0.0</v>
      </c>
      <c r="W159" s="96">
        <v>0.0</v>
      </c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</row>
    <row r="160" ht="21.0" customHeight="1">
      <c r="A160" s="93">
        <v>6.4767252E7</v>
      </c>
      <c r="B160" s="93" t="s">
        <v>287</v>
      </c>
      <c r="C160" s="94">
        <v>0.0</v>
      </c>
      <c r="D160" s="94">
        <v>0.0</v>
      </c>
      <c r="E160" s="94">
        <v>0.0</v>
      </c>
      <c r="F160" s="94">
        <v>0.0</v>
      </c>
      <c r="G160" s="94">
        <v>0.0</v>
      </c>
      <c r="H160" s="94">
        <v>0.0</v>
      </c>
      <c r="I160" s="125">
        <v>3.994662426627533E7</v>
      </c>
      <c r="J160" s="125">
        <v>2258245.776209115</v>
      </c>
      <c r="K160" s="126">
        <v>5.54875316400431E7</v>
      </c>
      <c r="L160" s="127">
        <v>0.0</v>
      </c>
      <c r="M160" s="127">
        <v>0.0</v>
      </c>
      <c r="N160" s="127">
        <v>0.0</v>
      </c>
      <c r="O160" s="95">
        <v>0.0</v>
      </c>
      <c r="P160" s="95" t="s">
        <v>341</v>
      </c>
      <c r="Q160" s="95" t="s">
        <v>341</v>
      </c>
      <c r="R160" s="95">
        <v>0.0</v>
      </c>
      <c r="S160" s="95">
        <v>0.0</v>
      </c>
      <c r="T160" s="95">
        <v>0.0</v>
      </c>
      <c r="U160" s="96">
        <v>0.0</v>
      </c>
      <c r="V160" s="96">
        <v>0.0</v>
      </c>
      <c r="W160" s="96">
        <v>0.0</v>
      </c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</row>
    <row r="161" ht="21.0" customHeight="1">
      <c r="A161" s="93">
        <v>1.39139149E8</v>
      </c>
      <c r="B161" s="93" t="s">
        <v>288</v>
      </c>
      <c r="C161" s="94">
        <v>3.1761394E7</v>
      </c>
      <c r="D161" s="94">
        <v>3.2066717E8</v>
      </c>
      <c r="E161" s="94">
        <v>0.0</v>
      </c>
      <c r="F161" s="94">
        <v>0.0</v>
      </c>
      <c r="G161" s="94">
        <v>0.0</v>
      </c>
      <c r="H161" s="94">
        <v>0.0</v>
      </c>
      <c r="I161" s="125">
        <v>3.651544781113772E7</v>
      </c>
      <c r="J161" s="125">
        <v>-1979502.3385059095</v>
      </c>
      <c r="K161" s="126">
        <v>4.790620670145386E7</v>
      </c>
      <c r="L161" s="127">
        <v>0.0</v>
      </c>
      <c r="M161" s="127">
        <v>0.0</v>
      </c>
      <c r="N161" s="127">
        <v>0.0</v>
      </c>
      <c r="O161" s="95">
        <v>0.0</v>
      </c>
      <c r="P161" s="95" t="s">
        <v>341</v>
      </c>
      <c r="Q161" s="95" t="s">
        <v>341</v>
      </c>
      <c r="R161" s="95">
        <v>0.0</v>
      </c>
      <c r="S161" s="95">
        <v>0.0</v>
      </c>
      <c r="T161" s="95">
        <v>0.0</v>
      </c>
      <c r="U161" s="96">
        <v>0.0</v>
      </c>
      <c r="V161" s="96">
        <v>0.0</v>
      </c>
      <c r="W161" s="96">
        <v>0.0</v>
      </c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</row>
    <row r="162" ht="21.0" customHeight="1">
      <c r="A162" s="93">
        <v>1.48890128E8</v>
      </c>
      <c r="B162" s="93" t="s">
        <v>289</v>
      </c>
      <c r="C162" s="94">
        <v>3.1228092E7</v>
      </c>
      <c r="D162" s="94">
        <v>2.6185762E7</v>
      </c>
      <c r="E162" s="94">
        <v>0.0</v>
      </c>
      <c r="F162" s="94">
        <v>0.0</v>
      </c>
      <c r="G162" s="94">
        <v>0.0</v>
      </c>
      <c r="H162" s="94">
        <v>0.0</v>
      </c>
      <c r="I162" s="125">
        <v>3.487313039090019E7</v>
      </c>
      <c r="J162" s="125">
        <v>-4174344.963047261</v>
      </c>
      <c r="K162" s="126">
        <v>4.410859745689439E7</v>
      </c>
      <c r="L162" s="127">
        <v>0.0</v>
      </c>
      <c r="M162" s="127">
        <v>0.0</v>
      </c>
      <c r="N162" s="127">
        <v>0.0</v>
      </c>
      <c r="O162" s="95">
        <v>0.0</v>
      </c>
      <c r="P162" s="95" t="s">
        <v>341</v>
      </c>
      <c r="Q162" s="95" t="s">
        <v>341</v>
      </c>
      <c r="R162" s="95">
        <v>0.0</v>
      </c>
      <c r="S162" s="95">
        <v>268972.0</v>
      </c>
      <c r="T162" s="95">
        <v>0.0</v>
      </c>
      <c r="U162" s="96">
        <v>0.0</v>
      </c>
      <c r="V162" s="96">
        <v>0.0</v>
      </c>
      <c r="W162" s="96">
        <v>0.0</v>
      </c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</row>
    <row r="163" ht="21.0" customHeight="1">
      <c r="A163" s="93">
        <v>1.61551529E8</v>
      </c>
      <c r="B163" s="93" t="s">
        <v>290</v>
      </c>
      <c r="C163" s="94">
        <v>0.0</v>
      </c>
      <c r="D163" s="94">
        <v>0.0</v>
      </c>
      <c r="E163" s="94">
        <v>0.0</v>
      </c>
      <c r="F163" s="94">
        <v>0.0</v>
      </c>
      <c r="G163" s="94">
        <v>0.0</v>
      </c>
      <c r="H163" s="94">
        <v>0.0</v>
      </c>
      <c r="I163" s="125">
        <v>3.8477E7</v>
      </c>
      <c r="J163" s="125">
        <v>-6.1518E7</v>
      </c>
      <c r="K163" s="126">
        <v>-1.06061E7</v>
      </c>
      <c r="L163" s="127">
        <v>0.0</v>
      </c>
      <c r="M163" s="127">
        <v>0.0</v>
      </c>
      <c r="N163" s="127">
        <v>0.0</v>
      </c>
      <c r="O163" s="95">
        <v>0.0</v>
      </c>
      <c r="P163" s="95" t="s">
        <v>341</v>
      </c>
      <c r="Q163" s="95" t="s">
        <v>341</v>
      </c>
      <c r="R163" s="95">
        <v>0.0</v>
      </c>
      <c r="S163" s="95">
        <v>0.0</v>
      </c>
      <c r="T163" s="95">
        <v>0.0</v>
      </c>
      <c r="U163" s="96">
        <v>0.0</v>
      </c>
      <c r="V163" s="96">
        <v>0.0</v>
      </c>
      <c r="W163" s="96">
        <v>0.0</v>
      </c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</row>
    <row r="164" ht="21.0" customHeight="1">
      <c r="A164" s="93">
        <v>1.72219261E8</v>
      </c>
      <c r="B164" s="93" t="s">
        <v>291</v>
      </c>
      <c r="C164" s="94">
        <v>3.150834E7</v>
      </c>
      <c r="D164" s="94">
        <v>9107647.0</v>
      </c>
      <c r="E164" s="94">
        <v>0.0</v>
      </c>
      <c r="F164" s="94">
        <v>0.0</v>
      </c>
      <c r="G164" s="94">
        <v>0.0</v>
      </c>
      <c r="H164" s="94">
        <v>0.0</v>
      </c>
      <c r="I164" s="125">
        <v>3.3726601768582545E7</v>
      </c>
      <c r="J164" s="125">
        <v>-5787818.785825052</v>
      </c>
      <c r="K164" s="126">
        <v>4.137504564921216E7</v>
      </c>
      <c r="L164" s="127">
        <v>0.0</v>
      </c>
      <c r="M164" s="127">
        <v>0.0</v>
      </c>
      <c r="N164" s="127">
        <v>0.0</v>
      </c>
      <c r="O164" s="95">
        <v>0.0</v>
      </c>
      <c r="P164" s="95" t="s">
        <v>341</v>
      </c>
      <c r="Q164" s="95" t="s">
        <v>341</v>
      </c>
      <c r="R164" s="95">
        <v>0.0</v>
      </c>
      <c r="S164" s="95">
        <v>1246196.0</v>
      </c>
      <c r="T164" s="95">
        <v>0.0</v>
      </c>
      <c r="U164" s="96">
        <v>0.0</v>
      </c>
      <c r="V164" s="96">
        <v>0.0</v>
      </c>
      <c r="W164" s="96">
        <v>0.0</v>
      </c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</row>
    <row r="165" ht="21.0" customHeight="1">
      <c r="A165" s="93">
        <v>1.44094596E8</v>
      </c>
      <c r="B165" s="93" t="s">
        <v>293</v>
      </c>
      <c r="C165" s="94">
        <v>2.9989921E7</v>
      </c>
      <c r="D165" s="94">
        <v>8.5944516E7</v>
      </c>
      <c r="E165" s="94">
        <v>26990.0</v>
      </c>
      <c r="F165" s="94">
        <v>2699.0</v>
      </c>
      <c r="G165" s="94">
        <v>0.0</v>
      </c>
      <c r="H165" s="94">
        <v>0.0</v>
      </c>
      <c r="I165" s="125">
        <v>3.1814108922025334E7</v>
      </c>
      <c r="J165" s="125">
        <v>-8664513.509393025</v>
      </c>
      <c r="K165" s="126">
        <v>3.66273321012899E7</v>
      </c>
      <c r="L165" s="127">
        <v>0.0</v>
      </c>
      <c r="M165" s="127">
        <v>2699.0</v>
      </c>
      <c r="N165" s="127">
        <v>0.0</v>
      </c>
      <c r="O165" s="95">
        <v>2699.0</v>
      </c>
      <c r="P165" s="95" t="s">
        <v>341</v>
      </c>
      <c r="Q165" s="95" t="s">
        <v>341</v>
      </c>
      <c r="R165" s="95">
        <v>0.0</v>
      </c>
      <c r="S165" s="95">
        <v>-96.0</v>
      </c>
      <c r="T165" s="95">
        <v>26990.0</v>
      </c>
      <c r="U165" s="96">
        <v>8.483657381745638E-4</v>
      </c>
      <c r="V165" s="96">
        <v>0.0</v>
      </c>
      <c r="W165" s="96">
        <v>7.368814066326578E-4</v>
      </c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</row>
    <row r="166" ht="21.0" customHeight="1">
      <c r="A166" s="93">
        <v>1.42593039E8</v>
      </c>
      <c r="B166" s="93" t="s">
        <v>294</v>
      </c>
      <c r="C166" s="94">
        <v>0.0</v>
      </c>
      <c r="D166" s="94">
        <v>0.0</v>
      </c>
      <c r="E166" s="94">
        <v>0.0</v>
      </c>
      <c r="F166" s="94">
        <v>0.0</v>
      </c>
      <c r="G166" s="94">
        <v>0.0</v>
      </c>
      <c r="H166" s="94">
        <v>0.0</v>
      </c>
      <c r="I166" s="125">
        <v>3.8477E7</v>
      </c>
      <c r="J166" s="125">
        <v>-6.1518E7</v>
      </c>
      <c r="K166" s="126">
        <v>-1.06061E7</v>
      </c>
      <c r="L166" s="127">
        <v>0.0</v>
      </c>
      <c r="M166" s="127">
        <v>0.0</v>
      </c>
      <c r="N166" s="127">
        <v>0.0</v>
      </c>
      <c r="O166" s="95">
        <v>0.0</v>
      </c>
      <c r="P166" s="95" t="s">
        <v>341</v>
      </c>
      <c r="Q166" s="95" t="s">
        <v>341</v>
      </c>
      <c r="R166" s="95">
        <v>0.0</v>
      </c>
      <c r="S166" s="95">
        <v>0.0</v>
      </c>
      <c r="T166" s="95">
        <v>0.0</v>
      </c>
      <c r="U166" s="96">
        <v>0.0</v>
      </c>
      <c r="V166" s="96">
        <v>0.0</v>
      </c>
      <c r="W166" s="96">
        <v>0.0</v>
      </c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</row>
    <row r="167" ht="21.0" customHeight="1">
      <c r="A167" s="93">
        <v>1.45295709E8</v>
      </c>
      <c r="B167" s="93" t="s">
        <v>295</v>
      </c>
      <c r="C167" s="94">
        <v>2.6376346E7</v>
      </c>
      <c r="D167" s="94">
        <v>3.3008222E7</v>
      </c>
      <c r="E167" s="94">
        <v>0.0</v>
      </c>
      <c r="F167" s="94">
        <v>0.0</v>
      </c>
      <c r="G167" s="94">
        <v>0.0</v>
      </c>
      <c r="H167" s="94">
        <v>0.0</v>
      </c>
      <c r="I167" s="125">
        <v>2.89313273469745E7</v>
      </c>
      <c r="J167" s="125">
        <v>-1.3623291489404779E7</v>
      </c>
      <c r="K167" s="126">
        <v>2.8839392382000312E7</v>
      </c>
      <c r="L167" s="127">
        <v>0.0</v>
      </c>
      <c r="M167" s="127">
        <v>0.0</v>
      </c>
      <c r="N167" s="127">
        <v>0.0</v>
      </c>
      <c r="O167" s="95">
        <v>0.0</v>
      </c>
      <c r="P167" s="95" t="s">
        <v>341</v>
      </c>
      <c r="Q167" s="95" t="s">
        <v>341</v>
      </c>
      <c r="R167" s="95">
        <v>0.0</v>
      </c>
      <c r="S167" s="95">
        <v>6700.0</v>
      </c>
      <c r="T167" s="95">
        <v>0.0</v>
      </c>
      <c r="U167" s="96">
        <v>0.0</v>
      </c>
      <c r="V167" s="96">
        <v>0.0</v>
      </c>
      <c r="W167" s="96">
        <v>0.0</v>
      </c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</row>
    <row r="168" ht="21.0" customHeight="1">
      <c r="A168" s="93">
        <v>1.83952984E8</v>
      </c>
      <c r="B168" s="93" t="s">
        <v>296</v>
      </c>
      <c r="C168" s="94">
        <v>2.8002934E7</v>
      </c>
      <c r="D168" s="94">
        <v>1.1502563E7</v>
      </c>
      <c r="E168" s="94">
        <v>0.0</v>
      </c>
      <c r="F168" s="94">
        <v>0.0</v>
      </c>
      <c r="G168" s="94">
        <v>0.0</v>
      </c>
      <c r="H168" s="94">
        <v>0.0</v>
      </c>
      <c r="I168" s="125">
        <v>3.088691052699747E7</v>
      </c>
      <c r="J168" s="125">
        <v>-1.0162458542024523E7</v>
      </c>
      <c r="K168" s="126">
        <v>3.4220819970323056E7</v>
      </c>
      <c r="L168" s="127">
        <v>0.0</v>
      </c>
      <c r="M168" s="127">
        <v>0.0</v>
      </c>
      <c r="N168" s="127">
        <v>0.0</v>
      </c>
      <c r="O168" s="95">
        <v>0.0</v>
      </c>
      <c r="P168" s="95" t="s">
        <v>341</v>
      </c>
      <c r="Q168" s="95" t="s">
        <v>341</v>
      </c>
      <c r="R168" s="95">
        <v>0.0</v>
      </c>
      <c r="S168" s="95">
        <v>0.0</v>
      </c>
      <c r="T168" s="95">
        <v>0.0</v>
      </c>
      <c r="U168" s="96">
        <v>0.0</v>
      </c>
      <c r="V168" s="96">
        <v>0.0</v>
      </c>
      <c r="W168" s="96">
        <v>0.0</v>
      </c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</row>
    <row r="169" ht="21.0" customHeight="1">
      <c r="A169" s="93">
        <v>7.643357E7</v>
      </c>
      <c r="B169" s="93" t="s">
        <v>297</v>
      </c>
      <c r="C169" s="94">
        <v>0.0</v>
      </c>
      <c r="D169" s="94">
        <v>0.0</v>
      </c>
      <c r="E169" s="94">
        <v>0.0</v>
      </c>
      <c r="F169" s="94">
        <v>0.0</v>
      </c>
      <c r="G169" s="94">
        <v>0.0</v>
      </c>
      <c r="H169" s="94">
        <v>0.0</v>
      </c>
      <c r="I169" s="125">
        <v>3.8477E7</v>
      </c>
      <c r="J169" s="125">
        <v>-6.1518E7</v>
      </c>
      <c r="K169" s="126">
        <v>-1.06061E7</v>
      </c>
      <c r="L169" s="127">
        <v>0.0</v>
      </c>
      <c r="M169" s="127">
        <v>0.0</v>
      </c>
      <c r="N169" s="127">
        <v>0.0</v>
      </c>
      <c r="O169" s="95">
        <v>0.0</v>
      </c>
      <c r="P169" s="95" t="s">
        <v>341</v>
      </c>
      <c r="Q169" s="95" t="s">
        <v>341</v>
      </c>
      <c r="R169" s="95">
        <v>0.0</v>
      </c>
      <c r="S169" s="95">
        <v>0.0</v>
      </c>
      <c r="T169" s="95">
        <v>0.0</v>
      </c>
      <c r="U169" s="96">
        <v>0.0</v>
      </c>
      <c r="V169" s="96">
        <v>0.0</v>
      </c>
      <c r="W169" s="96">
        <v>0.0</v>
      </c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</row>
    <row r="170" ht="21.0" customHeight="1">
      <c r="A170" s="93">
        <v>1.40545176E8</v>
      </c>
      <c r="B170" s="93" t="s">
        <v>298</v>
      </c>
      <c r="C170" s="94">
        <v>2.3106762E7</v>
      </c>
      <c r="D170" s="94">
        <v>9042295.0</v>
      </c>
      <c r="E170" s="94">
        <v>0.0</v>
      </c>
      <c r="F170" s="94">
        <v>0.0</v>
      </c>
      <c r="G170" s="94">
        <v>0.0</v>
      </c>
      <c r="H170" s="94">
        <v>0.0</v>
      </c>
      <c r="I170" s="125">
        <v>2.5914173927535713E7</v>
      </c>
      <c r="J170" s="125">
        <v>-2.0364470339815356E7</v>
      </c>
      <c r="K170" s="126">
        <v>1.9115015303203434E7</v>
      </c>
      <c r="L170" s="127">
        <v>0.0</v>
      </c>
      <c r="M170" s="127">
        <v>0.0</v>
      </c>
      <c r="N170" s="127">
        <v>0.0</v>
      </c>
      <c r="O170" s="95">
        <v>0.0</v>
      </c>
      <c r="P170" s="95" t="s">
        <v>341</v>
      </c>
      <c r="Q170" s="95" t="s">
        <v>341</v>
      </c>
      <c r="R170" s="95">
        <v>0.0</v>
      </c>
      <c r="S170" s="95">
        <v>0.0</v>
      </c>
      <c r="T170" s="95">
        <v>0.0</v>
      </c>
      <c r="U170" s="96">
        <v>0.0</v>
      </c>
      <c r="V170" s="96">
        <v>0.0</v>
      </c>
      <c r="W170" s="96">
        <v>0.0</v>
      </c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</row>
    <row r="171" ht="21.0" customHeight="1">
      <c r="A171" s="93">
        <v>1.16425532E8</v>
      </c>
      <c r="B171" s="93" t="s">
        <v>299</v>
      </c>
      <c r="C171" s="94">
        <v>0.0</v>
      </c>
      <c r="D171" s="94">
        <v>0.0</v>
      </c>
      <c r="E171" s="94">
        <v>0.0</v>
      </c>
      <c r="F171" s="94">
        <v>0.0</v>
      </c>
      <c r="G171" s="94">
        <v>0.0</v>
      </c>
      <c r="H171" s="94">
        <v>0.0</v>
      </c>
      <c r="I171" s="125">
        <v>2.6658579133039717E7</v>
      </c>
      <c r="J171" s="125">
        <v>-1.8453793799004067E7</v>
      </c>
      <c r="K171" s="126">
        <v>2.17652551605659E7</v>
      </c>
      <c r="L171" s="127">
        <v>0.0</v>
      </c>
      <c r="M171" s="127">
        <v>0.0</v>
      </c>
      <c r="N171" s="127">
        <v>0.0</v>
      </c>
      <c r="O171" s="95">
        <v>0.0</v>
      </c>
      <c r="P171" s="95" t="s">
        <v>341</v>
      </c>
      <c r="Q171" s="95" t="s">
        <v>341</v>
      </c>
      <c r="R171" s="95">
        <v>0.0</v>
      </c>
      <c r="S171" s="95">
        <v>0.0</v>
      </c>
      <c r="T171" s="95">
        <v>0.0</v>
      </c>
      <c r="U171" s="96">
        <v>0.0</v>
      </c>
      <c r="V171" s="96">
        <v>0.0</v>
      </c>
      <c r="W171" s="96">
        <v>0.0</v>
      </c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</row>
    <row r="172" ht="21.0" customHeight="1">
      <c r="A172" s="93">
        <v>1.29862445E8</v>
      </c>
      <c r="B172" s="93" t="s">
        <v>300</v>
      </c>
      <c r="C172" s="94">
        <v>0.0</v>
      </c>
      <c r="D172" s="94">
        <v>0.0</v>
      </c>
      <c r="E172" s="94">
        <v>0.0</v>
      </c>
      <c r="F172" s="94">
        <v>0.0</v>
      </c>
      <c r="G172" s="94">
        <v>0.0</v>
      </c>
      <c r="H172" s="94">
        <v>0.0</v>
      </c>
      <c r="I172" s="125">
        <v>3.8477E7</v>
      </c>
      <c r="J172" s="125">
        <v>-6.1518E7</v>
      </c>
      <c r="K172" s="126">
        <v>-1.06061E7</v>
      </c>
      <c r="L172" s="127">
        <v>0.0</v>
      </c>
      <c r="M172" s="127">
        <v>0.0</v>
      </c>
      <c r="N172" s="127">
        <v>0.0</v>
      </c>
      <c r="O172" s="95">
        <v>0.0</v>
      </c>
      <c r="P172" s="95" t="s">
        <v>341</v>
      </c>
      <c r="Q172" s="95" t="s">
        <v>341</v>
      </c>
      <c r="R172" s="95">
        <v>0.0</v>
      </c>
      <c r="S172" s="95">
        <v>0.0</v>
      </c>
      <c r="T172" s="95">
        <v>0.0</v>
      </c>
      <c r="U172" s="96">
        <v>0.0</v>
      </c>
      <c r="V172" s="96">
        <v>0.0</v>
      </c>
      <c r="W172" s="96">
        <v>0.0</v>
      </c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</row>
    <row r="173" ht="21.0" customHeight="1">
      <c r="A173" s="93">
        <v>1.44096624E8</v>
      </c>
      <c r="B173" s="93" t="s">
        <v>303</v>
      </c>
      <c r="C173" s="94">
        <v>0.0</v>
      </c>
      <c r="D173" s="94">
        <v>0.0</v>
      </c>
      <c r="E173" s="94">
        <v>0.0</v>
      </c>
      <c r="F173" s="94">
        <v>0.0</v>
      </c>
      <c r="G173" s="94">
        <v>0.0</v>
      </c>
      <c r="H173" s="94">
        <v>0.0</v>
      </c>
      <c r="I173" s="125">
        <v>3.8477E7</v>
      </c>
      <c r="J173" s="125">
        <v>-6.1518E7</v>
      </c>
      <c r="K173" s="126">
        <v>-1.06061E7</v>
      </c>
      <c r="L173" s="127">
        <v>0.0</v>
      </c>
      <c r="M173" s="127">
        <v>0.0</v>
      </c>
      <c r="N173" s="127">
        <v>0.0</v>
      </c>
      <c r="O173" s="95">
        <v>0.0</v>
      </c>
      <c r="P173" s="95" t="s">
        <v>341</v>
      </c>
      <c r="Q173" s="95" t="s">
        <v>341</v>
      </c>
      <c r="R173" s="95">
        <v>0.0</v>
      </c>
      <c r="S173" s="95">
        <v>0.0</v>
      </c>
      <c r="T173" s="95">
        <v>0.0</v>
      </c>
      <c r="U173" s="96">
        <v>0.0</v>
      </c>
      <c r="V173" s="96">
        <v>0.0</v>
      </c>
      <c r="W173" s="96">
        <v>0.0</v>
      </c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</row>
    <row r="174" ht="21.0" customHeight="1">
      <c r="A174" s="93">
        <v>1.20777788E8</v>
      </c>
      <c r="B174" s="93" t="s">
        <v>304</v>
      </c>
      <c r="C174" s="94">
        <v>0.0</v>
      </c>
      <c r="D174" s="94">
        <v>0.0</v>
      </c>
      <c r="E174" s="94">
        <v>0.0</v>
      </c>
      <c r="F174" s="94">
        <v>0.0</v>
      </c>
      <c r="G174" s="94">
        <v>0.0</v>
      </c>
      <c r="H174" s="94">
        <v>0.0</v>
      </c>
      <c r="I174" s="125">
        <v>3.8477E7</v>
      </c>
      <c r="J174" s="125">
        <v>-6.1518E7</v>
      </c>
      <c r="K174" s="126">
        <v>-1.06061E7</v>
      </c>
      <c r="L174" s="127">
        <v>0.0</v>
      </c>
      <c r="M174" s="127">
        <v>0.0</v>
      </c>
      <c r="N174" s="127">
        <v>0.0</v>
      </c>
      <c r="O174" s="95">
        <v>0.0</v>
      </c>
      <c r="P174" s="95" t="s">
        <v>341</v>
      </c>
      <c r="Q174" s="95" t="s">
        <v>341</v>
      </c>
      <c r="R174" s="95">
        <v>0.0</v>
      </c>
      <c r="S174" s="95">
        <v>0.0</v>
      </c>
      <c r="T174" s="95">
        <v>0.0</v>
      </c>
      <c r="U174" s="96">
        <v>0.0</v>
      </c>
      <c r="V174" s="96">
        <v>0.0</v>
      </c>
      <c r="W174" s="96">
        <v>0.0</v>
      </c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</row>
    <row r="175" ht="21.0" customHeight="1">
      <c r="A175" s="93">
        <v>6.2280166E7</v>
      </c>
      <c r="B175" s="93" t="s">
        <v>305</v>
      </c>
      <c r="C175" s="94">
        <v>0.0</v>
      </c>
      <c r="D175" s="94">
        <v>0.0</v>
      </c>
      <c r="E175" s="94">
        <v>0.0</v>
      </c>
      <c r="F175" s="94">
        <v>0.0</v>
      </c>
      <c r="G175" s="94">
        <v>0.0</v>
      </c>
      <c r="H175" s="94">
        <v>0.0</v>
      </c>
      <c r="I175" s="125">
        <v>2.3561069844490755E7</v>
      </c>
      <c r="J175" s="125">
        <v>-3.0576715010086667E7</v>
      </c>
      <c r="K175" s="126">
        <v>6505356.690659615</v>
      </c>
      <c r="L175" s="127">
        <v>0.0</v>
      </c>
      <c r="M175" s="127">
        <v>0.0</v>
      </c>
      <c r="N175" s="127">
        <v>0.0</v>
      </c>
      <c r="O175" s="95">
        <v>0.0</v>
      </c>
      <c r="P175" s="95" t="s">
        <v>341</v>
      </c>
      <c r="Q175" s="95" t="s">
        <v>341</v>
      </c>
      <c r="R175" s="95">
        <v>0.0</v>
      </c>
      <c r="S175" s="95">
        <v>0.0</v>
      </c>
      <c r="T175" s="95">
        <v>0.0</v>
      </c>
      <c r="U175" s="96">
        <v>0.0</v>
      </c>
      <c r="V175" s="96">
        <v>0.0</v>
      </c>
      <c r="W175" s="96">
        <v>0.0</v>
      </c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</row>
    <row r="176" ht="21.0" customHeight="1">
      <c r="A176" s="93">
        <v>1.37840286E8</v>
      </c>
      <c r="B176" s="93" t="s">
        <v>306</v>
      </c>
      <c r="C176" s="94">
        <v>0.0</v>
      </c>
      <c r="D176" s="94">
        <v>0.0</v>
      </c>
      <c r="E176" s="94">
        <v>0.0</v>
      </c>
      <c r="F176" s="94">
        <v>0.0</v>
      </c>
      <c r="G176" s="94">
        <v>0.0</v>
      </c>
      <c r="H176" s="94">
        <v>0.0</v>
      </c>
      <c r="I176" s="125">
        <v>3.8477E7</v>
      </c>
      <c r="J176" s="125">
        <v>-6.1518E7</v>
      </c>
      <c r="K176" s="126">
        <v>-1.06061E7</v>
      </c>
      <c r="L176" s="127">
        <v>0.0</v>
      </c>
      <c r="M176" s="127">
        <v>0.0</v>
      </c>
      <c r="N176" s="127">
        <v>0.0</v>
      </c>
      <c r="O176" s="95">
        <v>0.0</v>
      </c>
      <c r="P176" s="95" t="s">
        <v>341</v>
      </c>
      <c r="Q176" s="95" t="s">
        <v>341</v>
      </c>
      <c r="R176" s="95">
        <v>0.0</v>
      </c>
      <c r="S176" s="95">
        <v>0.0</v>
      </c>
      <c r="T176" s="95">
        <v>0.0</v>
      </c>
      <c r="U176" s="96">
        <v>0.0</v>
      </c>
      <c r="V176" s="96">
        <v>0.0</v>
      </c>
      <c r="W176" s="96">
        <v>0.0</v>
      </c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</row>
    <row r="177" ht="21.0" customHeight="1">
      <c r="A177" s="93">
        <v>6.8699875E7</v>
      </c>
      <c r="B177" s="93" t="s">
        <v>307</v>
      </c>
      <c r="C177" s="94">
        <v>0.0</v>
      </c>
      <c r="D177" s="94">
        <v>0.0</v>
      </c>
      <c r="E177" s="94">
        <v>0.0</v>
      </c>
      <c r="F177" s="94">
        <v>0.0</v>
      </c>
      <c r="G177" s="94">
        <v>0.0</v>
      </c>
      <c r="H177" s="94">
        <v>0.0</v>
      </c>
      <c r="I177" s="125">
        <v>3.8477E7</v>
      </c>
      <c r="J177" s="125">
        <v>-6.1518E7</v>
      </c>
      <c r="K177" s="126">
        <v>-1.06061E7</v>
      </c>
      <c r="L177" s="127">
        <v>0.0</v>
      </c>
      <c r="M177" s="127">
        <v>0.0</v>
      </c>
      <c r="N177" s="127">
        <v>0.0</v>
      </c>
      <c r="O177" s="95">
        <v>0.0</v>
      </c>
      <c r="P177" s="95" t="s">
        <v>341</v>
      </c>
      <c r="Q177" s="95" t="s">
        <v>341</v>
      </c>
      <c r="R177" s="95">
        <v>0.0</v>
      </c>
      <c r="S177" s="95">
        <v>0.0</v>
      </c>
      <c r="T177" s="95">
        <v>0.0</v>
      </c>
      <c r="U177" s="96">
        <v>0.0</v>
      </c>
      <c r="V177" s="96">
        <v>0.0</v>
      </c>
      <c r="W177" s="96">
        <v>0.0</v>
      </c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</row>
    <row r="178" ht="21.0" customHeight="1">
      <c r="A178" s="93">
        <v>8.7579313E7</v>
      </c>
      <c r="B178" s="93" t="s">
        <v>308</v>
      </c>
      <c r="C178" s="94">
        <v>0.0</v>
      </c>
      <c r="D178" s="94">
        <v>0.0</v>
      </c>
      <c r="E178" s="94">
        <v>0.0</v>
      </c>
      <c r="F178" s="94">
        <v>0.0</v>
      </c>
      <c r="G178" s="94">
        <v>0.0</v>
      </c>
      <c r="H178" s="94">
        <v>0.0</v>
      </c>
      <c r="I178" s="125">
        <v>2.4023169452659704E7</v>
      </c>
      <c r="J178" s="125">
        <v>-3.944517762768947E7</v>
      </c>
      <c r="K178" s="126">
        <v>-2047668.160733183</v>
      </c>
      <c r="L178" s="127">
        <v>0.0</v>
      </c>
      <c r="M178" s="127">
        <v>0.0</v>
      </c>
      <c r="N178" s="127">
        <v>0.0</v>
      </c>
      <c r="O178" s="95">
        <v>0.0</v>
      </c>
      <c r="P178" s="95" t="s">
        <v>341</v>
      </c>
      <c r="Q178" s="95" t="s">
        <v>341</v>
      </c>
      <c r="R178" s="95">
        <v>0.0</v>
      </c>
      <c r="S178" s="95">
        <v>0.0</v>
      </c>
      <c r="T178" s="95">
        <v>0.0</v>
      </c>
      <c r="U178" s="96">
        <v>0.0</v>
      </c>
      <c r="V178" s="96">
        <v>0.0</v>
      </c>
      <c r="W178" s="96">
        <v>0.0</v>
      </c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</row>
    <row r="179" ht="21.0" customHeight="1">
      <c r="A179" s="93">
        <v>1.4358749E8</v>
      </c>
      <c r="B179" s="93" t="s">
        <v>309</v>
      </c>
      <c r="C179" s="94">
        <v>0.0</v>
      </c>
      <c r="D179" s="94">
        <v>0.0</v>
      </c>
      <c r="E179" s="94">
        <v>0.0</v>
      </c>
      <c r="F179" s="94">
        <v>0.0</v>
      </c>
      <c r="G179" s="94">
        <v>0.0</v>
      </c>
      <c r="H179" s="94">
        <v>0.0</v>
      </c>
      <c r="I179" s="125">
        <v>3.8477E7</v>
      </c>
      <c r="J179" s="125">
        <v>-6.1518E7</v>
      </c>
      <c r="K179" s="126">
        <v>-1.06061E7</v>
      </c>
      <c r="L179" s="127">
        <v>0.0</v>
      </c>
      <c r="M179" s="127">
        <v>0.0</v>
      </c>
      <c r="N179" s="127">
        <v>0.0</v>
      </c>
      <c r="O179" s="95">
        <v>0.0</v>
      </c>
      <c r="P179" s="95" t="s">
        <v>341</v>
      </c>
      <c r="Q179" s="95" t="s">
        <v>341</v>
      </c>
      <c r="R179" s="95">
        <v>0.0</v>
      </c>
      <c r="S179" s="95">
        <v>0.0</v>
      </c>
      <c r="T179" s="95">
        <v>0.0</v>
      </c>
      <c r="U179" s="96">
        <v>0.0</v>
      </c>
      <c r="V179" s="96">
        <v>0.0</v>
      </c>
      <c r="W179" s="96">
        <v>0.0</v>
      </c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</row>
    <row r="180" ht="21.0" customHeight="1">
      <c r="A180" s="93">
        <v>1.71293992E8</v>
      </c>
      <c r="B180" s="93" t="s">
        <v>313</v>
      </c>
      <c r="C180" s="94">
        <v>0.0</v>
      </c>
      <c r="D180" s="94">
        <v>0.0</v>
      </c>
      <c r="E180" s="94">
        <v>0.0</v>
      </c>
      <c r="F180" s="94">
        <v>0.0</v>
      </c>
      <c r="G180" s="94">
        <v>0.0</v>
      </c>
      <c r="H180" s="94">
        <v>0.0</v>
      </c>
      <c r="I180" s="125">
        <v>3.8477E7</v>
      </c>
      <c r="J180" s="125">
        <v>-6.1518E7</v>
      </c>
      <c r="K180" s="126">
        <v>-1.06061E7</v>
      </c>
      <c r="L180" s="127">
        <v>0.0</v>
      </c>
      <c r="M180" s="127">
        <v>0.0</v>
      </c>
      <c r="N180" s="127">
        <v>0.0</v>
      </c>
      <c r="O180" s="95">
        <v>0.0</v>
      </c>
      <c r="P180" s="95" t="s">
        <v>341</v>
      </c>
      <c r="Q180" s="95" t="s">
        <v>341</v>
      </c>
      <c r="R180" s="95">
        <v>0.0</v>
      </c>
      <c r="S180" s="95">
        <v>0.0</v>
      </c>
      <c r="T180" s="95">
        <v>0.0</v>
      </c>
      <c r="U180" s="96">
        <v>0.0</v>
      </c>
      <c r="V180" s="96">
        <v>0.0</v>
      </c>
      <c r="W180" s="96">
        <v>0.0</v>
      </c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</row>
    <row r="181" ht="21.0" customHeight="1">
      <c r="A181" s="93">
        <v>1.4420936E8</v>
      </c>
      <c r="B181" s="93" t="s">
        <v>312</v>
      </c>
      <c r="C181" s="94">
        <v>0.0</v>
      </c>
      <c r="D181" s="94">
        <v>0.0</v>
      </c>
      <c r="E181" s="94">
        <v>0.0</v>
      </c>
      <c r="F181" s="94">
        <v>0.0</v>
      </c>
      <c r="G181" s="94">
        <v>0.0</v>
      </c>
      <c r="H181" s="94">
        <v>0.0</v>
      </c>
      <c r="I181" s="125">
        <v>2.4118237791881975E7</v>
      </c>
      <c r="J181" s="125">
        <v>-3.990395474006104E7</v>
      </c>
      <c r="K181" s="126">
        <v>-2422036.54746306</v>
      </c>
      <c r="L181" s="127">
        <v>0.0</v>
      </c>
      <c r="M181" s="127">
        <v>0.0</v>
      </c>
      <c r="N181" s="127">
        <v>0.0</v>
      </c>
      <c r="O181" s="95">
        <v>0.0</v>
      </c>
      <c r="P181" s="95" t="s">
        <v>341</v>
      </c>
      <c r="Q181" s="95" t="s">
        <v>341</v>
      </c>
      <c r="R181" s="95">
        <v>0.0</v>
      </c>
      <c r="S181" s="95">
        <v>0.0</v>
      </c>
      <c r="T181" s="95">
        <v>0.0</v>
      </c>
      <c r="U181" s="96">
        <v>0.0</v>
      </c>
      <c r="V181" s="96">
        <v>0.0</v>
      </c>
      <c r="W181" s="96">
        <v>0.0</v>
      </c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</row>
    <row r="182" ht="21.0" customHeight="1">
      <c r="A182" s="93"/>
      <c r="B182" s="93"/>
      <c r="C182" s="94"/>
      <c r="D182" s="94"/>
      <c r="E182" s="94"/>
      <c r="F182" s="94"/>
      <c r="G182" s="94"/>
      <c r="H182" s="94"/>
      <c r="I182" s="94"/>
      <c r="J182" s="94"/>
      <c r="K182" s="94"/>
      <c r="L182" s="108">
        <f t="shared" ref="L182:T182" si="1">SUM(L4:L181)</f>
        <v>9161974</v>
      </c>
      <c r="M182" s="108">
        <f t="shared" si="1"/>
        <v>88143205</v>
      </c>
      <c r="N182" s="108">
        <f t="shared" si="1"/>
        <v>477581077</v>
      </c>
      <c r="O182" s="108">
        <f t="shared" si="1"/>
        <v>565724282</v>
      </c>
      <c r="P182" s="108">
        <f t="shared" si="1"/>
        <v>0</v>
      </c>
      <c r="Q182" s="108">
        <f t="shared" si="1"/>
        <v>0</v>
      </c>
      <c r="R182" s="108">
        <f t="shared" si="1"/>
        <v>59735540</v>
      </c>
      <c r="S182" s="108">
        <f t="shared" si="1"/>
        <v>-691432664</v>
      </c>
      <c r="T182" s="108">
        <f t="shared" si="1"/>
        <v>10446070487</v>
      </c>
      <c r="U182" s="109"/>
      <c r="V182" s="109"/>
      <c r="W182" s="110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</row>
    <row r="183" ht="21.0" customHeight="1">
      <c r="A183" s="93"/>
      <c r="B183" s="93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109"/>
      <c r="V183" s="109"/>
      <c r="W183" s="110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</row>
    <row r="184" ht="21.0" customHeight="1">
      <c r="A184" s="93"/>
      <c r="B184" s="93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109"/>
      <c r="V184" s="109"/>
      <c r="W184" s="110"/>
      <c r="X184" s="78"/>
      <c r="Y184" s="78"/>
      <c r="Z184" s="111"/>
      <c r="AA184" s="111"/>
      <c r="AB184" s="111"/>
      <c r="AC184" s="111"/>
      <c r="AD184" s="111"/>
      <c r="AE184" s="111"/>
      <c r="AF184" s="111"/>
      <c r="AG184" s="111"/>
      <c r="AH184" s="111"/>
    </row>
    <row r="185" ht="21.0" customHeight="1">
      <c r="A185" s="93"/>
      <c r="B185" s="93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109"/>
      <c r="V185" s="109"/>
      <c r="W185" s="110"/>
      <c r="X185" s="78"/>
      <c r="Y185" s="78"/>
      <c r="Z185" s="111"/>
      <c r="AA185" s="111"/>
      <c r="AB185" s="111"/>
      <c r="AC185" s="111"/>
      <c r="AD185" s="111"/>
      <c r="AE185" s="111"/>
      <c r="AF185" s="111"/>
      <c r="AG185" s="111"/>
      <c r="AH185" s="111"/>
    </row>
    <row r="186" ht="21.0" customHeight="1">
      <c r="A186" s="93"/>
      <c r="B186" s="93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109"/>
      <c r="V186" s="109"/>
      <c r="W186" s="110"/>
      <c r="X186" s="78"/>
      <c r="Y186" s="78"/>
      <c r="Z186" s="111"/>
      <c r="AA186" s="111"/>
      <c r="AB186" s="111"/>
      <c r="AC186" s="111"/>
      <c r="AD186" s="111"/>
      <c r="AE186" s="111"/>
      <c r="AF186" s="111"/>
      <c r="AG186" s="111"/>
      <c r="AH186" s="111"/>
    </row>
    <row r="187" ht="21.0" customHeight="1">
      <c r="A187" s="93"/>
      <c r="B187" s="93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109"/>
      <c r="V187" s="109"/>
      <c r="W187" s="110"/>
      <c r="X187" s="78"/>
      <c r="Y187" s="78"/>
      <c r="Z187" s="111"/>
      <c r="AA187" s="111"/>
      <c r="AB187" s="111"/>
      <c r="AC187" s="111"/>
      <c r="AD187" s="111"/>
      <c r="AE187" s="111"/>
      <c r="AF187" s="111"/>
      <c r="AG187" s="111"/>
      <c r="AH187" s="111"/>
    </row>
    <row r="188" ht="21.0" customHeight="1">
      <c r="A188" s="93"/>
      <c r="B188" s="93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109"/>
      <c r="V188" s="109"/>
      <c r="W188" s="110"/>
      <c r="X188" s="78"/>
      <c r="Y188" s="78"/>
      <c r="Z188" s="111"/>
      <c r="AA188" s="111"/>
      <c r="AB188" s="111"/>
      <c r="AC188" s="111"/>
      <c r="AD188" s="111"/>
      <c r="AE188" s="111"/>
      <c r="AF188" s="111"/>
      <c r="AG188" s="111"/>
      <c r="AH188" s="111"/>
    </row>
    <row r="189" ht="21.0" customHeight="1">
      <c r="A189" s="93"/>
      <c r="B189" s="93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109"/>
      <c r="V189" s="109"/>
      <c r="W189" s="110"/>
      <c r="X189" s="78"/>
      <c r="Y189" s="78"/>
      <c r="Z189" s="111"/>
      <c r="AA189" s="111"/>
      <c r="AB189" s="111"/>
      <c r="AC189" s="111"/>
      <c r="AD189" s="111"/>
      <c r="AE189" s="111"/>
      <c r="AF189" s="111"/>
      <c r="AG189" s="111"/>
      <c r="AH189" s="111"/>
    </row>
    <row r="190" ht="21.0" customHeight="1">
      <c r="A190" s="93"/>
      <c r="B190" s="93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109"/>
      <c r="V190" s="109"/>
      <c r="W190" s="110"/>
      <c r="X190" s="78"/>
      <c r="Y190" s="78"/>
      <c r="Z190" s="111"/>
      <c r="AA190" s="111"/>
      <c r="AB190" s="111"/>
      <c r="AC190" s="111"/>
      <c r="AD190" s="111"/>
      <c r="AE190" s="111"/>
      <c r="AF190" s="111"/>
      <c r="AG190" s="111"/>
      <c r="AH190" s="111"/>
    </row>
    <row r="191" ht="21.0" customHeight="1">
      <c r="A191" s="93"/>
      <c r="B191" s="93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109"/>
      <c r="V191" s="109"/>
      <c r="W191" s="110"/>
      <c r="X191" s="78"/>
      <c r="Y191" s="78"/>
      <c r="Z191" s="111"/>
      <c r="AA191" s="111"/>
      <c r="AB191" s="111"/>
      <c r="AC191" s="111"/>
      <c r="AD191" s="111"/>
      <c r="AE191" s="111"/>
      <c r="AF191" s="111"/>
      <c r="AG191" s="111"/>
      <c r="AH191" s="111"/>
    </row>
    <row r="192" ht="21.0" customHeight="1">
      <c r="A192" s="93"/>
      <c r="B192" s="93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109"/>
      <c r="V192" s="109"/>
      <c r="W192" s="110"/>
      <c r="X192" s="78"/>
      <c r="Y192" s="78"/>
      <c r="Z192" s="111"/>
      <c r="AA192" s="111"/>
      <c r="AB192" s="111"/>
      <c r="AC192" s="111"/>
      <c r="AD192" s="111"/>
      <c r="AE192" s="111"/>
      <c r="AF192" s="111"/>
      <c r="AG192" s="111"/>
      <c r="AH192" s="111"/>
    </row>
    <row r="193" ht="21.0" customHeight="1">
      <c r="A193" s="93"/>
      <c r="B193" s="93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109"/>
      <c r="V193" s="109"/>
      <c r="W193" s="110"/>
      <c r="X193" s="78"/>
      <c r="Y193" s="78"/>
      <c r="Z193" s="111"/>
      <c r="AA193" s="111"/>
      <c r="AB193" s="111"/>
      <c r="AC193" s="111"/>
      <c r="AD193" s="111"/>
      <c r="AE193" s="111"/>
      <c r="AF193" s="111"/>
      <c r="AG193" s="111"/>
      <c r="AH193" s="111"/>
    </row>
    <row r="194" ht="21.0" customHeight="1">
      <c r="A194" s="93"/>
      <c r="B194" s="93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109"/>
      <c r="V194" s="109"/>
      <c r="W194" s="110"/>
      <c r="X194" s="78"/>
      <c r="Y194" s="78"/>
      <c r="Z194" s="111"/>
      <c r="AA194" s="111"/>
      <c r="AB194" s="111"/>
      <c r="AC194" s="111"/>
      <c r="AD194" s="111"/>
      <c r="AE194" s="111"/>
      <c r="AF194" s="111"/>
      <c r="AG194" s="111"/>
      <c r="AH194" s="111"/>
    </row>
    <row r="195" ht="21.0" customHeight="1">
      <c r="A195" s="93"/>
      <c r="B195" s="93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109"/>
      <c r="V195" s="109"/>
      <c r="W195" s="110"/>
      <c r="X195" s="78"/>
      <c r="Y195" s="78"/>
      <c r="Z195" s="111"/>
      <c r="AA195" s="111"/>
      <c r="AB195" s="111"/>
      <c r="AC195" s="111"/>
      <c r="AD195" s="111"/>
      <c r="AE195" s="111"/>
      <c r="AF195" s="111"/>
      <c r="AG195" s="111"/>
      <c r="AH195" s="111"/>
    </row>
    <row r="196" ht="21.0" customHeight="1">
      <c r="A196" s="93"/>
      <c r="B196" s="93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109"/>
      <c r="V196" s="109"/>
      <c r="W196" s="110"/>
      <c r="X196" s="78"/>
      <c r="Y196" s="78"/>
      <c r="Z196" s="111"/>
      <c r="AA196" s="111"/>
      <c r="AB196" s="111"/>
      <c r="AC196" s="111"/>
      <c r="AD196" s="111"/>
      <c r="AE196" s="111"/>
      <c r="AF196" s="111"/>
      <c r="AG196" s="111"/>
      <c r="AH196" s="111"/>
    </row>
    <row r="197" ht="21.0" customHeight="1">
      <c r="A197" s="93"/>
      <c r="B197" s="93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109"/>
      <c r="V197" s="109"/>
      <c r="W197" s="110"/>
      <c r="X197" s="78"/>
      <c r="Y197" s="78"/>
      <c r="Z197" s="111"/>
      <c r="AA197" s="111"/>
      <c r="AB197" s="111"/>
      <c r="AC197" s="111"/>
      <c r="AD197" s="111"/>
      <c r="AE197" s="111"/>
      <c r="AF197" s="111"/>
      <c r="AG197" s="111"/>
      <c r="AH197" s="111"/>
    </row>
    <row r="198" ht="21.0" customHeight="1">
      <c r="A198" s="93"/>
      <c r="B198" s="93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109"/>
      <c r="V198" s="109"/>
      <c r="W198" s="110"/>
      <c r="X198" s="78"/>
      <c r="Y198" s="78"/>
      <c r="Z198" s="111"/>
      <c r="AA198" s="111"/>
      <c r="AB198" s="111"/>
      <c r="AC198" s="111"/>
      <c r="AD198" s="111"/>
      <c r="AE198" s="111"/>
      <c r="AF198" s="111"/>
      <c r="AG198" s="111"/>
      <c r="AH198" s="111"/>
    </row>
    <row r="199" ht="21.0" customHeight="1">
      <c r="A199" s="93"/>
      <c r="B199" s="93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109"/>
      <c r="V199" s="109"/>
      <c r="W199" s="110"/>
      <c r="X199" s="78"/>
      <c r="Y199" s="78"/>
      <c r="Z199" s="111"/>
      <c r="AA199" s="111"/>
      <c r="AB199" s="111"/>
      <c r="AC199" s="111"/>
      <c r="AD199" s="111"/>
      <c r="AE199" s="111"/>
      <c r="AF199" s="111"/>
      <c r="AG199" s="111"/>
      <c r="AH199" s="111"/>
    </row>
    <row r="200" ht="21.0" customHeight="1">
      <c r="A200" s="93"/>
      <c r="B200" s="93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109"/>
      <c r="V200" s="109"/>
      <c r="W200" s="110"/>
      <c r="X200" s="78"/>
      <c r="Y200" s="78"/>
      <c r="Z200" s="111"/>
      <c r="AA200" s="111"/>
      <c r="AB200" s="111"/>
      <c r="AC200" s="111"/>
      <c r="AD200" s="111"/>
      <c r="AE200" s="111"/>
      <c r="AF200" s="111"/>
      <c r="AG200" s="111"/>
      <c r="AH200" s="111"/>
    </row>
    <row r="201" ht="21.0" customHeight="1">
      <c r="A201" s="93"/>
      <c r="B201" s="93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109"/>
      <c r="V201" s="109"/>
      <c r="W201" s="110"/>
      <c r="X201" s="78"/>
      <c r="Y201" s="78"/>
      <c r="Z201" s="111"/>
      <c r="AA201" s="111"/>
      <c r="AB201" s="111"/>
      <c r="AC201" s="111"/>
      <c r="AD201" s="111"/>
      <c r="AE201" s="111"/>
      <c r="AF201" s="111"/>
      <c r="AG201" s="111"/>
      <c r="AH201" s="111"/>
    </row>
    <row r="202" ht="21.0" customHeight="1">
      <c r="A202" s="93"/>
      <c r="B202" s="93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109"/>
      <c r="V202" s="109"/>
      <c r="W202" s="110"/>
      <c r="X202" s="78"/>
      <c r="Y202" s="78"/>
      <c r="Z202" s="111"/>
      <c r="AA202" s="111"/>
      <c r="AB202" s="111"/>
      <c r="AC202" s="111"/>
      <c r="AD202" s="111"/>
      <c r="AE202" s="111"/>
      <c r="AF202" s="111"/>
      <c r="AG202" s="111"/>
      <c r="AH202" s="111"/>
    </row>
    <row r="203" ht="21.0" customHeight="1">
      <c r="A203" s="93"/>
      <c r="B203" s="93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109"/>
      <c r="V203" s="109"/>
      <c r="W203" s="110"/>
      <c r="X203" s="78"/>
      <c r="Y203" s="78"/>
      <c r="Z203" s="111"/>
      <c r="AA203" s="111"/>
      <c r="AB203" s="111"/>
      <c r="AC203" s="111"/>
      <c r="AD203" s="111"/>
      <c r="AE203" s="111"/>
      <c r="AF203" s="111"/>
      <c r="AG203" s="111"/>
      <c r="AH203" s="111"/>
    </row>
    <row r="204" ht="21.0" customHeight="1">
      <c r="A204" s="93"/>
      <c r="B204" s="93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109"/>
      <c r="V204" s="109"/>
      <c r="W204" s="110"/>
      <c r="X204" s="78"/>
      <c r="Y204" s="78"/>
      <c r="Z204" s="111"/>
      <c r="AA204" s="111"/>
      <c r="AB204" s="111"/>
      <c r="AC204" s="111"/>
      <c r="AD204" s="111"/>
      <c r="AE204" s="111"/>
      <c r="AF204" s="111"/>
      <c r="AG204" s="111"/>
      <c r="AH204" s="111"/>
    </row>
    <row r="205" ht="21.0" customHeight="1">
      <c r="A205" s="93"/>
      <c r="B205" s="93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109"/>
      <c r="V205" s="109"/>
      <c r="W205" s="110"/>
      <c r="X205" s="78"/>
      <c r="Y205" s="78"/>
      <c r="Z205" s="111"/>
      <c r="AA205" s="111"/>
      <c r="AB205" s="111"/>
      <c r="AC205" s="111"/>
      <c r="AD205" s="111"/>
      <c r="AE205" s="111"/>
      <c r="AF205" s="111"/>
      <c r="AG205" s="111"/>
      <c r="AH205" s="111"/>
    </row>
    <row r="206" ht="21.0" customHeight="1">
      <c r="A206" s="93"/>
      <c r="B206" s="93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109"/>
      <c r="V206" s="109"/>
      <c r="W206" s="110"/>
      <c r="X206" s="78"/>
      <c r="Y206" s="78"/>
      <c r="Z206" s="111"/>
      <c r="AA206" s="111"/>
      <c r="AB206" s="111"/>
      <c r="AC206" s="111"/>
      <c r="AD206" s="111"/>
      <c r="AE206" s="111"/>
      <c r="AF206" s="111"/>
      <c r="AG206" s="111"/>
      <c r="AH206" s="111"/>
    </row>
    <row r="207" ht="21.0" customHeight="1">
      <c r="A207" s="93"/>
      <c r="B207" s="93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109"/>
      <c r="V207" s="109"/>
      <c r="W207" s="110"/>
      <c r="X207" s="78"/>
      <c r="Y207" s="78"/>
      <c r="Z207" s="111"/>
      <c r="AA207" s="111"/>
      <c r="AB207" s="111"/>
      <c r="AC207" s="111"/>
      <c r="AD207" s="111"/>
      <c r="AE207" s="111"/>
      <c r="AF207" s="111"/>
      <c r="AG207" s="111"/>
      <c r="AH207" s="111"/>
    </row>
    <row r="208" ht="21.0" customHeight="1">
      <c r="A208" s="93"/>
      <c r="B208" s="93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109"/>
      <c r="V208" s="109"/>
      <c r="W208" s="110"/>
      <c r="X208" s="78"/>
      <c r="Y208" s="78"/>
      <c r="Z208" s="111"/>
      <c r="AA208" s="111"/>
      <c r="AB208" s="111"/>
      <c r="AC208" s="111"/>
      <c r="AD208" s="111"/>
      <c r="AE208" s="111"/>
      <c r="AF208" s="111"/>
      <c r="AG208" s="111"/>
      <c r="AH208" s="111"/>
    </row>
    <row r="209" ht="21.0" customHeight="1">
      <c r="A209" s="93"/>
      <c r="B209" s="93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109"/>
      <c r="V209" s="109"/>
      <c r="W209" s="110"/>
      <c r="X209" s="78"/>
      <c r="Y209" s="78"/>
      <c r="Z209" s="111"/>
      <c r="AA209" s="111"/>
      <c r="AB209" s="111"/>
      <c r="AC209" s="111"/>
      <c r="AD209" s="111"/>
      <c r="AE209" s="111"/>
      <c r="AF209" s="111"/>
      <c r="AG209" s="111"/>
      <c r="AH209" s="111"/>
    </row>
    <row r="210" ht="21.0" customHeight="1">
      <c r="A210" s="93"/>
      <c r="B210" s="93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109"/>
      <c r="V210" s="109"/>
      <c r="W210" s="110"/>
      <c r="X210" s="78"/>
      <c r="Y210" s="78"/>
      <c r="Z210" s="111"/>
      <c r="AA210" s="111"/>
      <c r="AB210" s="111"/>
      <c r="AC210" s="111"/>
      <c r="AD210" s="111"/>
      <c r="AE210" s="111"/>
      <c r="AF210" s="111"/>
      <c r="AG210" s="111"/>
      <c r="AH210" s="111"/>
    </row>
    <row r="211" ht="21.0" customHeight="1">
      <c r="A211" s="93"/>
      <c r="B211" s="93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109"/>
      <c r="V211" s="109"/>
      <c r="W211" s="110"/>
      <c r="X211" s="78"/>
      <c r="Y211" s="78"/>
      <c r="Z211" s="111"/>
      <c r="AA211" s="111"/>
      <c r="AB211" s="111"/>
      <c r="AC211" s="111"/>
      <c r="AD211" s="111"/>
      <c r="AE211" s="111"/>
      <c r="AF211" s="111"/>
      <c r="AG211" s="111"/>
      <c r="AH211" s="111"/>
    </row>
    <row r="212" ht="21.0" customHeight="1">
      <c r="A212" s="93"/>
      <c r="B212" s="93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109"/>
      <c r="V212" s="109"/>
      <c r="W212" s="110"/>
      <c r="X212" s="78"/>
      <c r="Y212" s="78"/>
      <c r="Z212" s="111"/>
      <c r="AA212" s="111"/>
      <c r="AB212" s="111"/>
      <c r="AC212" s="111"/>
      <c r="AD212" s="111"/>
      <c r="AE212" s="111"/>
      <c r="AF212" s="111"/>
      <c r="AG212" s="111"/>
      <c r="AH212" s="111"/>
    </row>
    <row r="213" ht="21.0" customHeight="1">
      <c r="A213" s="93"/>
      <c r="B213" s="93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109"/>
      <c r="V213" s="109"/>
      <c r="W213" s="110"/>
      <c r="X213" s="78"/>
      <c r="Y213" s="78"/>
      <c r="Z213" s="111"/>
      <c r="AA213" s="111"/>
      <c r="AB213" s="111"/>
      <c r="AC213" s="111"/>
      <c r="AD213" s="111"/>
      <c r="AE213" s="111"/>
      <c r="AF213" s="111"/>
      <c r="AG213" s="111"/>
      <c r="AH213" s="111"/>
    </row>
    <row r="214" ht="21.0" customHeight="1">
      <c r="A214" s="93"/>
      <c r="B214" s="93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109"/>
      <c r="V214" s="109"/>
      <c r="W214" s="110"/>
      <c r="X214" s="78"/>
      <c r="Y214" s="78"/>
      <c r="Z214" s="111"/>
      <c r="AA214" s="111"/>
      <c r="AB214" s="111"/>
      <c r="AC214" s="111"/>
      <c r="AD214" s="111"/>
      <c r="AE214" s="111"/>
      <c r="AF214" s="111"/>
      <c r="AG214" s="111"/>
      <c r="AH214" s="111"/>
    </row>
    <row r="215" ht="21.0" customHeight="1">
      <c r="A215" s="93"/>
      <c r="B215" s="93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109"/>
      <c r="V215" s="109"/>
      <c r="W215" s="110"/>
      <c r="X215" s="78"/>
      <c r="Y215" s="78"/>
      <c r="Z215" s="111"/>
      <c r="AA215" s="111"/>
      <c r="AB215" s="111"/>
      <c r="AC215" s="111"/>
      <c r="AD215" s="111"/>
      <c r="AE215" s="111"/>
      <c r="AF215" s="111"/>
      <c r="AG215" s="111"/>
      <c r="AH215" s="111"/>
    </row>
    <row r="216" ht="21.0" customHeight="1">
      <c r="A216" s="93"/>
      <c r="B216" s="93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109"/>
      <c r="V216" s="109"/>
      <c r="W216" s="110"/>
      <c r="X216" s="78"/>
      <c r="Y216" s="78"/>
      <c r="Z216" s="111"/>
      <c r="AA216" s="111"/>
      <c r="AB216" s="111"/>
      <c r="AC216" s="111"/>
      <c r="AD216" s="111"/>
      <c r="AE216" s="111"/>
      <c r="AF216" s="111"/>
      <c r="AG216" s="111"/>
      <c r="AH216" s="111"/>
    </row>
    <row r="217" ht="21.0" customHeight="1">
      <c r="A217" s="93"/>
      <c r="B217" s="93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109"/>
      <c r="V217" s="109"/>
      <c r="W217" s="110"/>
      <c r="X217" s="78"/>
      <c r="Y217" s="78"/>
      <c r="Z217" s="111"/>
      <c r="AA217" s="111"/>
      <c r="AB217" s="111"/>
      <c r="AC217" s="111"/>
      <c r="AD217" s="111"/>
      <c r="AE217" s="111"/>
      <c r="AF217" s="111"/>
      <c r="AG217" s="111"/>
      <c r="AH217" s="111"/>
    </row>
    <row r="218" ht="21.0" customHeight="1">
      <c r="A218" s="93"/>
      <c r="B218" s="93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109"/>
      <c r="V218" s="109"/>
      <c r="W218" s="110"/>
      <c r="X218" s="78"/>
      <c r="Y218" s="78"/>
      <c r="Z218" s="111"/>
      <c r="AA218" s="111"/>
      <c r="AB218" s="111"/>
      <c r="AC218" s="111"/>
      <c r="AD218" s="111"/>
      <c r="AE218" s="111"/>
      <c r="AF218" s="111"/>
      <c r="AG218" s="111"/>
      <c r="AH218" s="111"/>
    </row>
    <row r="219" ht="21.0" customHeight="1">
      <c r="A219" s="93"/>
      <c r="B219" s="93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109"/>
      <c r="V219" s="109"/>
      <c r="W219" s="110"/>
      <c r="X219" s="78"/>
      <c r="Y219" s="78"/>
      <c r="Z219" s="111"/>
      <c r="AA219" s="111"/>
      <c r="AB219" s="111"/>
      <c r="AC219" s="111"/>
      <c r="AD219" s="111"/>
      <c r="AE219" s="111"/>
      <c r="AF219" s="111"/>
      <c r="AG219" s="111"/>
      <c r="AH219" s="111"/>
    </row>
    <row r="220" ht="21.0" customHeight="1">
      <c r="A220" s="93"/>
      <c r="B220" s="93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109"/>
      <c r="V220" s="109"/>
      <c r="W220" s="110"/>
      <c r="X220" s="78"/>
      <c r="Y220" s="78"/>
      <c r="Z220" s="111"/>
      <c r="AA220" s="111"/>
      <c r="AB220" s="111"/>
      <c r="AC220" s="111"/>
      <c r="AD220" s="111"/>
      <c r="AE220" s="111"/>
      <c r="AF220" s="111"/>
      <c r="AG220" s="111"/>
      <c r="AH220" s="111"/>
    </row>
    <row r="221" ht="21.0" customHeight="1">
      <c r="A221" s="93"/>
      <c r="B221" s="93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109"/>
      <c r="V221" s="109"/>
      <c r="W221" s="110"/>
      <c r="X221" s="78"/>
      <c r="Y221" s="78"/>
      <c r="Z221" s="111"/>
      <c r="AA221" s="111"/>
      <c r="AB221" s="111"/>
      <c r="AC221" s="111"/>
      <c r="AD221" s="111"/>
      <c r="AE221" s="111"/>
      <c r="AF221" s="111"/>
      <c r="AG221" s="111"/>
      <c r="AH221" s="111"/>
    </row>
    <row r="222" ht="21.0" customHeight="1">
      <c r="A222" s="93"/>
      <c r="B222" s="93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109"/>
      <c r="V222" s="109"/>
      <c r="W222" s="110"/>
      <c r="X222" s="78"/>
      <c r="Y222" s="78"/>
      <c r="Z222" s="111"/>
      <c r="AA222" s="111"/>
      <c r="AB222" s="111"/>
      <c r="AC222" s="111"/>
      <c r="AD222" s="111"/>
      <c r="AE222" s="111"/>
      <c r="AF222" s="111"/>
      <c r="AG222" s="111"/>
      <c r="AH222" s="111"/>
    </row>
    <row r="223" ht="21.0" customHeight="1">
      <c r="A223" s="93"/>
      <c r="B223" s="93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109"/>
      <c r="V223" s="109"/>
      <c r="W223" s="110"/>
      <c r="X223" s="78"/>
      <c r="Y223" s="78"/>
      <c r="Z223" s="111"/>
      <c r="AA223" s="111"/>
      <c r="AB223" s="111"/>
      <c r="AC223" s="111"/>
      <c r="AD223" s="111"/>
      <c r="AE223" s="111"/>
      <c r="AF223" s="111"/>
      <c r="AG223" s="111"/>
      <c r="AH223" s="111"/>
    </row>
    <row r="224" ht="21.0" customHeight="1">
      <c r="A224" s="93"/>
      <c r="B224" s="93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109"/>
      <c r="V224" s="109"/>
      <c r="W224" s="110"/>
      <c r="X224" s="78"/>
      <c r="Y224" s="78"/>
      <c r="Z224" s="111"/>
      <c r="AA224" s="111"/>
      <c r="AB224" s="111"/>
      <c r="AC224" s="111"/>
      <c r="AD224" s="111"/>
      <c r="AE224" s="111"/>
      <c r="AF224" s="111"/>
      <c r="AG224" s="111"/>
      <c r="AH224" s="111"/>
    </row>
    <row r="225" ht="21.0" customHeight="1">
      <c r="A225" s="93"/>
      <c r="B225" s="93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109"/>
      <c r="V225" s="109"/>
      <c r="W225" s="110"/>
      <c r="X225" s="78"/>
      <c r="Y225" s="78"/>
      <c r="Z225" s="111"/>
      <c r="AA225" s="111"/>
      <c r="AB225" s="111"/>
      <c r="AC225" s="111"/>
      <c r="AD225" s="111"/>
      <c r="AE225" s="111"/>
      <c r="AF225" s="111"/>
      <c r="AG225" s="111"/>
      <c r="AH225" s="111"/>
    </row>
    <row r="226" ht="21.0" customHeight="1">
      <c r="A226" s="93"/>
      <c r="B226" s="93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109"/>
      <c r="V226" s="109"/>
      <c r="W226" s="110"/>
      <c r="X226" s="78"/>
      <c r="Y226" s="78"/>
      <c r="Z226" s="111"/>
      <c r="AA226" s="111"/>
      <c r="AB226" s="111"/>
      <c r="AC226" s="111"/>
      <c r="AD226" s="111"/>
      <c r="AE226" s="111"/>
      <c r="AF226" s="111"/>
      <c r="AG226" s="111"/>
      <c r="AH226" s="111"/>
    </row>
    <row r="227" ht="21.0" customHeight="1">
      <c r="A227" s="93"/>
      <c r="B227" s="93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109"/>
      <c r="V227" s="109"/>
      <c r="W227" s="110"/>
      <c r="X227" s="78"/>
      <c r="Y227" s="78"/>
      <c r="Z227" s="111"/>
      <c r="AA227" s="111"/>
      <c r="AB227" s="111"/>
      <c r="AC227" s="111"/>
      <c r="AD227" s="111"/>
      <c r="AE227" s="111"/>
      <c r="AF227" s="111"/>
      <c r="AG227" s="111"/>
      <c r="AH227" s="111"/>
    </row>
    <row r="228" ht="21.0" customHeight="1">
      <c r="A228" s="93"/>
      <c r="B228" s="93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109"/>
      <c r="V228" s="109"/>
      <c r="W228" s="110"/>
      <c r="X228" s="78"/>
      <c r="Y228" s="78"/>
      <c r="Z228" s="111"/>
      <c r="AA228" s="111"/>
      <c r="AB228" s="111"/>
      <c r="AC228" s="111"/>
      <c r="AD228" s="111"/>
      <c r="AE228" s="111"/>
      <c r="AF228" s="111"/>
      <c r="AG228" s="111"/>
      <c r="AH228" s="111"/>
    </row>
    <row r="229" ht="21.0" customHeight="1">
      <c r="A229" s="93"/>
      <c r="B229" s="93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109"/>
      <c r="V229" s="109"/>
      <c r="W229" s="110"/>
      <c r="X229" s="78"/>
      <c r="Y229" s="78"/>
      <c r="Z229" s="111"/>
      <c r="AA229" s="111"/>
      <c r="AB229" s="111"/>
      <c r="AC229" s="111"/>
      <c r="AD229" s="111"/>
      <c r="AE229" s="111"/>
      <c r="AF229" s="111"/>
      <c r="AG229" s="111"/>
      <c r="AH229" s="111"/>
    </row>
    <row r="230" ht="21.0" customHeight="1">
      <c r="A230" s="93"/>
      <c r="B230" s="93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109"/>
      <c r="V230" s="109"/>
      <c r="W230" s="110"/>
      <c r="X230" s="78"/>
      <c r="Y230" s="78"/>
      <c r="Z230" s="111"/>
      <c r="AA230" s="111"/>
      <c r="AB230" s="111"/>
      <c r="AC230" s="111"/>
      <c r="AD230" s="111"/>
      <c r="AE230" s="111"/>
      <c r="AF230" s="111"/>
      <c r="AG230" s="111"/>
      <c r="AH230" s="111"/>
    </row>
    <row r="231" ht="21.0" customHeight="1">
      <c r="A231" s="93"/>
      <c r="B231" s="93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109"/>
      <c r="V231" s="109"/>
      <c r="W231" s="110"/>
      <c r="X231" s="78"/>
      <c r="Y231" s="78"/>
      <c r="Z231" s="111"/>
      <c r="AA231" s="111"/>
      <c r="AB231" s="111"/>
      <c r="AC231" s="111"/>
      <c r="AD231" s="111"/>
      <c r="AE231" s="111"/>
      <c r="AF231" s="111"/>
      <c r="AG231" s="111"/>
      <c r="AH231" s="111"/>
    </row>
    <row r="232" ht="21.0" customHeight="1">
      <c r="A232" s="93"/>
      <c r="B232" s="93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109"/>
      <c r="V232" s="109"/>
      <c r="W232" s="110"/>
      <c r="X232" s="78"/>
      <c r="Y232" s="78"/>
      <c r="Z232" s="111"/>
      <c r="AA232" s="111"/>
      <c r="AB232" s="111"/>
      <c r="AC232" s="111"/>
      <c r="AD232" s="111"/>
      <c r="AE232" s="111"/>
      <c r="AF232" s="111"/>
      <c r="AG232" s="111"/>
      <c r="AH232" s="111"/>
    </row>
    <row r="233" ht="21.0" customHeight="1">
      <c r="A233" s="93"/>
      <c r="B233" s="93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109"/>
      <c r="V233" s="109"/>
      <c r="W233" s="110"/>
      <c r="X233" s="78"/>
      <c r="Y233" s="78"/>
      <c r="Z233" s="111"/>
      <c r="AA233" s="111"/>
      <c r="AB233" s="111"/>
      <c r="AC233" s="111"/>
      <c r="AD233" s="111"/>
      <c r="AE233" s="111"/>
      <c r="AF233" s="111"/>
      <c r="AG233" s="111"/>
      <c r="AH233" s="111"/>
    </row>
    <row r="234" ht="21.0" customHeight="1">
      <c r="A234" s="93"/>
      <c r="B234" s="93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109"/>
      <c r="V234" s="109"/>
      <c r="W234" s="110"/>
      <c r="X234" s="78"/>
      <c r="Y234" s="78"/>
      <c r="Z234" s="111"/>
      <c r="AA234" s="111"/>
      <c r="AB234" s="111"/>
      <c r="AC234" s="111"/>
      <c r="AD234" s="111"/>
      <c r="AE234" s="111"/>
      <c r="AF234" s="111"/>
      <c r="AG234" s="111"/>
      <c r="AH234" s="111"/>
    </row>
    <row r="235" ht="21.0" customHeight="1">
      <c r="A235" s="93"/>
      <c r="B235" s="93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109"/>
      <c r="V235" s="109"/>
      <c r="W235" s="110"/>
      <c r="X235" s="78"/>
      <c r="Y235" s="78"/>
      <c r="Z235" s="111"/>
      <c r="AA235" s="111"/>
      <c r="AB235" s="111"/>
      <c r="AC235" s="111"/>
      <c r="AD235" s="111"/>
      <c r="AE235" s="111"/>
      <c r="AF235" s="111"/>
      <c r="AG235" s="111"/>
      <c r="AH235" s="111"/>
    </row>
    <row r="236" ht="21.0" customHeight="1">
      <c r="A236" s="93"/>
      <c r="B236" s="93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109"/>
      <c r="V236" s="109"/>
      <c r="W236" s="110"/>
      <c r="X236" s="78"/>
      <c r="Y236" s="78"/>
      <c r="Z236" s="111"/>
      <c r="AA236" s="111"/>
      <c r="AB236" s="111"/>
      <c r="AC236" s="111"/>
      <c r="AD236" s="111"/>
      <c r="AE236" s="111"/>
      <c r="AF236" s="111"/>
      <c r="AG236" s="111"/>
      <c r="AH236" s="111"/>
    </row>
    <row r="237" ht="21.0" customHeight="1">
      <c r="A237" s="93"/>
      <c r="B237" s="93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109"/>
      <c r="V237" s="109"/>
      <c r="W237" s="110"/>
      <c r="X237" s="78"/>
      <c r="Y237" s="78"/>
      <c r="Z237" s="111"/>
      <c r="AA237" s="111"/>
      <c r="AB237" s="111"/>
      <c r="AC237" s="111"/>
      <c r="AD237" s="111"/>
      <c r="AE237" s="111"/>
      <c r="AF237" s="111"/>
      <c r="AG237" s="111"/>
      <c r="AH237" s="111"/>
    </row>
    <row r="238" ht="21.0" customHeight="1">
      <c r="A238" s="93"/>
      <c r="B238" s="93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109"/>
      <c r="V238" s="109"/>
      <c r="W238" s="110"/>
      <c r="X238" s="78"/>
      <c r="Y238" s="78"/>
      <c r="Z238" s="111"/>
      <c r="AA238" s="111"/>
      <c r="AB238" s="111"/>
      <c r="AC238" s="111"/>
      <c r="AD238" s="111"/>
      <c r="AE238" s="111"/>
      <c r="AF238" s="111"/>
      <c r="AG238" s="111"/>
      <c r="AH238" s="111"/>
    </row>
    <row r="239" ht="21.0" customHeight="1">
      <c r="A239" s="93"/>
      <c r="B239" s="93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109"/>
      <c r="V239" s="109"/>
      <c r="W239" s="110"/>
      <c r="X239" s="78"/>
      <c r="Y239" s="78"/>
      <c r="Z239" s="111"/>
      <c r="AA239" s="111"/>
      <c r="AB239" s="111"/>
      <c r="AC239" s="111"/>
      <c r="AD239" s="111"/>
      <c r="AE239" s="111"/>
      <c r="AF239" s="111"/>
      <c r="AG239" s="111"/>
      <c r="AH239" s="111"/>
    </row>
    <row r="240" ht="21.0" customHeight="1">
      <c r="A240" s="93"/>
      <c r="B240" s="93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109"/>
      <c r="V240" s="109"/>
      <c r="W240" s="110"/>
      <c r="X240" s="78"/>
      <c r="Y240" s="78"/>
      <c r="Z240" s="111"/>
      <c r="AA240" s="111"/>
      <c r="AB240" s="111"/>
      <c r="AC240" s="111"/>
      <c r="AD240" s="111"/>
      <c r="AE240" s="111"/>
      <c r="AF240" s="111"/>
      <c r="AG240" s="111"/>
      <c r="AH240" s="111"/>
    </row>
    <row r="241" ht="21.0" customHeight="1">
      <c r="A241" s="93"/>
      <c r="B241" s="93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109"/>
      <c r="V241" s="109"/>
      <c r="W241" s="110"/>
      <c r="X241" s="78"/>
      <c r="Y241" s="78"/>
      <c r="Z241" s="111"/>
      <c r="AA241" s="111"/>
      <c r="AB241" s="111"/>
      <c r="AC241" s="111"/>
      <c r="AD241" s="111"/>
      <c r="AE241" s="111"/>
      <c r="AF241" s="111"/>
      <c r="AG241" s="111"/>
      <c r="AH241" s="111"/>
    </row>
    <row r="242" ht="21.0" customHeight="1">
      <c r="A242" s="93"/>
      <c r="B242" s="93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109"/>
      <c r="V242" s="109"/>
      <c r="W242" s="110"/>
      <c r="X242" s="78"/>
      <c r="Y242" s="78"/>
      <c r="Z242" s="111"/>
      <c r="AA242" s="111"/>
      <c r="AB242" s="111"/>
      <c r="AC242" s="111"/>
      <c r="AD242" s="111"/>
      <c r="AE242" s="111"/>
      <c r="AF242" s="111"/>
      <c r="AG242" s="111"/>
      <c r="AH242" s="111"/>
    </row>
    <row r="243" ht="21.0" customHeight="1">
      <c r="A243" s="93"/>
      <c r="B243" s="93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109"/>
      <c r="V243" s="109"/>
      <c r="W243" s="110"/>
      <c r="X243" s="78"/>
      <c r="Y243" s="78"/>
      <c r="Z243" s="111"/>
      <c r="AA243" s="111"/>
      <c r="AB243" s="111"/>
      <c r="AC243" s="111"/>
      <c r="AD243" s="111"/>
      <c r="AE243" s="111"/>
      <c r="AF243" s="111"/>
      <c r="AG243" s="111"/>
      <c r="AH243" s="111"/>
    </row>
    <row r="244" ht="21.0" customHeight="1">
      <c r="A244" s="93"/>
      <c r="B244" s="93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109"/>
      <c r="V244" s="109"/>
      <c r="W244" s="110"/>
      <c r="X244" s="78"/>
      <c r="Y244" s="78"/>
      <c r="Z244" s="111"/>
      <c r="AA244" s="111"/>
      <c r="AB244" s="111"/>
      <c r="AC244" s="111"/>
      <c r="AD244" s="111"/>
      <c r="AE244" s="111"/>
      <c r="AF244" s="111"/>
      <c r="AG244" s="111"/>
      <c r="AH244" s="111"/>
    </row>
    <row r="245" ht="21.0" customHeight="1">
      <c r="A245" s="93"/>
      <c r="B245" s="93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109"/>
      <c r="V245" s="109"/>
      <c r="W245" s="110"/>
      <c r="X245" s="78"/>
      <c r="Y245" s="78"/>
      <c r="Z245" s="111"/>
      <c r="AA245" s="111"/>
      <c r="AB245" s="111"/>
      <c r="AC245" s="111"/>
      <c r="AD245" s="111"/>
      <c r="AE245" s="111"/>
      <c r="AF245" s="111"/>
      <c r="AG245" s="111"/>
      <c r="AH245" s="111"/>
    </row>
    <row r="246" ht="21.0" customHeight="1">
      <c r="A246" s="93"/>
      <c r="B246" s="93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109"/>
      <c r="V246" s="109"/>
      <c r="W246" s="110"/>
      <c r="X246" s="78"/>
      <c r="Y246" s="78"/>
      <c r="Z246" s="111"/>
      <c r="AA246" s="111"/>
      <c r="AB246" s="111"/>
      <c r="AC246" s="111"/>
      <c r="AD246" s="111"/>
      <c r="AE246" s="111"/>
      <c r="AF246" s="111"/>
      <c r="AG246" s="111"/>
      <c r="AH246" s="111"/>
    </row>
    <row r="247" ht="21.0" customHeight="1">
      <c r="A247" s="93"/>
      <c r="B247" s="93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109"/>
      <c r="V247" s="109"/>
      <c r="W247" s="110"/>
      <c r="X247" s="78"/>
      <c r="Y247" s="78"/>
      <c r="Z247" s="111"/>
      <c r="AA247" s="111"/>
      <c r="AB247" s="111"/>
      <c r="AC247" s="111"/>
      <c r="AD247" s="111"/>
      <c r="AE247" s="111"/>
      <c r="AF247" s="111"/>
      <c r="AG247" s="111"/>
      <c r="AH247" s="111"/>
    </row>
    <row r="248" ht="21.0" customHeight="1">
      <c r="A248" s="93"/>
      <c r="B248" s="93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109"/>
      <c r="V248" s="109"/>
      <c r="W248" s="110"/>
      <c r="X248" s="78"/>
      <c r="Y248" s="78"/>
      <c r="Z248" s="111"/>
      <c r="AA248" s="111"/>
      <c r="AB248" s="111"/>
      <c r="AC248" s="111"/>
      <c r="AD248" s="111"/>
      <c r="AE248" s="111"/>
      <c r="AF248" s="111"/>
      <c r="AG248" s="111"/>
      <c r="AH248" s="111"/>
    </row>
    <row r="249" ht="21.0" customHeight="1">
      <c r="A249" s="78"/>
      <c r="B249" s="78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0"/>
      <c r="V249" s="110"/>
      <c r="W249" s="110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</row>
    <row r="250" ht="21.0" customHeight="1">
      <c r="A250" s="78"/>
      <c r="B250" s="78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0"/>
      <c r="V250" s="110"/>
      <c r="W250" s="110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</row>
    <row r="251" ht="21.0" customHeight="1">
      <c r="A251" s="78"/>
      <c r="B251" s="78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0"/>
      <c r="V251" s="110"/>
      <c r="W251" s="110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</row>
    <row r="252" ht="21.0" customHeight="1">
      <c r="A252" s="78"/>
      <c r="B252" s="78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0"/>
      <c r="V252" s="110"/>
      <c r="W252" s="110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</row>
    <row r="253" ht="21.0" customHeight="1">
      <c r="A253" s="78"/>
      <c r="B253" s="78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0"/>
      <c r="V253" s="110"/>
      <c r="W253" s="110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</row>
    <row r="254" ht="21.0" customHeight="1">
      <c r="A254" s="78"/>
      <c r="B254" s="78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0"/>
      <c r="V254" s="110"/>
      <c r="W254" s="110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</row>
    <row r="255" ht="21.0" customHeight="1">
      <c r="A255" s="78"/>
      <c r="B255" s="78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0"/>
      <c r="V255" s="110"/>
      <c r="W255" s="110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</row>
    <row r="256" ht="21.0" customHeight="1">
      <c r="A256" s="78"/>
      <c r="B256" s="78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0"/>
      <c r="V256" s="110"/>
      <c r="W256" s="110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</row>
    <row r="257" ht="21.0" customHeight="1">
      <c r="A257" s="78"/>
      <c r="B257" s="78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0"/>
      <c r="V257" s="110"/>
      <c r="W257" s="110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</row>
    <row r="258" ht="21.0" customHeight="1">
      <c r="A258" s="78"/>
      <c r="B258" s="78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0"/>
      <c r="V258" s="110"/>
      <c r="W258" s="110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</row>
    <row r="259" ht="21.0" customHeight="1">
      <c r="A259" s="78"/>
      <c r="B259" s="78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0"/>
      <c r="V259" s="110"/>
      <c r="W259" s="110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</row>
    <row r="260" ht="21.0" customHeight="1">
      <c r="A260" s="78"/>
      <c r="B260" s="78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0"/>
      <c r="V260" s="110"/>
      <c r="W260" s="110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</row>
    <row r="261" ht="21.0" customHeight="1">
      <c r="A261" s="78"/>
      <c r="B261" s="78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0"/>
      <c r="V261" s="110"/>
      <c r="W261" s="110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</row>
    <row r="262" ht="21.0" customHeight="1">
      <c r="A262" s="78"/>
      <c r="B262" s="78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0"/>
      <c r="V262" s="110"/>
      <c r="W262" s="110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</row>
    <row r="263" ht="21.0" customHeight="1">
      <c r="A263" s="78"/>
      <c r="B263" s="78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0"/>
      <c r="V263" s="110"/>
      <c r="W263" s="110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</row>
    <row r="264" ht="21.0" customHeight="1">
      <c r="A264" s="78"/>
      <c r="B264" s="78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0"/>
      <c r="V264" s="110"/>
      <c r="W264" s="110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</row>
    <row r="265" ht="21.0" customHeight="1">
      <c r="A265" s="78"/>
      <c r="B265" s="78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0"/>
      <c r="V265" s="110"/>
      <c r="W265" s="110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</row>
    <row r="266" ht="21.0" customHeight="1">
      <c r="A266" s="78"/>
      <c r="B266" s="78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0"/>
      <c r="V266" s="110"/>
      <c r="W266" s="110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</row>
    <row r="267" ht="21.0" customHeight="1">
      <c r="A267" s="78"/>
      <c r="B267" s="78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0"/>
      <c r="V267" s="110"/>
      <c r="W267" s="110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</row>
    <row r="268" ht="21.0" customHeight="1">
      <c r="A268" s="78"/>
      <c r="B268" s="78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0"/>
      <c r="V268" s="110"/>
      <c r="W268" s="110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</row>
    <row r="269" ht="21.0" customHeight="1">
      <c r="A269" s="78"/>
      <c r="B269" s="78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0"/>
      <c r="V269" s="110"/>
      <c r="W269" s="110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</row>
    <row r="270" ht="21.0" customHeight="1">
      <c r="A270" s="78"/>
      <c r="B270" s="78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0"/>
      <c r="V270" s="110"/>
      <c r="W270" s="110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</row>
    <row r="271" ht="21.0" customHeight="1">
      <c r="A271" s="78"/>
      <c r="B271" s="78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0"/>
      <c r="V271" s="110"/>
      <c r="W271" s="110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</row>
    <row r="272" ht="21.0" customHeight="1">
      <c r="A272" s="78"/>
      <c r="B272" s="78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0"/>
      <c r="V272" s="110"/>
      <c r="W272" s="110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</row>
    <row r="273" ht="21.0" customHeight="1">
      <c r="A273" s="78"/>
      <c r="B273" s="78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0"/>
      <c r="V273" s="110"/>
      <c r="W273" s="110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</row>
    <row r="274" ht="21.0" customHeight="1">
      <c r="A274" s="78"/>
      <c r="B274" s="78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0"/>
      <c r="V274" s="110"/>
      <c r="W274" s="110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</row>
    <row r="275" ht="21.0" customHeight="1">
      <c r="A275" s="78"/>
      <c r="B275" s="78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0"/>
      <c r="V275" s="110"/>
      <c r="W275" s="110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</row>
    <row r="276" ht="21.0" customHeight="1">
      <c r="A276" s="78"/>
      <c r="B276" s="78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0"/>
      <c r="V276" s="110"/>
      <c r="W276" s="110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</row>
    <row r="277" ht="21.0" customHeight="1">
      <c r="A277" s="78"/>
      <c r="B277" s="78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0"/>
      <c r="V277" s="110"/>
      <c r="W277" s="110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</row>
    <row r="278" ht="21.0" customHeight="1">
      <c r="A278" s="78"/>
      <c r="B278" s="78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0"/>
      <c r="V278" s="110"/>
      <c r="W278" s="110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</row>
    <row r="279" ht="21.0" customHeight="1">
      <c r="A279" s="78"/>
      <c r="B279" s="78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0"/>
      <c r="V279" s="110"/>
      <c r="W279" s="110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</row>
    <row r="280" ht="21.0" customHeight="1">
      <c r="A280" s="78"/>
      <c r="B280" s="78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0"/>
      <c r="V280" s="110"/>
      <c r="W280" s="110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</row>
    <row r="281" ht="21.0" customHeight="1">
      <c r="A281" s="78"/>
      <c r="B281" s="78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0"/>
      <c r="V281" s="110"/>
      <c r="W281" s="110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</row>
    <row r="282" ht="21.0" customHeight="1">
      <c r="A282" s="78"/>
      <c r="B282" s="78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0"/>
      <c r="V282" s="110"/>
      <c r="W282" s="110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</row>
    <row r="283" ht="21.0" customHeight="1">
      <c r="A283" s="78"/>
      <c r="B283" s="78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0"/>
      <c r="V283" s="110"/>
      <c r="W283" s="110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</row>
    <row r="284" ht="21.0" customHeight="1">
      <c r="A284" s="78"/>
      <c r="B284" s="78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0"/>
      <c r="V284" s="110"/>
      <c r="W284" s="110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</row>
    <row r="285" ht="21.0" customHeight="1">
      <c r="A285" s="78"/>
      <c r="B285" s="78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0"/>
      <c r="V285" s="110"/>
      <c r="W285" s="110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</row>
    <row r="286" ht="21.0" customHeight="1">
      <c r="A286" s="78"/>
      <c r="B286" s="78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0"/>
      <c r="V286" s="110"/>
      <c r="W286" s="110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</row>
    <row r="287" ht="21.0" customHeight="1">
      <c r="A287" s="78"/>
      <c r="B287" s="78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0"/>
      <c r="V287" s="110"/>
      <c r="W287" s="110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</row>
    <row r="288" ht="21.0" customHeight="1">
      <c r="A288" s="78"/>
      <c r="B288" s="78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0"/>
      <c r="V288" s="110"/>
      <c r="W288" s="110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</row>
    <row r="289" ht="21.0" customHeight="1">
      <c r="A289" s="78"/>
      <c r="B289" s="78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0"/>
      <c r="V289" s="110"/>
      <c r="W289" s="110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</row>
    <row r="290" ht="21.0" customHeight="1">
      <c r="A290" s="78"/>
      <c r="B290" s="78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0"/>
      <c r="V290" s="110"/>
      <c r="W290" s="110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</row>
    <row r="291" ht="21.0" customHeight="1">
      <c r="A291" s="78"/>
      <c r="B291" s="78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0"/>
      <c r="V291" s="110"/>
      <c r="W291" s="110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</row>
    <row r="292" ht="21.0" customHeight="1">
      <c r="A292" s="78"/>
      <c r="B292" s="78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0"/>
      <c r="V292" s="110"/>
      <c r="W292" s="110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</row>
    <row r="293" ht="21.0" customHeight="1">
      <c r="A293" s="78"/>
      <c r="B293" s="78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0"/>
      <c r="V293" s="110"/>
      <c r="W293" s="110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</row>
    <row r="294" ht="21.0" customHeight="1">
      <c r="A294" s="78"/>
      <c r="B294" s="78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0"/>
      <c r="V294" s="110"/>
      <c r="W294" s="110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</row>
    <row r="295" ht="21.0" customHeight="1">
      <c r="A295" s="78"/>
      <c r="B295" s="78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0"/>
      <c r="V295" s="110"/>
      <c r="W295" s="110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</row>
    <row r="296" ht="21.0" customHeight="1">
      <c r="A296" s="78"/>
      <c r="B296" s="78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0"/>
      <c r="V296" s="110"/>
      <c r="W296" s="110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</row>
    <row r="297" ht="21.0" customHeight="1">
      <c r="A297" s="78"/>
      <c r="B297" s="78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0"/>
      <c r="V297" s="110"/>
      <c r="W297" s="110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</row>
    <row r="298" ht="21.0" customHeight="1">
      <c r="A298" s="78"/>
      <c r="B298" s="78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0"/>
      <c r="V298" s="110"/>
      <c r="W298" s="110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</row>
    <row r="299" ht="21.0" customHeight="1">
      <c r="A299" s="78"/>
      <c r="B299" s="78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0"/>
      <c r="V299" s="110"/>
      <c r="W299" s="110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</row>
    <row r="300" ht="21.0" customHeight="1">
      <c r="A300" s="78"/>
      <c r="B300" s="78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0"/>
      <c r="V300" s="110"/>
      <c r="W300" s="110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</row>
    <row r="301" ht="21.0" customHeight="1">
      <c r="A301" s="78"/>
      <c r="B301" s="78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0"/>
      <c r="V301" s="110"/>
      <c r="W301" s="110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</row>
    <row r="302" ht="21.0" customHeight="1">
      <c r="A302" s="78"/>
      <c r="B302" s="78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0"/>
      <c r="V302" s="110"/>
      <c r="W302" s="110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</row>
    <row r="303" ht="21.0" customHeight="1">
      <c r="A303" s="78"/>
      <c r="B303" s="78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0"/>
      <c r="V303" s="110"/>
      <c r="W303" s="110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</row>
    <row r="304" ht="21.0" customHeight="1">
      <c r="A304" s="78"/>
      <c r="B304" s="78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0"/>
      <c r="V304" s="110"/>
      <c r="W304" s="110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</row>
    <row r="305" ht="21.0" customHeight="1">
      <c r="A305" s="78"/>
      <c r="B305" s="78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0"/>
      <c r="V305" s="110"/>
      <c r="W305" s="110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</row>
    <row r="306" ht="21.0" customHeight="1">
      <c r="A306" s="78"/>
      <c r="B306" s="78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0"/>
      <c r="V306" s="110"/>
      <c r="W306" s="110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</row>
    <row r="307" ht="21.0" customHeight="1">
      <c r="A307" s="78"/>
      <c r="B307" s="78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0"/>
      <c r="V307" s="110"/>
      <c r="W307" s="110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</row>
    <row r="308" ht="21.0" customHeight="1">
      <c r="A308" s="78"/>
      <c r="B308" s="78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0"/>
      <c r="V308" s="110"/>
      <c r="W308" s="110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</row>
    <row r="309" ht="21.0" customHeight="1">
      <c r="A309" s="78"/>
      <c r="B309" s="78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0"/>
      <c r="V309" s="110"/>
      <c r="W309" s="110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</row>
    <row r="310" ht="21.0" customHeight="1">
      <c r="A310" s="78"/>
      <c r="B310" s="78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0"/>
      <c r="V310" s="110"/>
      <c r="W310" s="110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</row>
    <row r="311" ht="21.0" customHeight="1">
      <c r="A311" s="78"/>
      <c r="B311" s="78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0"/>
      <c r="V311" s="110"/>
      <c r="W311" s="110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</row>
    <row r="312" ht="21.0" customHeight="1">
      <c r="A312" s="78"/>
      <c r="B312" s="78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0"/>
      <c r="V312" s="110"/>
      <c r="W312" s="110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</row>
    <row r="313" ht="21.0" customHeight="1">
      <c r="A313" s="78"/>
      <c r="B313" s="78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0"/>
      <c r="V313" s="110"/>
      <c r="W313" s="110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</row>
    <row r="314" ht="21.0" customHeight="1">
      <c r="A314" s="78"/>
      <c r="B314" s="78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0"/>
      <c r="V314" s="110"/>
      <c r="W314" s="110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</row>
    <row r="315" ht="21.0" customHeight="1">
      <c r="A315" s="78"/>
      <c r="B315" s="78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0"/>
      <c r="V315" s="110"/>
      <c r="W315" s="110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</row>
    <row r="316" ht="21.0" customHeight="1">
      <c r="A316" s="78"/>
      <c r="B316" s="78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0"/>
      <c r="V316" s="110"/>
      <c r="W316" s="110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</row>
    <row r="317" ht="21.0" customHeight="1">
      <c r="A317" s="78"/>
      <c r="B317" s="78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0"/>
      <c r="V317" s="110"/>
      <c r="W317" s="110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</row>
    <row r="318" ht="21.0" customHeight="1">
      <c r="A318" s="78"/>
      <c r="B318" s="78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0"/>
      <c r="V318" s="110"/>
      <c r="W318" s="110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</row>
    <row r="319" ht="21.0" customHeight="1">
      <c r="A319" s="78"/>
      <c r="B319" s="78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0"/>
      <c r="V319" s="110"/>
      <c r="W319" s="110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</row>
    <row r="320" ht="21.0" customHeight="1">
      <c r="A320" s="78"/>
      <c r="B320" s="78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0"/>
      <c r="V320" s="110"/>
      <c r="W320" s="110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</row>
    <row r="321" ht="21.0" customHeight="1">
      <c r="A321" s="78"/>
      <c r="B321" s="78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0"/>
      <c r="V321" s="110"/>
      <c r="W321" s="110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</row>
    <row r="322" ht="21.0" customHeight="1">
      <c r="A322" s="78"/>
      <c r="B322" s="78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0"/>
      <c r="V322" s="110"/>
      <c r="W322" s="110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</row>
    <row r="323" ht="21.0" customHeight="1">
      <c r="A323" s="78"/>
      <c r="B323" s="78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0"/>
      <c r="V323" s="110"/>
      <c r="W323" s="110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</row>
    <row r="324" ht="21.0" customHeight="1">
      <c r="A324" s="78"/>
      <c r="B324" s="78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0"/>
      <c r="V324" s="110"/>
      <c r="W324" s="110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</row>
    <row r="325" ht="21.0" customHeight="1">
      <c r="A325" s="78"/>
      <c r="B325" s="78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0"/>
      <c r="V325" s="110"/>
      <c r="W325" s="110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</row>
    <row r="326" ht="21.0" customHeight="1">
      <c r="A326" s="78"/>
      <c r="B326" s="78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0"/>
      <c r="V326" s="110"/>
      <c r="W326" s="110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</row>
    <row r="327" ht="21.0" customHeight="1">
      <c r="A327" s="78"/>
      <c r="B327" s="78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0"/>
      <c r="V327" s="110"/>
      <c r="W327" s="110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</row>
    <row r="328" ht="21.0" customHeight="1">
      <c r="A328" s="78"/>
      <c r="B328" s="78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0"/>
      <c r="V328" s="110"/>
      <c r="W328" s="110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</row>
    <row r="329" ht="21.0" customHeight="1">
      <c r="A329" s="78"/>
      <c r="B329" s="78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0"/>
      <c r="V329" s="110"/>
      <c r="W329" s="110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</row>
    <row r="330" ht="21.0" customHeight="1">
      <c r="A330" s="78"/>
      <c r="B330" s="78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0"/>
      <c r="V330" s="110"/>
      <c r="W330" s="110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</row>
    <row r="331" ht="21.0" customHeight="1">
      <c r="A331" s="78"/>
      <c r="B331" s="78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0"/>
      <c r="V331" s="110"/>
      <c r="W331" s="110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</row>
    <row r="332" ht="21.0" customHeight="1">
      <c r="A332" s="78"/>
      <c r="B332" s="78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0"/>
      <c r="V332" s="110"/>
      <c r="W332" s="110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</row>
    <row r="333" ht="21.0" customHeight="1">
      <c r="A333" s="78"/>
      <c r="B333" s="78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0"/>
      <c r="V333" s="110"/>
      <c r="W333" s="110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</row>
    <row r="334" ht="21.0" customHeight="1">
      <c r="A334" s="78"/>
      <c r="B334" s="78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0"/>
      <c r="V334" s="110"/>
      <c r="W334" s="110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</row>
    <row r="335" ht="21.0" customHeight="1">
      <c r="A335" s="78"/>
      <c r="B335" s="78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0"/>
      <c r="V335" s="110"/>
      <c r="W335" s="110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</row>
    <row r="336" ht="21.0" customHeight="1">
      <c r="A336" s="78"/>
      <c r="B336" s="78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0"/>
      <c r="V336" s="110"/>
      <c r="W336" s="110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</row>
    <row r="337" ht="21.0" customHeight="1">
      <c r="A337" s="78"/>
      <c r="B337" s="78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0"/>
      <c r="V337" s="110"/>
      <c r="W337" s="110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</row>
    <row r="338" ht="21.0" customHeight="1">
      <c r="A338" s="78"/>
      <c r="B338" s="78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0"/>
      <c r="V338" s="110"/>
      <c r="W338" s="110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</row>
    <row r="339" ht="21.0" customHeight="1">
      <c r="A339" s="78"/>
      <c r="B339" s="78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0"/>
      <c r="V339" s="110"/>
      <c r="W339" s="110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</row>
    <row r="340" ht="21.0" customHeight="1">
      <c r="A340" s="78"/>
      <c r="B340" s="78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0"/>
      <c r="V340" s="110"/>
      <c r="W340" s="110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</row>
    <row r="341" ht="21.0" customHeight="1">
      <c r="A341" s="78"/>
      <c r="B341" s="78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0"/>
      <c r="V341" s="110"/>
      <c r="W341" s="110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</row>
    <row r="342" ht="21.0" customHeight="1">
      <c r="A342" s="78"/>
      <c r="B342" s="78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0"/>
      <c r="V342" s="110"/>
      <c r="W342" s="110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</row>
    <row r="343" ht="21.0" customHeight="1">
      <c r="A343" s="78"/>
      <c r="B343" s="78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0"/>
      <c r="V343" s="110"/>
      <c r="W343" s="110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</row>
    <row r="344" ht="21.0" customHeight="1">
      <c r="A344" s="78"/>
      <c r="B344" s="78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0"/>
      <c r="V344" s="110"/>
      <c r="W344" s="110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</row>
    <row r="345" ht="21.0" customHeight="1">
      <c r="A345" s="78"/>
      <c r="B345" s="78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0"/>
      <c r="V345" s="110"/>
      <c r="W345" s="110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</row>
    <row r="346" ht="21.0" customHeight="1">
      <c r="A346" s="78"/>
      <c r="B346" s="78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0"/>
      <c r="V346" s="110"/>
      <c r="W346" s="110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</row>
    <row r="347" ht="21.0" customHeight="1">
      <c r="A347" s="78"/>
      <c r="B347" s="78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0"/>
      <c r="V347" s="110"/>
      <c r="W347" s="110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</row>
    <row r="348" ht="21.0" customHeight="1">
      <c r="A348" s="78"/>
      <c r="B348" s="78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0"/>
      <c r="V348" s="110"/>
      <c r="W348" s="110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</row>
    <row r="349" ht="21.0" customHeight="1">
      <c r="A349" s="78"/>
      <c r="B349" s="78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0"/>
      <c r="V349" s="110"/>
      <c r="W349" s="110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</row>
    <row r="350" ht="21.0" customHeight="1">
      <c r="A350" s="78"/>
      <c r="B350" s="78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0"/>
      <c r="V350" s="110"/>
      <c r="W350" s="110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</row>
    <row r="351" ht="21.0" customHeight="1">
      <c r="A351" s="78"/>
      <c r="B351" s="78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0"/>
      <c r="V351" s="110"/>
      <c r="W351" s="110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</row>
    <row r="352" ht="21.0" customHeight="1">
      <c r="A352" s="78"/>
      <c r="B352" s="78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0"/>
      <c r="V352" s="110"/>
      <c r="W352" s="110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</row>
    <row r="353" ht="21.0" customHeight="1">
      <c r="A353" s="78"/>
      <c r="B353" s="78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0"/>
      <c r="V353" s="110"/>
      <c r="W353" s="110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</row>
    <row r="354" ht="21.0" customHeight="1">
      <c r="A354" s="78"/>
      <c r="B354" s="78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0"/>
      <c r="V354" s="110"/>
      <c r="W354" s="110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</row>
    <row r="355" ht="21.0" customHeight="1">
      <c r="A355" s="78"/>
      <c r="B355" s="78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0"/>
      <c r="V355" s="110"/>
      <c r="W355" s="110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</row>
    <row r="356" ht="21.0" customHeight="1">
      <c r="A356" s="78"/>
      <c r="B356" s="78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0"/>
      <c r="V356" s="110"/>
      <c r="W356" s="110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</row>
    <row r="357" ht="21.0" customHeight="1">
      <c r="A357" s="78"/>
      <c r="B357" s="78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0"/>
      <c r="V357" s="110"/>
      <c r="W357" s="110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</row>
    <row r="358" ht="21.0" customHeight="1">
      <c r="A358" s="78"/>
      <c r="B358" s="78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0"/>
      <c r="V358" s="110"/>
      <c r="W358" s="110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</row>
    <row r="359" ht="21.0" customHeight="1">
      <c r="A359" s="78"/>
      <c r="B359" s="78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0"/>
      <c r="V359" s="110"/>
      <c r="W359" s="110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</row>
    <row r="360" ht="21.0" customHeight="1">
      <c r="A360" s="78"/>
      <c r="B360" s="78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0"/>
      <c r="V360" s="110"/>
      <c r="W360" s="110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</row>
    <row r="361" ht="21.0" customHeight="1">
      <c r="A361" s="78"/>
      <c r="B361" s="78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0"/>
      <c r="V361" s="110"/>
      <c r="W361" s="110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</row>
    <row r="362" ht="21.0" customHeight="1">
      <c r="A362" s="78"/>
      <c r="B362" s="78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0"/>
      <c r="V362" s="110"/>
      <c r="W362" s="110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</row>
    <row r="363" ht="21.0" customHeight="1">
      <c r="A363" s="78"/>
      <c r="B363" s="78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0"/>
      <c r="V363" s="110"/>
      <c r="W363" s="110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</row>
    <row r="364" ht="21.0" customHeight="1">
      <c r="A364" s="78"/>
      <c r="B364" s="78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0"/>
      <c r="V364" s="110"/>
      <c r="W364" s="110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</row>
    <row r="365" ht="21.0" customHeight="1">
      <c r="A365" s="78"/>
      <c r="B365" s="78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0"/>
      <c r="V365" s="110"/>
      <c r="W365" s="110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</row>
    <row r="366" ht="21.0" customHeight="1">
      <c r="A366" s="78"/>
      <c r="B366" s="78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0"/>
      <c r="V366" s="110"/>
      <c r="W366" s="110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</row>
    <row r="367" ht="21.0" customHeight="1">
      <c r="A367" s="78"/>
      <c r="B367" s="78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0"/>
      <c r="V367" s="110"/>
      <c r="W367" s="110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</row>
    <row r="368" ht="21.0" customHeight="1">
      <c r="A368" s="78"/>
      <c r="B368" s="78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0"/>
      <c r="V368" s="110"/>
      <c r="W368" s="110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</row>
    <row r="369" ht="21.0" customHeight="1">
      <c r="A369" s="78"/>
      <c r="B369" s="78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0"/>
      <c r="V369" s="110"/>
      <c r="W369" s="110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</row>
    <row r="370" ht="21.0" customHeight="1">
      <c r="A370" s="78"/>
      <c r="B370" s="78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0"/>
      <c r="V370" s="110"/>
      <c r="W370" s="110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</row>
    <row r="371" ht="21.0" customHeight="1">
      <c r="A371" s="78"/>
      <c r="B371" s="78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0"/>
      <c r="V371" s="110"/>
      <c r="W371" s="110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</row>
    <row r="372" ht="21.0" customHeight="1">
      <c r="A372" s="78"/>
      <c r="B372" s="78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0"/>
      <c r="V372" s="110"/>
      <c r="W372" s="110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</row>
    <row r="373" ht="21.0" customHeight="1">
      <c r="A373" s="78"/>
      <c r="B373" s="78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0"/>
      <c r="V373" s="110"/>
      <c r="W373" s="110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</row>
    <row r="374" ht="21.0" customHeight="1">
      <c r="A374" s="78"/>
      <c r="B374" s="78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0"/>
      <c r="V374" s="110"/>
      <c r="W374" s="110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</row>
    <row r="375" ht="21.0" customHeight="1">
      <c r="A375" s="78"/>
      <c r="B375" s="78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0"/>
      <c r="V375" s="110"/>
      <c r="W375" s="110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</row>
    <row r="376" ht="21.0" customHeight="1">
      <c r="A376" s="78"/>
      <c r="B376" s="78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0"/>
      <c r="V376" s="110"/>
      <c r="W376" s="110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</row>
    <row r="377" ht="21.0" customHeight="1">
      <c r="A377" s="78"/>
      <c r="B377" s="78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0"/>
      <c r="V377" s="110"/>
      <c r="W377" s="110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</row>
    <row r="378" ht="21.0" customHeight="1">
      <c r="A378" s="78"/>
      <c r="B378" s="78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0"/>
      <c r="V378" s="110"/>
      <c r="W378" s="110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</row>
    <row r="379" ht="21.0" customHeight="1">
      <c r="A379" s="78"/>
      <c r="B379" s="78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0"/>
      <c r="V379" s="110"/>
      <c r="W379" s="110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</row>
    <row r="380" ht="21.0" customHeight="1">
      <c r="A380" s="78"/>
      <c r="B380" s="78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0"/>
      <c r="V380" s="110"/>
      <c r="W380" s="110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</row>
    <row r="381" ht="21.0" customHeight="1">
      <c r="A381" s="78"/>
      <c r="B381" s="78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0"/>
      <c r="V381" s="110"/>
      <c r="W381" s="110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</row>
    <row r="382" ht="21.0" customHeight="1">
      <c r="A382" s="78"/>
      <c r="B382" s="78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0"/>
      <c r="V382" s="110"/>
      <c r="W382" s="110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</row>
    <row r="383" ht="21.0" customHeight="1">
      <c r="A383" s="78"/>
      <c r="B383" s="78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0"/>
      <c r="V383" s="110"/>
      <c r="W383" s="110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</row>
    <row r="384" ht="21.0" customHeight="1">
      <c r="A384" s="78"/>
      <c r="B384" s="78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0"/>
      <c r="V384" s="110"/>
      <c r="W384" s="110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</row>
    <row r="385" ht="21.0" customHeight="1">
      <c r="A385" s="78"/>
      <c r="B385" s="78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0"/>
      <c r="V385" s="110"/>
      <c r="W385" s="110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</row>
    <row r="386" ht="21.0" customHeight="1">
      <c r="A386" s="78"/>
      <c r="B386" s="78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0"/>
      <c r="V386" s="110"/>
      <c r="W386" s="110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</row>
    <row r="387" ht="21.0" customHeight="1">
      <c r="A387" s="78"/>
      <c r="B387" s="78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0"/>
      <c r="V387" s="110"/>
      <c r="W387" s="110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</row>
    <row r="388" ht="21.0" customHeight="1">
      <c r="A388" s="78"/>
      <c r="B388" s="78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0"/>
      <c r="V388" s="110"/>
      <c r="W388" s="110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</row>
    <row r="389" ht="21.0" customHeight="1">
      <c r="A389" s="78"/>
      <c r="B389" s="78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0"/>
      <c r="V389" s="110"/>
      <c r="W389" s="110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</row>
    <row r="390" ht="21.0" customHeight="1">
      <c r="A390" s="78"/>
      <c r="B390" s="78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0"/>
      <c r="V390" s="110"/>
      <c r="W390" s="110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</row>
    <row r="391" ht="21.0" customHeight="1">
      <c r="A391" s="78"/>
      <c r="B391" s="78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0"/>
      <c r="V391" s="110"/>
      <c r="W391" s="110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</row>
    <row r="392" ht="21.0" customHeight="1">
      <c r="A392" s="78"/>
      <c r="B392" s="78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0"/>
      <c r="V392" s="110"/>
      <c r="W392" s="110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</row>
    <row r="393" ht="21.0" customHeight="1">
      <c r="A393" s="78"/>
      <c r="B393" s="78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0"/>
      <c r="V393" s="110"/>
      <c r="W393" s="110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</row>
    <row r="394" ht="21.0" customHeight="1">
      <c r="A394" s="78"/>
      <c r="B394" s="78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0"/>
      <c r="V394" s="110"/>
      <c r="W394" s="110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</row>
    <row r="395" ht="21.0" customHeight="1">
      <c r="A395" s="78"/>
      <c r="B395" s="78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0"/>
      <c r="V395" s="110"/>
      <c r="W395" s="110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</row>
    <row r="396" ht="21.0" customHeight="1">
      <c r="A396" s="78"/>
      <c r="B396" s="78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0"/>
      <c r="V396" s="110"/>
      <c r="W396" s="110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</row>
    <row r="397" ht="21.0" customHeight="1">
      <c r="A397" s="78"/>
      <c r="B397" s="78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0"/>
      <c r="V397" s="110"/>
      <c r="W397" s="110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</row>
    <row r="398" ht="21.0" customHeight="1">
      <c r="A398" s="78"/>
      <c r="B398" s="78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0"/>
      <c r="V398" s="110"/>
      <c r="W398" s="110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</row>
    <row r="399" ht="21.0" customHeight="1">
      <c r="A399" s="78"/>
      <c r="B399" s="78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0"/>
      <c r="V399" s="110"/>
      <c r="W399" s="110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</row>
    <row r="400" ht="21.0" customHeight="1">
      <c r="A400" s="78"/>
      <c r="B400" s="78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0"/>
      <c r="V400" s="110"/>
      <c r="W400" s="110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</row>
    <row r="401" ht="21.0" customHeight="1">
      <c r="A401" s="78"/>
      <c r="B401" s="78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0"/>
      <c r="V401" s="110"/>
      <c r="W401" s="110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</row>
    <row r="402" ht="21.0" customHeight="1">
      <c r="A402" s="78"/>
      <c r="B402" s="78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0"/>
      <c r="V402" s="110"/>
      <c r="W402" s="110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</row>
    <row r="403" ht="21.0" customHeight="1">
      <c r="A403" s="78"/>
      <c r="B403" s="78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0"/>
      <c r="V403" s="110"/>
      <c r="W403" s="110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</row>
    <row r="404" ht="21.0" customHeight="1">
      <c r="A404" s="78"/>
      <c r="B404" s="78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0"/>
      <c r="V404" s="110"/>
      <c r="W404" s="110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</row>
    <row r="405" ht="21.0" customHeight="1">
      <c r="A405" s="78"/>
      <c r="B405" s="78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0"/>
      <c r="V405" s="110"/>
      <c r="W405" s="110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</row>
    <row r="406" ht="21.0" customHeight="1">
      <c r="A406" s="78"/>
      <c r="B406" s="78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0"/>
      <c r="V406" s="110"/>
      <c r="W406" s="110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</row>
    <row r="407" ht="21.0" customHeight="1">
      <c r="A407" s="78"/>
      <c r="B407" s="78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0"/>
      <c r="V407" s="110"/>
      <c r="W407" s="110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</row>
    <row r="408" ht="21.0" customHeight="1">
      <c r="A408" s="78"/>
      <c r="B408" s="78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0"/>
      <c r="V408" s="110"/>
      <c r="W408" s="110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</row>
    <row r="409" ht="21.0" customHeight="1">
      <c r="A409" s="78"/>
      <c r="B409" s="78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0"/>
      <c r="V409" s="110"/>
      <c r="W409" s="110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</row>
    <row r="410" ht="21.0" customHeight="1">
      <c r="A410" s="78"/>
      <c r="B410" s="78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0"/>
      <c r="V410" s="110"/>
      <c r="W410" s="110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</row>
    <row r="411" ht="21.0" customHeight="1">
      <c r="A411" s="78"/>
      <c r="B411" s="78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0"/>
      <c r="V411" s="110"/>
      <c r="W411" s="110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</row>
    <row r="412" ht="21.0" customHeight="1">
      <c r="A412" s="78"/>
      <c r="B412" s="78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0"/>
      <c r="V412" s="110"/>
      <c r="W412" s="110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</row>
    <row r="413" ht="21.0" customHeight="1">
      <c r="A413" s="78"/>
      <c r="B413" s="78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0"/>
      <c r="V413" s="110"/>
      <c r="W413" s="110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</row>
    <row r="414" ht="21.0" customHeight="1">
      <c r="A414" s="78"/>
      <c r="B414" s="78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0"/>
      <c r="V414" s="110"/>
      <c r="W414" s="110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</row>
    <row r="415" ht="21.0" customHeight="1">
      <c r="A415" s="78"/>
      <c r="B415" s="78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0"/>
      <c r="V415" s="110"/>
      <c r="W415" s="110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</row>
    <row r="416" ht="21.0" customHeight="1">
      <c r="A416" s="78"/>
      <c r="B416" s="78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0"/>
      <c r="V416" s="110"/>
      <c r="W416" s="110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</row>
    <row r="417" ht="21.0" customHeight="1">
      <c r="A417" s="78"/>
      <c r="B417" s="78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0"/>
      <c r="V417" s="110"/>
      <c r="W417" s="110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</row>
    <row r="418" ht="21.0" customHeight="1">
      <c r="A418" s="78"/>
      <c r="B418" s="78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0"/>
      <c r="V418" s="110"/>
      <c r="W418" s="110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</row>
    <row r="419" ht="21.0" customHeight="1">
      <c r="A419" s="78"/>
      <c r="B419" s="78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0"/>
      <c r="V419" s="110"/>
      <c r="W419" s="110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</row>
    <row r="420" ht="21.0" customHeight="1">
      <c r="A420" s="78"/>
      <c r="B420" s="78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0"/>
      <c r="V420" s="110"/>
      <c r="W420" s="110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</row>
    <row r="421" ht="21.0" customHeight="1">
      <c r="A421" s="78"/>
      <c r="B421" s="78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0"/>
      <c r="V421" s="110"/>
      <c r="W421" s="110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</row>
    <row r="422" ht="21.0" customHeight="1">
      <c r="A422" s="78"/>
      <c r="B422" s="78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0"/>
      <c r="V422" s="110"/>
      <c r="W422" s="110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</row>
    <row r="423" ht="21.0" customHeight="1">
      <c r="A423" s="78"/>
      <c r="B423" s="78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0"/>
      <c r="V423" s="110"/>
      <c r="W423" s="110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</row>
    <row r="424" ht="21.0" customHeight="1">
      <c r="A424" s="78"/>
      <c r="B424" s="78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0"/>
      <c r="V424" s="110"/>
      <c r="W424" s="110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</row>
    <row r="425" ht="21.0" customHeight="1">
      <c r="A425" s="78"/>
      <c r="B425" s="78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0"/>
      <c r="V425" s="110"/>
      <c r="W425" s="110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</row>
    <row r="426" ht="21.0" customHeight="1">
      <c r="A426" s="78"/>
      <c r="B426" s="78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0"/>
      <c r="V426" s="110"/>
      <c r="W426" s="110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</row>
    <row r="427" ht="21.0" customHeight="1">
      <c r="A427" s="78"/>
      <c r="B427" s="78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0"/>
      <c r="V427" s="110"/>
      <c r="W427" s="110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</row>
    <row r="428" ht="21.0" customHeight="1">
      <c r="A428" s="78"/>
      <c r="B428" s="78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0"/>
      <c r="V428" s="110"/>
      <c r="W428" s="110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</row>
    <row r="429" ht="21.0" customHeight="1">
      <c r="A429" s="78"/>
      <c r="B429" s="78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0"/>
      <c r="V429" s="110"/>
      <c r="W429" s="110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</row>
    <row r="430" ht="21.0" customHeight="1">
      <c r="A430" s="78"/>
      <c r="B430" s="78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0"/>
      <c r="V430" s="110"/>
      <c r="W430" s="110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</row>
    <row r="431" ht="21.0" customHeight="1">
      <c r="A431" s="78"/>
      <c r="B431" s="78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0"/>
      <c r="V431" s="110"/>
      <c r="W431" s="110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</row>
    <row r="432" ht="21.0" customHeight="1">
      <c r="A432" s="78"/>
      <c r="B432" s="78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0"/>
      <c r="V432" s="110"/>
      <c r="W432" s="110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</row>
    <row r="433" ht="21.0" customHeight="1">
      <c r="A433" s="78"/>
      <c r="B433" s="78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0"/>
      <c r="V433" s="110"/>
      <c r="W433" s="110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</row>
    <row r="434" ht="21.0" customHeight="1">
      <c r="A434" s="78"/>
      <c r="B434" s="78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0"/>
      <c r="V434" s="110"/>
      <c r="W434" s="110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</row>
    <row r="435" ht="21.0" customHeight="1">
      <c r="A435" s="78"/>
      <c r="B435" s="78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0"/>
      <c r="V435" s="110"/>
      <c r="W435" s="110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</row>
    <row r="436" ht="21.0" customHeight="1">
      <c r="A436" s="78"/>
      <c r="B436" s="78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0"/>
      <c r="V436" s="110"/>
      <c r="W436" s="110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</row>
    <row r="437" ht="21.0" customHeight="1">
      <c r="A437" s="78"/>
      <c r="B437" s="78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0"/>
      <c r="V437" s="110"/>
      <c r="W437" s="110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</row>
    <row r="438" ht="21.0" customHeight="1">
      <c r="A438" s="78"/>
      <c r="B438" s="78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0"/>
      <c r="V438" s="110"/>
      <c r="W438" s="110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</row>
    <row r="439" ht="21.0" customHeight="1">
      <c r="A439" s="78"/>
      <c r="B439" s="78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0"/>
      <c r="V439" s="110"/>
      <c r="W439" s="110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</row>
    <row r="440" ht="21.0" customHeight="1">
      <c r="A440" s="78"/>
      <c r="B440" s="78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0"/>
      <c r="V440" s="110"/>
      <c r="W440" s="110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</row>
    <row r="441" ht="21.0" customHeight="1">
      <c r="A441" s="78"/>
      <c r="B441" s="78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0"/>
      <c r="V441" s="110"/>
      <c r="W441" s="110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</row>
    <row r="442" ht="21.0" customHeight="1">
      <c r="A442" s="78"/>
      <c r="B442" s="78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0"/>
      <c r="V442" s="110"/>
      <c r="W442" s="110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</row>
    <row r="443" ht="21.0" customHeight="1">
      <c r="A443" s="78"/>
      <c r="B443" s="78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0"/>
      <c r="V443" s="110"/>
      <c r="W443" s="110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</row>
    <row r="444" ht="21.0" customHeight="1">
      <c r="A444" s="78"/>
      <c r="B444" s="78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0"/>
      <c r="V444" s="110"/>
      <c r="W444" s="110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</row>
    <row r="445" ht="21.0" customHeight="1">
      <c r="A445" s="78"/>
      <c r="B445" s="78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0"/>
      <c r="V445" s="110"/>
      <c r="W445" s="110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</row>
    <row r="446" ht="21.0" customHeight="1">
      <c r="A446" s="78"/>
      <c r="B446" s="78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0"/>
      <c r="V446" s="110"/>
      <c r="W446" s="110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</row>
    <row r="447" ht="21.0" customHeight="1">
      <c r="A447" s="78"/>
      <c r="B447" s="78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0"/>
      <c r="V447" s="110"/>
      <c r="W447" s="110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</row>
    <row r="448" ht="21.0" customHeight="1">
      <c r="A448" s="78"/>
      <c r="B448" s="78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0"/>
      <c r="V448" s="110"/>
      <c r="W448" s="110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</row>
    <row r="449" ht="21.0" customHeight="1">
      <c r="A449" s="78"/>
      <c r="B449" s="78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0"/>
      <c r="V449" s="110"/>
      <c r="W449" s="110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</row>
    <row r="450" ht="21.0" customHeight="1">
      <c r="A450" s="78"/>
      <c r="B450" s="78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0"/>
      <c r="V450" s="110"/>
      <c r="W450" s="110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</row>
    <row r="451" ht="21.0" customHeight="1">
      <c r="A451" s="78"/>
      <c r="B451" s="78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0"/>
      <c r="V451" s="110"/>
      <c r="W451" s="110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</row>
    <row r="452" ht="21.0" customHeight="1">
      <c r="A452" s="78"/>
      <c r="B452" s="78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0"/>
      <c r="V452" s="110"/>
      <c r="W452" s="110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</row>
    <row r="453" ht="21.0" customHeight="1">
      <c r="A453" s="78"/>
      <c r="B453" s="78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0"/>
      <c r="V453" s="110"/>
      <c r="W453" s="110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</row>
    <row r="454" ht="21.0" customHeight="1">
      <c r="A454" s="78"/>
      <c r="B454" s="78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0"/>
      <c r="V454" s="110"/>
      <c r="W454" s="110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</row>
    <row r="455" ht="21.0" customHeight="1">
      <c r="A455" s="78"/>
      <c r="B455" s="78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0"/>
      <c r="V455" s="110"/>
      <c r="W455" s="110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</row>
    <row r="456" ht="21.0" customHeight="1">
      <c r="A456" s="78"/>
      <c r="B456" s="78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0"/>
      <c r="V456" s="110"/>
      <c r="W456" s="110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</row>
    <row r="457" ht="21.0" customHeight="1">
      <c r="A457" s="78"/>
      <c r="B457" s="78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0"/>
      <c r="V457" s="110"/>
      <c r="W457" s="110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</row>
    <row r="458" ht="21.0" customHeight="1">
      <c r="A458" s="78"/>
      <c r="B458" s="78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0"/>
      <c r="V458" s="110"/>
      <c r="W458" s="110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</row>
    <row r="459" ht="21.0" customHeight="1">
      <c r="A459" s="78"/>
      <c r="B459" s="78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0"/>
      <c r="V459" s="110"/>
      <c r="W459" s="110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</row>
    <row r="460" ht="21.0" customHeight="1">
      <c r="A460" s="78"/>
      <c r="B460" s="78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0"/>
      <c r="V460" s="110"/>
      <c r="W460" s="110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</row>
    <row r="461" ht="21.0" customHeight="1">
      <c r="A461" s="78"/>
      <c r="B461" s="78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0"/>
      <c r="V461" s="110"/>
      <c r="W461" s="110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</row>
    <row r="462" ht="21.0" customHeight="1">
      <c r="A462" s="78"/>
      <c r="B462" s="78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0"/>
      <c r="V462" s="110"/>
      <c r="W462" s="110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</row>
    <row r="463" ht="21.0" customHeight="1">
      <c r="A463" s="78"/>
      <c r="B463" s="78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0"/>
      <c r="V463" s="110"/>
      <c r="W463" s="110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</row>
    <row r="464" ht="21.0" customHeight="1">
      <c r="A464" s="78"/>
      <c r="B464" s="78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0"/>
      <c r="V464" s="110"/>
      <c r="W464" s="110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</row>
    <row r="465" ht="21.0" customHeight="1">
      <c r="A465" s="78"/>
      <c r="B465" s="78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0"/>
      <c r="V465" s="110"/>
      <c r="W465" s="110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</row>
    <row r="466" ht="21.0" customHeight="1">
      <c r="A466" s="78"/>
      <c r="B466" s="78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0"/>
      <c r="V466" s="110"/>
      <c r="W466" s="110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</row>
    <row r="467" ht="21.0" customHeight="1">
      <c r="A467" s="78"/>
      <c r="B467" s="78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0"/>
      <c r="V467" s="110"/>
      <c r="W467" s="110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</row>
    <row r="468" ht="21.0" customHeight="1">
      <c r="A468" s="78"/>
      <c r="B468" s="78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0"/>
      <c r="V468" s="110"/>
      <c r="W468" s="110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</row>
    <row r="469" ht="21.0" customHeight="1">
      <c r="A469" s="78"/>
      <c r="B469" s="78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0"/>
      <c r="V469" s="110"/>
      <c r="W469" s="110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</row>
    <row r="470" ht="21.0" customHeight="1">
      <c r="A470" s="78"/>
      <c r="B470" s="78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0"/>
      <c r="V470" s="110"/>
      <c r="W470" s="110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</row>
    <row r="471" ht="21.0" customHeight="1">
      <c r="A471" s="78"/>
      <c r="B471" s="78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0"/>
      <c r="V471" s="110"/>
      <c r="W471" s="110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</row>
    <row r="472" ht="21.0" customHeight="1">
      <c r="A472" s="78"/>
      <c r="B472" s="78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0"/>
      <c r="V472" s="110"/>
      <c r="W472" s="110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</row>
    <row r="473" ht="21.0" customHeight="1">
      <c r="A473" s="78"/>
      <c r="B473" s="78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0"/>
      <c r="V473" s="110"/>
      <c r="W473" s="110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</row>
    <row r="474" ht="21.0" customHeight="1">
      <c r="A474" s="78"/>
      <c r="B474" s="78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0"/>
      <c r="V474" s="110"/>
      <c r="W474" s="110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</row>
    <row r="475" ht="21.0" customHeight="1">
      <c r="A475" s="78"/>
      <c r="B475" s="78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0"/>
      <c r="V475" s="110"/>
      <c r="W475" s="110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</row>
    <row r="476" ht="21.0" customHeight="1">
      <c r="A476" s="78"/>
      <c r="B476" s="78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0"/>
      <c r="V476" s="110"/>
      <c r="W476" s="110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</row>
    <row r="477" ht="21.0" customHeight="1">
      <c r="A477" s="78"/>
      <c r="B477" s="78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0"/>
      <c r="V477" s="110"/>
      <c r="W477" s="110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</row>
    <row r="478" ht="21.0" customHeight="1">
      <c r="A478" s="78"/>
      <c r="B478" s="78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0"/>
      <c r="V478" s="110"/>
      <c r="W478" s="110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</row>
    <row r="479" ht="21.0" customHeight="1">
      <c r="A479" s="78"/>
      <c r="B479" s="78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0"/>
      <c r="V479" s="110"/>
      <c r="W479" s="110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</row>
    <row r="480" ht="21.0" customHeight="1">
      <c r="A480" s="78"/>
      <c r="B480" s="78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0"/>
      <c r="V480" s="110"/>
      <c r="W480" s="110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</row>
    <row r="481" ht="21.0" customHeight="1">
      <c r="A481" s="78"/>
      <c r="B481" s="78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0"/>
      <c r="V481" s="110"/>
      <c r="W481" s="110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</row>
    <row r="482" ht="21.0" customHeight="1">
      <c r="A482" s="78"/>
      <c r="B482" s="78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0"/>
      <c r="V482" s="110"/>
      <c r="W482" s="110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</row>
    <row r="483" ht="21.0" customHeight="1">
      <c r="A483" s="78"/>
      <c r="B483" s="78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0"/>
      <c r="V483" s="110"/>
      <c r="W483" s="110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</row>
    <row r="484" ht="21.0" customHeight="1">
      <c r="A484" s="78"/>
      <c r="B484" s="78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0"/>
      <c r="V484" s="110"/>
      <c r="W484" s="110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</row>
    <row r="485" ht="21.0" customHeight="1">
      <c r="A485" s="78"/>
      <c r="B485" s="78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0"/>
      <c r="V485" s="110"/>
      <c r="W485" s="110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</row>
    <row r="486" ht="21.0" customHeight="1">
      <c r="A486" s="78"/>
      <c r="B486" s="78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0"/>
      <c r="V486" s="110"/>
      <c r="W486" s="110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</row>
    <row r="487" ht="21.0" customHeight="1">
      <c r="A487" s="78"/>
      <c r="B487" s="78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0"/>
      <c r="V487" s="110"/>
      <c r="W487" s="110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</row>
    <row r="488" ht="21.0" customHeight="1">
      <c r="A488" s="78"/>
      <c r="B488" s="78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0"/>
      <c r="V488" s="110"/>
      <c r="W488" s="110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</row>
    <row r="489" ht="21.0" customHeight="1">
      <c r="A489" s="78"/>
      <c r="B489" s="78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0"/>
      <c r="V489" s="110"/>
      <c r="W489" s="110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</row>
    <row r="490" ht="21.0" customHeight="1">
      <c r="A490" s="78"/>
      <c r="B490" s="78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0"/>
      <c r="V490" s="110"/>
      <c r="W490" s="110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</row>
    <row r="491" ht="21.0" customHeight="1">
      <c r="A491" s="78"/>
      <c r="B491" s="78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0"/>
      <c r="V491" s="110"/>
      <c r="W491" s="110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</row>
    <row r="492" ht="21.0" customHeight="1">
      <c r="A492" s="78"/>
      <c r="B492" s="78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0"/>
      <c r="V492" s="110"/>
      <c r="W492" s="110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</row>
    <row r="493" ht="21.0" customHeight="1">
      <c r="A493" s="78"/>
      <c r="B493" s="78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0"/>
      <c r="V493" s="110"/>
      <c r="W493" s="110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</row>
    <row r="494" ht="21.0" customHeight="1">
      <c r="A494" s="78"/>
      <c r="B494" s="78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0"/>
      <c r="V494" s="110"/>
      <c r="W494" s="110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</row>
    <row r="495" ht="21.0" customHeight="1">
      <c r="A495" s="78"/>
      <c r="B495" s="78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0"/>
      <c r="V495" s="110"/>
      <c r="W495" s="110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</row>
    <row r="496" ht="21.0" customHeight="1">
      <c r="A496" s="78"/>
      <c r="B496" s="78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0"/>
      <c r="V496" s="110"/>
      <c r="W496" s="110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</row>
    <row r="497" ht="21.0" customHeight="1">
      <c r="A497" s="78"/>
      <c r="B497" s="78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0"/>
      <c r="V497" s="110"/>
      <c r="W497" s="110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</row>
    <row r="498" ht="21.0" customHeight="1">
      <c r="A498" s="78"/>
      <c r="B498" s="78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0"/>
      <c r="V498" s="110"/>
      <c r="W498" s="110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</row>
    <row r="499" ht="21.0" customHeight="1">
      <c r="A499" s="78"/>
      <c r="B499" s="78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0"/>
      <c r="V499" s="110"/>
      <c r="W499" s="110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</row>
    <row r="500" ht="21.0" customHeight="1">
      <c r="A500" s="78"/>
      <c r="B500" s="78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0"/>
      <c r="V500" s="110"/>
      <c r="W500" s="110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</row>
    <row r="501" ht="21.0" customHeight="1">
      <c r="A501" s="78"/>
      <c r="B501" s="78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0"/>
      <c r="V501" s="110"/>
      <c r="W501" s="110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</row>
    <row r="502" ht="21.0" customHeight="1">
      <c r="A502" s="78"/>
      <c r="B502" s="78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0"/>
      <c r="V502" s="110"/>
      <c r="W502" s="110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</row>
    <row r="503" ht="21.0" customHeight="1">
      <c r="A503" s="78"/>
      <c r="B503" s="78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0"/>
      <c r="V503" s="110"/>
      <c r="W503" s="110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</row>
    <row r="504" ht="21.0" customHeight="1">
      <c r="A504" s="78"/>
      <c r="B504" s="78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0"/>
      <c r="V504" s="110"/>
      <c r="W504" s="110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</row>
    <row r="505" ht="21.0" customHeight="1">
      <c r="A505" s="78"/>
      <c r="B505" s="78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0"/>
      <c r="V505" s="110"/>
      <c r="W505" s="110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</row>
    <row r="506" ht="21.0" customHeight="1">
      <c r="A506" s="78"/>
      <c r="B506" s="78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0"/>
      <c r="V506" s="110"/>
      <c r="W506" s="110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</row>
    <row r="507" ht="21.0" customHeight="1">
      <c r="A507" s="78"/>
      <c r="B507" s="78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0"/>
      <c r="V507" s="110"/>
      <c r="W507" s="110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</row>
    <row r="508" ht="21.0" customHeight="1">
      <c r="A508" s="78"/>
      <c r="B508" s="78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0"/>
      <c r="V508" s="110"/>
      <c r="W508" s="110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</row>
    <row r="509" ht="21.0" customHeight="1">
      <c r="A509" s="78"/>
      <c r="B509" s="78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0"/>
      <c r="V509" s="110"/>
      <c r="W509" s="110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</row>
    <row r="510" ht="21.0" customHeight="1">
      <c r="A510" s="78"/>
      <c r="B510" s="78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0"/>
      <c r="V510" s="110"/>
      <c r="W510" s="110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</row>
    <row r="511" ht="21.0" customHeight="1">
      <c r="A511" s="78"/>
      <c r="B511" s="78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0"/>
      <c r="V511" s="110"/>
      <c r="W511" s="110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</row>
    <row r="512" ht="21.0" customHeight="1">
      <c r="A512" s="78"/>
      <c r="B512" s="78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0"/>
      <c r="V512" s="110"/>
      <c r="W512" s="110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</row>
    <row r="513" ht="21.0" customHeight="1">
      <c r="A513" s="78"/>
      <c r="B513" s="78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0"/>
      <c r="V513" s="110"/>
      <c r="W513" s="110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</row>
    <row r="514" ht="21.0" customHeight="1">
      <c r="A514" s="78"/>
      <c r="B514" s="78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0"/>
      <c r="V514" s="110"/>
      <c r="W514" s="110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</row>
    <row r="515" ht="21.0" customHeight="1">
      <c r="A515" s="78"/>
      <c r="B515" s="78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0"/>
      <c r="V515" s="110"/>
      <c r="W515" s="110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</row>
    <row r="516" ht="21.0" customHeight="1">
      <c r="A516" s="78"/>
      <c r="B516" s="78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0"/>
      <c r="V516" s="110"/>
      <c r="W516" s="110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</row>
    <row r="517" ht="21.0" customHeight="1">
      <c r="A517" s="78"/>
      <c r="B517" s="78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0"/>
      <c r="V517" s="110"/>
      <c r="W517" s="110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</row>
    <row r="518" ht="21.0" customHeight="1">
      <c r="A518" s="78"/>
      <c r="B518" s="78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0"/>
      <c r="V518" s="110"/>
      <c r="W518" s="110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</row>
    <row r="519" ht="21.0" customHeight="1">
      <c r="A519" s="78"/>
      <c r="B519" s="78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0"/>
      <c r="V519" s="110"/>
      <c r="W519" s="110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</row>
    <row r="520" ht="21.0" customHeight="1">
      <c r="A520" s="78"/>
      <c r="B520" s="78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0"/>
      <c r="V520" s="110"/>
      <c r="W520" s="110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</row>
    <row r="521" ht="21.0" customHeight="1">
      <c r="A521" s="78"/>
      <c r="B521" s="78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0"/>
      <c r="V521" s="110"/>
      <c r="W521" s="110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</row>
    <row r="522" ht="21.0" customHeight="1">
      <c r="A522" s="78"/>
      <c r="B522" s="78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0"/>
      <c r="V522" s="110"/>
      <c r="W522" s="110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</row>
    <row r="523" ht="21.0" customHeight="1">
      <c r="A523" s="78"/>
      <c r="B523" s="78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0"/>
      <c r="V523" s="110"/>
      <c r="W523" s="110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</row>
    <row r="524" ht="21.0" customHeight="1">
      <c r="A524" s="78"/>
      <c r="B524" s="78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0"/>
      <c r="V524" s="110"/>
      <c r="W524" s="110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</row>
    <row r="525" ht="21.0" customHeight="1">
      <c r="A525" s="78"/>
      <c r="B525" s="78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0"/>
      <c r="V525" s="110"/>
      <c r="W525" s="110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</row>
    <row r="526" ht="21.0" customHeight="1">
      <c r="A526" s="78"/>
      <c r="B526" s="78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0"/>
      <c r="V526" s="110"/>
      <c r="W526" s="110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</row>
    <row r="527" ht="21.0" customHeight="1">
      <c r="A527" s="78"/>
      <c r="B527" s="78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0"/>
      <c r="V527" s="110"/>
      <c r="W527" s="110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</row>
    <row r="528" ht="21.0" customHeight="1">
      <c r="A528" s="78"/>
      <c r="B528" s="78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0"/>
      <c r="V528" s="110"/>
      <c r="W528" s="110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</row>
    <row r="529" ht="21.0" customHeight="1">
      <c r="A529" s="78"/>
      <c r="B529" s="78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0"/>
      <c r="V529" s="110"/>
      <c r="W529" s="110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</row>
    <row r="530" ht="21.0" customHeight="1">
      <c r="A530" s="78"/>
      <c r="B530" s="78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0"/>
      <c r="V530" s="110"/>
      <c r="W530" s="110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</row>
    <row r="531" ht="21.0" customHeight="1">
      <c r="A531" s="78"/>
      <c r="B531" s="78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0"/>
      <c r="V531" s="110"/>
      <c r="W531" s="110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</row>
    <row r="532" ht="21.0" customHeight="1">
      <c r="A532" s="78"/>
      <c r="B532" s="78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0"/>
      <c r="V532" s="110"/>
      <c r="W532" s="110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</row>
    <row r="533" ht="21.0" customHeight="1">
      <c r="A533" s="78"/>
      <c r="B533" s="78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0"/>
      <c r="V533" s="110"/>
      <c r="W533" s="110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</row>
    <row r="534" ht="21.0" customHeight="1">
      <c r="A534" s="78"/>
      <c r="B534" s="78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0"/>
      <c r="V534" s="110"/>
      <c r="W534" s="110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</row>
    <row r="535" ht="21.0" customHeight="1">
      <c r="A535" s="78"/>
      <c r="B535" s="78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0"/>
      <c r="V535" s="110"/>
      <c r="W535" s="110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</row>
    <row r="536" ht="21.0" customHeight="1">
      <c r="A536" s="78"/>
      <c r="B536" s="78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0"/>
      <c r="V536" s="110"/>
      <c r="W536" s="110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</row>
    <row r="537" ht="21.0" customHeight="1">
      <c r="A537" s="78"/>
      <c r="B537" s="78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0"/>
      <c r="V537" s="110"/>
      <c r="W537" s="110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</row>
    <row r="538" ht="21.0" customHeight="1">
      <c r="A538" s="78"/>
      <c r="B538" s="78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0"/>
      <c r="V538" s="110"/>
      <c r="W538" s="110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</row>
    <row r="539" ht="21.0" customHeight="1">
      <c r="A539" s="78"/>
      <c r="B539" s="78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0"/>
      <c r="V539" s="110"/>
      <c r="W539" s="110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</row>
    <row r="540" ht="21.0" customHeight="1">
      <c r="A540" s="78"/>
      <c r="B540" s="78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0"/>
      <c r="V540" s="110"/>
      <c r="W540" s="110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</row>
    <row r="541" ht="21.0" customHeight="1">
      <c r="A541" s="78"/>
      <c r="B541" s="78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0"/>
      <c r="V541" s="110"/>
      <c r="W541" s="110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</row>
    <row r="542" ht="21.0" customHeight="1">
      <c r="A542" s="78"/>
      <c r="B542" s="78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0"/>
      <c r="V542" s="110"/>
      <c r="W542" s="110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</row>
    <row r="543" ht="21.0" customHeight="1">
      <c r="A543" s="78"/>
      <c r="B543" s="78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0"/>
      <c r="V543" s="110"/>
      <c r="W543" s="110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</row>
    <row r="544" ht="21.0" customHeight="1">
      <c r="A544" s="78"/>
      <c r="B544" s="78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0"/>
      <c r="V544" s="110"/>
      <c r="W544" s="110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</row>
    <row r="545" ht="21.0" customHeight="1">
      <c r="A545" s="78"/>
      <c r="B545" s="78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0"/>
      <c r="V545" s="110"/>
      <c r="W545" s="110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</row>
    <row r="546" ht="21.0" customHeight="1">
      <c r="A546" s="78"/>
      <c r="B546" s="78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0"/>
      <c r="V546" s="110"/>
      <c r="W546" s="110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</row>
    <row r="547" ht="21.0" customHeight="1">
      <c r="A547" s="78"/>
      <c r="B547" s="78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0"/>
      <c r="V547" s="110"/>
      <c r="W547" s="110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</row>
    <row r="548" ht="21.0" customHeight="1">
      <c r="A548" s="78"/>
      <c r="B548" s="78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0"/>
      <c r="V548" s="110"/>
      <c r="W548" s="110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</row>
    <row r="549" ht="21.0" customHeight="1">
      <c r="A549" s="78"/>
      <c r="B549" s="78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0"/>
      <c r="V549" s="110"/>
      <c r="W549" s="110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</row>
    <row r="550" ht="21.0" customHeight="1">
      <c r="A550" s="78"/>
      <c r="B550" s="78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0"/>
      <c r="V550" s="110"/>
      <c r="W550" s="110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</row>
    <row r="551" ht="21.0" customHeight="1">
      <c r="A551" s="78"/>
      <c r="B551" s="78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0"/>
      <c r="V551" s="110"/>
      <c r="W551" s="110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</row>
    <row r="552" ht="21.0" customHeight="1">
      <c r="A552" s="78"/>
      <c r="B552" s="78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0"/>
      <c r="V552" s="110"/>
      <c r="W552" s="110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</row>
    <row r="553" ht="21.0" customHeight="1">
      <c r="A553" s="78"/>
      <c r="B553" s="78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0"/>
      <c r="V553" s="110"/>
      <c r="W553" s="110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</row>
    <row r="554" ht="21.0" customHeight="1">
      <c r="A554" s="78"/>
      <c r="B554" s="78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0"/>
      <c r="V554" s="110"/>
      <c r="W554" s="110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</row>
    <row r="555" ht="21.0" customHeight="1">
      <c r="A555" s="78"/>
      <c r="B555" s="78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0"/>
      <c r="V555" s="110"/>
      <c r="W555" s="110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</row>
    <row r="556" ht="21.0" customHeight="1">
      <c r="A556" s="78"/>
      <c r="B556" s="78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0"/>
      <c r="V556" s="110"/>
      <c r="W556" s="110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</row>
    <row r="557" ht="21.0" customHeight="1">
      <c r="A557" s="78"/>
      <c r="B557" s="78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0"/>
      <c r="V557" s="110"/>
      <c r="W557" s="110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</row>
    <row r="558" ht="21.0" customHeight="1">
      <c r="A558" s="78"/>
      <c r="B558" s="78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0"/>
      <c r="V558" s="110"/>
      <c r="W558" s="110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</row>
    <row r="559" ht="21.0" customHeight="1">
      <c r="A559" s="78"/>
      <c r="B559" s="78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0"/>
      <c r="V559" s="110"/>
      <c r="W559" s="110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</row>
    <row r="560" ht="21.0" customHeight="1">
      <c r="A560" s="78"/>
      <c r="B560" s="78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0"/>
      <c r="V560" s="110"/>
      <c r="W560" s="110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</row>
    <row r="561" ht="21.0" customHeight="1">
      <c r="A561" s="78"/>
      <c r="B561" s="78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0"/>
      <c r="V561" s="110"/>
      <c r="W561" s="110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</row>
    <row r="562" ht="21.0" customHeight="1">
      <c r="A562" s="78"/>
      <c r="B562" s="78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0"/>
      <c r="V562" s="110"/>
      <c r="W562" s="110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</row>
    <row r="563" ht="21.0" customHeight="1">
      <c r="A563" s="78"/>
      <c r="B563" s="78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0"/>
      <c r="V563" s="110"/>
      <c r="W563" s="110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</row>
    <row r="564" ht="21.0" customHeight="1">
      <c r="A564" s="78"/>
      <c r="B564" s="78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0"/>
      <c r="V564" s="110"/>
      <c r="W564" s="110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</row>
    <row r="565" ht="21.0" customHeight="1">
      <c r="A565" s="78"/>
      <c r="B565" s="78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0"/>
      <c r="V565" s="110"/>
      <c r="W565" s="110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</row>
    <row r="566" ht="21.0" customHeight="1">
      <c r="A566" s="78"/>
      <c r="B566" s="78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0"/>
      <c r="V566" s="110"/>
      <c r="W566" s="110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</row>
    <row r="567" ht="21.0" customHeight="1">
      <c r="A567" s="78"/>
      <c r="B567" s="78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0"/>
      <c r="V567" s="110"/>
      <c r="W567" s="110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</row>
    <row r="568" ht="21.0" customHeight="1">
      <c r="A568" s="78"/>
      <c r="B568" s="78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0"/>
      <c r="V568" s="110"/>
      <c r="W568" s="110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</row>
    <row r="569" ht="21.0" customHeight="1">
      <c r="A569" s="78"/>
      <c r="B569" s="78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0"/>
      <c r="V569" s="110"/>
      <c r="W569" s="110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</row>
    <row r="570" ht="21.0" customHeight="1">
      <c r="A570" s="78"/>
      <c r="B570" s="78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0"/>
      <c r="V570" s="110"/>
      <c r="W570" s="110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</row>
    <row r="571" ht="21.0" customHeight="1">
      <c r="A571" s="78"/>
      <c r="B571" s="78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0"/>
      <c r="V571" s="110"/>
      <c r="W571" s="110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</row>
    <row r="572" ht="21.0" customHeight="1">
      <c r="A572" s="78"/>
      <c r="B572" s="78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0"/>
      <c r="V572" s="110"/>
      <c r="W572" s="110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</row>
    <row r="573" ht="21.0" customHeight="1">
      <c r="A573" s="78"/>
      <c r="B573" s="78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0"/>
      <c r="V573" s="110"/>
      <c r="W573" s="110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</row>
    <row r="574" ht="21.0" customHeight="1">
      <c r="A574" s="78"/>
      <c r="B574" s="78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0"/>
      <c r="V574" s="110"/>
      <c r="W574" s="110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</row>
    <row r="575" ht="21.0" customHeight="1">
      <c r="A575" s="78"/>
      <c r="B575" s="78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0"/>
      <c r="V575" s="110"/>
      <c r="W575" s="110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</row>
    <row r="576" ht="21.0" customHeight="1">
      <c r="A576" s="78"/>
      <c r="B576" s="78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0"/>
      <c r="V576" s="110"/>
      <c r="W576" s="110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</row>
    <row r="577" ht="21.0" customHeight="1">
      <c r="A577" s="78"/>
      <c r="B577" s="78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0"/>
      <c r="V577" s="110"/>
      <c r="W577" s="110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</row>
    <row r="578" ht="21.0" customHeight="1">
      <c r="A578" s="78"/>
      <c r="B578" s="78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0"/>
      <c r="V578" s="110"/>
      <c r="W578" s="110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</row>
    <row r="579" ht="21.0" customHeight="1">
      <c r="A579" s="78"/>
      <c r="B579" s="78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0"/>
      <c r="V579" s="110"/>
      <c r="W579" s="110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</row>
    <row r="580" ht="21.0" customHeight="1">
      <c r="A580" s="78"/>
      <c r="B580" s="78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0"/>
      <c r="V580" s="110"/>
      <c r="W580" s="110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</row>
    <row r="581" ht="21.0" customHeight="1">
      <c r="A581" s="78"/>
      <c r="B581" s="78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0"/>
      <c r="V581" s="110"/>
      <c r="W581" s="110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</row>
    <row r="582" ht="21.0" customHeight="1">
      <c r="A582" s="78"/>
      <c r="B582" s="78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0"/>
      <c r="V582" s="110"/>
      <c r="W582" s="110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</row>
    <row r="583" ht="21.0" customHeight="1">
      <c r="A583" s="78"/>
      <c r="B583" s="78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0"/>
      <c r="V583" s="110"/>
      <c r="W583" s="110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</row>
    <row r="584" ht="21.0" customHeight="1">
      <c r="A584" s="78"/>
      <c r="B584" s="78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0"/>
      <c r="V584" s="110"/>
      <c r="W584" s="110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</row>
    <row r="585" ht="21.0" customHeight="1">
      <c r="A585" s="78"/>
      <c r="B585" s="78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0"/>
      <c r="V585" s="110"/>
      <c r="W585" s="110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</row>
    <row r="586" ht="21.0" customHeight="1">
      <c r="A586" s="78"/>
      <c r="B586" s="78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0"/>
      <c r="V586" s="110"/>
      <c r="W586" s="110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</row>
    <row r="587" ht="21.0" customHeight="1">
      <c r="A587" s="78"/>
      <c r="B587" s="78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0"/>
      <c r="V587" s="110"/>
      <c r="W587" s="110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</row>
    <row r="588" ht="21.0" customHeight="1">
      <c r="A588" s="78"/>
      <c r="B588" s="78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0"/>
      <c r="V588" s="110"/>
      <c r="W588" s="110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</row>
    <row r="589" ht="21.0" customHeight="1">
      <c r="A589" s="78"/>
      <c r="B589" s="78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0"/>
      <c r="V589" s="110"/>
      <c r="W589" s="110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</row>
    <row r="590" ht="21.0" customHeight="1">
      <c r="A590" s="78"/>
      <c r="B590" s="78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0"/>
      <c r="V590" s="110"/>
      <c r="W590" s="110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</row>
    <row r="591" ht="21.0" customHeight="1">
      <c r="A591" s="78"/>
      <c r="B591" s="78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0"/>
      <c r="V591" s="110"/>
      <c r="W591" s="110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</row>
    <row r="592" ht="21.0" customHeight="1">
      <c r="A592" s="78"/>
      <c r="B592" s="78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0"/>
      <c r="V592" s="110"/>
      <c r="W592" s="110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</row>
    <row r="593" ht="21.0" customHeight="1">
      <c r="A593" s="78"/>
      <c r="B593" s="78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0"/>
      <c r="V593" s="110"/>
      <c r="W593" s="110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</row>
    <row r="594" ht="21.0" customHeight="1">
      <c r="A594" s="78"/>
      <c r="B594" s="78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0"/>
      <c r="V594" s="110"/>
      <c r="W594" s="110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</row>
    <row r="595" ht="21.0" customHeight="1">
      <c r="A595" s="78"/>
      <c r="B595" s="78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0"/>
      <c r="V595" s="110"/>
      <c r="W595" s="110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</row>
    <row r="596" ht="21.0" customHeight="1">
      <c r="A596" s="78"/>
      <c r="B596" s="78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0"/>
      <c r="V596" s="110"/>
      <c r="W596" s="110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</row>
    <row r="597" ht="21.0" customHeight="1">
      <c r="A597" s="78"/>
      <c r="B597" s="78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0"/>
      <c r="V597" s="110"/>
      <c r="W597" s="110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</row>
    <row r="598" ht="21.0" customHeight="1">
      <c r="A598" s="78"/>
      <c r="B598" s="78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0"/>
      <c r="V598" s="110"/>
      <c r="W598" s="110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</row>
    <row r="599" ht="21.0" customHeight="1">
      <c r="A599" s="78"/>
      <c r="B599" s="78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0"/>
      <c r="V599" s="110"/>
      <c r="W599" s="110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</row>
    <row r="600" ht="21.0" customHeight="1">
      <c r="A600" s="78"/>
      <c r="B600" s="78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0"/>
      <c r="V600" s="110"/>
      <c r="W600" s="110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</row>
    <row r="601" ht="21.0" customHeight="1">
      <c r="A601" s="78"/>
      <c r="B601" s="78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0"/>
      <c r="V601" s="110"/>
      <c r="W601" s="110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</row>
    <row r="602" ht="21.0" customHeight="1">
      <c r="A602" s="78"/>
      <c r="B602" s="78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0"/>
      <c r="V602" s="110"/>
      <c r="W602" s="110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</row>
    <row r="603" ht="21.0" customHeight="1">
      <c r="A603" s="78"/>
      <c r="B603" s="78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0"/>
      <c r="V603" s="110"/>
      <c r="W603" s="110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</row>
    <row r="604" ht="21.0" customHeight="1">
      <c r="A604" s="78"/>
      <c r="B604" s="78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0"/>
      <c r="V604" s="110"/>
      <c r="W604" s="110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</row>
    <row r="605" ht="21.0" customHeight="1">
      <c r="A605" s="78"/>
      <c r="B605" s="78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0"/>
      <c r="V605" s="110"/>
      <c r="W605" s="110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</row>
    <row r="606" ht="21.0" customHeight="1">
      <c r="A606" s="78"/>
      <c r="B606" s="78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0"/>
      <c r="V606" s="110"/>
      <c r="W606" s="110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</row>
    <row r="607" ht="21.0" customHeight="1">
      <c r="A607" s="78"/>
      <c r="B607" s="78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0"/>
      <c r="V607" s="110"/>
      <c r="W607" s="110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</row>
    <row r="608" ht="21.0" customHeight="1">
      <c r="A608" s="78"/>
      <c r="B608" s="78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0"/>
      <c r="V608" s="110"/>
      <c r="W608" s="110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</row>
    <row r="609" ht="21.0" customHeight="1">
      <c r="A609" s="78"/>
      <c r="B609" s="78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0"/>
      <c r="V609" s="110"/>
      <c r="W609" s="110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</row>
    <row r="610" ht="21.0" customHeight="1">
      <c r="A610" s="78"/>
      <c r="B610" s="78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0"/>
      <c r="V610" s="110"/>
      <c r="W610" s="110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</row>
    <row r="611" ht="21.0" customHeight="1">
      <c r="A611" s="78"/>
      <c r="B611" s="78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0"/>
      <c r="V611" s="110"/>
      <c r="W611" s="110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</row>
    <row r="612" ht="21.0" customHeight="1">
      <c r="A612" s="78"/>
      <c r="B612" s="78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0"/>
      <c r="V612" s="110"/>
      <c r="W612" s="110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</row>
    <row r="613" ht="21.0" customHeight="1">
      <c r="A613" s="78"/>
      <c r="B613" s="78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0"/>
      <c r="V613" s="110"/>
      <c r="W613" s="110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</row>
    <row r="614" ht="21.0" customHeight="1">
      <c r="A614" s="78"/>
      <c r="B614" s="78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0"/>
      <c r="V614" s="110"/>
      <c r="W614" s="110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</row>
    <row r="615" ht="21.0" customHeight="1">
      <c r="A615" s="78"/>
      <c r="B615" s="78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0"/>
      <c r="V615" s="110"/>
      <c r="W615" s="110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</row>
    <row r="616" ht="21.0" customHeight="1">
      <c r="A616" s="78"/>
      <c r="B616" s="78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0"/>
      <c r="V616" s="110"/>
      <c r="W616" s="110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</row>
    <row r="617" ht="21.0" customHeight="1">
      <c r="A617" s="78"/>
      <c r="B617" s="78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0"/>
      <c r="V617" s="110"/>
      <c r="W617" s="110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</row>
    <row r="618" ht="21.0" customHeight="1">
      <c r="A618" s="78"/>
      <c r="B618" s="78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0"/>
      <c r="V618" s="110"/>
      <c r="W618" s="110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</row>
    <row r="619" ht="21.0" customHeight="1">
      <c r="A619" s="78"/>
      <c r="B619" s="78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0"/>
      <c r="V619" s="110"/>
      <c r="W619" s="110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</row>
    <row r="620" ht="21.0" customHeight="1">
      <c r="A620" s="78"/>
      <c r="B620" s="78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0"/>
      <c r="V620" s="110"/>
      <c r="W620" s="110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</row>
    <row r="621" ht="21.0" customHeight="1">
      <c r="A621" s="78"/>
      <c r="B621" s="78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0"/>
      <c r="V621" s="110"/>
      <c r="W621" s="110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</row>
    <row r="622" ht="21.0" customHeight="1">
      <c r="A622" s="78"/>
      <c r="B622" s="78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0"/>
      <c r="V622" s="110"/>
      <c r="W622" s="110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</row>
    <row r="623" ht="21.0" customHeight="1">
      <c r="A623" s="78"/>
      <c r="B623" s="78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0"/>
      <c r="V623" s="110"/>
      <c r="W623" s="110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</row>
    <row r="624" ht="21.0" customHeight="1">
      <c r="A624" s="78"/>
      <c r="B624" s="78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0"/>
      <c r="V624" s="110"/>
      <c r="W624" s="110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</row>
    <row r="625" ht="21.0" customHeight="1">
      <c r="A625" s="78"/>
      <c r="B625" s="78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0"/>
      <c r="V625" s="110"/>
      <c r="W625" s="110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</row>
    <row r="626" ht="21.0" customHeight="1">
      <c r="A626" s="78"/>
      <c r="B626" s="78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0"/>
      <c r="V626" s="110"/>
      <c r="W626" s="110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</row>
    <row r="627" ht="21.0" customHeight="1">
      <c r="A627" s="78"/>
      <c r="B627" s="78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0"/>
      <c r="V627" s="110"/>
      <c r="W627" s="110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</row>
    <row r="628" ht="21.0" customHeight="1">
      <c r="A628" s="78"/>
      <c r="B628" s="78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0"/>
      <c r="V628" s="110"/>
      <c r="W628" s="110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</row>
    <row r="629" ht="21.0" customHeight="1">
      <c r="A629" s="78"/>
      <c r="B629" s="78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0"/>
      <c r="V629" s="110"/>
      <c r="W629" s="110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</row>
    <row r="630" ht="21.0" customHeight="1">
      <c r="A630" s="78"/>
      <c r="B630" s="78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0"/>
      <c r="V630" s="110"/>
      <c r="W630" s="110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</row>
    <row r="631" ht="21.0" customHeight="1">
      <c r="A631" s="78"/>
      <c r="B631" s="78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0"/>
      <c r="V631" s="110"/>
      <c r="W631" s="110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</row>
    <row r="632" ht="21.0" customHeight="1">
      <c r="A632" s="78"/>
      <c r="B632" s="78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0"/>
      <c r="V632" s="110"/>
      <c r="W632" s="110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</row>
    <row r="633" ht="21.0" customHeight="1">
      <c r="A633" s="78"/>
      <c r="B633" s="78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0"/>
      <c r="V633" s="110"/>
      <c r="W633" s="110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</row>
    <row r="634" ht="21.0" customHeight="1">
      <c r="A634" s="78"/>
      <c r="B634" s="78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0"/>
      <c r="V634" s="110"/>
      <c r="W634" s="110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</row>
    <row r="635" ht="21.0" customHeight="1">
      <c r="A635" s="78"/>
      <c r="B635" s="78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0"/>
      <c r="V635" s="110"/>
      <c r="W635" s="110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</row>
    <row r="636" ht="21.0" customHeight="1">
      <c r="A636" s="78"/>
      <c r="B636" s="78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0"/>
      <c r="V636" s="110"/>
      <c r="W636" s="110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</row>
    <row r="637" ht="21.0" customHeight="1">
      <c r="A637" s="78"/>
      <c r="B637" s="78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0"/>
      <c r="V637" s="110"/>
      <c r="W637" s="110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</row>
    <row r="638" ht="21.0" customHeight="1">
      <c r="A638" s="78"/>
      <c r="B638" s="78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0"/>
      <c r="V638" s="110"/>
      <c r="W638" s="110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</row>
    <row r="639" ht="21.0" customHeight="1">
      <c r="A639" s="78"/>
      <c r="B639" s="78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0"/>
      <c r="V639" s="110"/>
      <c r="W639" s="110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</row>
    <row r="640" ht="21.0" customHeight="1">
      <c r="A640" s="78"/>
      <c r="B640" s="78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0"/>
      <c r="V640" s="110"/>
      <c r="W640" s="110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</row>
    <row r="641" ht="21.0" customHeight="1">
      <c r="A641" s="78"/>
      <c r="B641" s="78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0"/>
      <c r="V641" s="110"/>
      <c r="W641" s="110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</row>
    <row r="642" ht="21.0" customHeight="1">
      <c r="A642" s="78"/>
      <c r="B642" s="78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0"/>
      <c r="V642" s="110"/>
      <c r="W642" s="110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</row>
    <row r="643" ht="21.0" customHeight="1">
      <c r="A643" s="78"/>
      <c r="B643" s="78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0"/>
      <c r="V643" s="110"/>
      <c r="W643" s="110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</row>
    <row r="644" ht="21.0" customHeight="1">
      <c r="A644" s="78"/>
      <c r="B644" s="78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0"/>
      <c r="V644" s="110"/>
      <c r="W644" s="110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</row>
    <row r="645" ht="21.0" customHeight="1">
      <c r="A645" s="78"/>
      <c r="B645" s="78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0"/>
      <c r="V645" s="110"/>
      <c r="W645" s="110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</row>
    <row r="646" ht="21.0" customHeight="1">
      <c r="A646" s="78"/>
      <c r="B646" s="78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0"/>
      <c r="V646" s="110"/>
      <c r="W646" s="110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</row>
    <row r="647" ht="21.0" customHeight="1">
      <c r="A647" s="78"/>
      <c r="B647" s="78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0"/>
      <c r="V647" s="110"/>
      <c r="W647" s="110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</row>
    <row r="648" ht="21.0" customHeight="1">
      <c r="A648" s="78"/>
      <c r="B648" s="78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0"/>
      <c r="V648" s="110"/>
      <c r="W648" s="110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</row>
    <row r="649" ht="21.0" customHeight="1">
      <c r="A649" s="78"/>
      <c r="B649" s="78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0"/>
      <c r="V649" s="110"/>
      <c r="W649" s="110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</row>
    <row r="650" ht="21.0" customHeight="1">
      <c r="A650" s="78"/>
      <c r="B650" s="78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0"/>
      <c r="V650" s="110"/>
      <c r="W650" s="110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</row>
    <row r="651" ht="21.0" customHeight="1">
      <c r="A651" s="78"/>
      <c r="B651" s="78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0"/>
      <c r="V651" s="110"/>
      <c r="W651" s="110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</row>
    <row r="652" ht="21.0" customHeight="1">
      <c r="A652" s="78"/>
      <c r="B652" s="78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0"/>
      <c r="V652" s="110"/>
      <c r="W652" s="110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</row>
    <row r="653" ht="21.0" customHeight="1">
      <c r="A653" s="78"/>
      <c r="B653" s="78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0"/>
      <c r="V653" s="110"/>
      <c r="W653" s="110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</row>
    <row r="654" ht="21.0" customHeight="1">
      <c r="A654" s="78"/>
      <c r="B654" s="78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0"/>
      <c r="V654" s="110"/>
      <c r="W654" s="110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</row>
    <row r="655" ht="21.0" customHeight="1">
      <c r="A655" s="78"/>
      <c r="B655" s="78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0"/>
      <c r="V655" s="110"/>
      <c r="W655" s="110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</row>
    <row r="656" ht="21.0" customHeight="1">
      <c r="A656" s="78"/>
      <c r="B656" s="78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0"/>
      <c r="V656" s="110"/>
      <c r="W656" s="110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</row>
    <row r="657" ht="21.0" customHeight="1">
      <c r="A657" s="78"/>
      <c r="B657" s="78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0"/>
      <c r="V657" s="110"/>
      <c r="W657" s="110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</row>
    <row r="658" ht="21.0" customHeight="1">
      <c r="A658" s="78"/>
      <c r="B658" s="78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0"/>
      <c r="V658" s="110"/>
      <c r="W658" s="110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</row>
    <row r="659" ht="21.0" customHeight="1">
      <c r="A659" s="78"/>
      <c r="B659" s="78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0"/>
      <c r="V659" s="110"/>
      <c r="W659" s="110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</row>
    <row r="660" ht="21.0" customHeight="1">
      <c r="A660" s="78"/>
      <c r="B660" s="78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0"/>
      <c r="V660" s="110"/>
      <c r="W660" s="110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</row>
    <row r="661" ht="21.0" customHeight="1">
      <c r="A661" s="78"/>
      <c r="B661" s="78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0"/>
      <c r="V661" s="110"/>
      <c r="W661" s="110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</row>
    <row r="662" ht="21.0" customHeight="1">
      <c r="A662" s="78"/>
      <c r="B662" s="78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0"/>
      <c r="V662" s="110"/>
      <c r="W662" s="110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</row>
    <row r="663" ht="21.0" customHeight="1">
      <c r="A663" s="78"/>
      <c r="B663" s="78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0"/>
      <c r="V663" s="110"/>
      <c r="W663" s="110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</row>
    <row r="664" ht="21.0" customHeight="1">
      <c r="A664" s="78"/>
      <c r="B664" s="78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0"/>
      <c r="V664" s="110"/>
      <c r="W664" s="110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</row>
    <row r="665" ht="21.0" customHeight="1">
      <c r="A665" s="78"/>
      <c r="B665" s="78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0"/>
      <c r="V665" s="110"/>
      <c r="W665" s="110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</row>
    <row r="666" ht="21.0" customHeight="1">
      <c r="A666" s="78"/>
      <c r="B666" s="78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0"/>
      <c r="V666" s="110"/>
      <c r="W666" s="110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</row>
    <row r="667" ht="21.0" customHeight="1">
      <c r="A667" s="78"/>
      <c r="B667" s="78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0"/>
      <c r="V667" s="110"/>
      <c r="W667" s="110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</row>
    <row r="668" ht="21.0" customHeight="1">
      <c r="A668" s="78"/>
      <c r="B668" s="78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0"/>
      <c r="V668" s="110"/>
      <c r="W668" s="110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</row>
    <row r="669" ht="21.0" customHeight="1">
      <c r="A669" s="78"/>
      <c r="B669" s="78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0"/>
      <c r="V669" s="110"/>
      <c r="W669" s="110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</row>
    <row r="670" ht="21.0" customHeight="1">
      <c r="A670" s="78"/>
      <c r="B670" s="78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0"/>
      <c r="V670" s="110"/>
      <c r="W670" s="110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</row>
    <row r="671" ht="21.0" customHeight="1">
      <c r="A671" s="78"/>
      <c r="B671" s="78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0"/>
      <c r="V671" s="110"/>
      <c r="W671" s="110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</row>
    <row r="672" ht="21.0" customHeight="1">
      <c r="A672" s="78"/>
      <c r="B672" s="78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0"/>
      <c r="V672" s="110"/>
      <c r="W672" s="110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</row>
    <row r="673" ht="21.0" customHeight="1">
      <c r="A673" s="78"/>
      <c r="B673" s="78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0"/>
      <c r="V673" s="110"/>
      <c r="W673" s="110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</row>
    <row r="674" ht="21.0" customHeight="1">
      <c r="A674" s="78"/>
      <c r="B674" s="78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0"/>
      <c r="V674" s="110"/>
      <c r="W674" s="110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</row>
    <row r="675" ht="21.0" customHeight="1">
      <c r="A675" s="78"/>
      <c r="B675" s="78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0"/>
      <c r="V675" s="110"/>
      <c r="W675" s="110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</row>
    <row r="676" ht="21.0" customHeight="1">
      <c r="A676" s="78"/>
      <c r="B676" s="78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0"/>
      <c r="V676" s="110"/>
      <c r="W676" s="110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</row>
    <row r="677" ht="21.0" customHeight="1">
      <c r="A677" s="78"/>
      <c r="B677" s="78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0"/>
      <c r="V677" s="110"/>
      <c r="W677" s="110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</row>
    <row r="678" ht="21.0" customHeight="1">
      <c r="A678" s="78"/>
      <c r="B678" s="78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0"/>
      <c r="V678" s="110"/>
      <c r="W678" s="110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</row>
    <row r="679" ht="21.0" customHeight="1">
      <c r="A679" s="78"/>
      <c r="B679" s="78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0"/>
      <c r="V679" s="110"/>
      <c r="W679" s="110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</row>
    <row r="680" ht="21.0" customHeight="1">
      <c r="A680" s="78"/>
      <c r="B680" s="78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0"/>
      <c r="V680" s="110"/>
      <c r="W680" s="110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</row>
    <row r="681" ht="21.0" customHeight="1">
      <c r="A681" s="78"/>
      <c r="B681" s="78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0"/>
      <c r="V681" s="110"/>
      <c r="W681" s="110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</row>
    <row r="682" ht="21.0" customHeight="1">
      <c r="A682" s="78"/>
      <c r="B682" s="78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0"/>
      <c r="V682" s="110"/>
      <c r="W682" s="110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</row>
    <row r="683" ht="21.0" customHeight="1">
      <c r="A683" s="78"/>
      <c r="B683" s="78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0"/>
      <c r="V683" s="110"/>
      <c r="W683" s="110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</row>
    <row r="684" ht="21.0" customHeight="1">
      <c r="A684" s="78"/>
      <c r="B684" s="78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0"/>
      <c r="V684" s="110"/>
      <c r="W684" s="110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</row>
    <row r="685" ht="21.0" customHeight="1">
      <c r="A685" s="78"/>
      <c r="B685" s="78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0"/>
      <c r="V685" s="110"/>
      <c r="W685" s="110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</row>
    <row r="686" ht="21.0" customHeight="1">
      <c r="A686" s="78"/>
      <c r="B686" s="78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0"/>
      <c r="V686" s="110"/>
      <c r="W686" s="110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</row>
    <row r="687" ht="21.0" customHeight="1">
      <c r="A687" s="78"/>
      <c r="B687" s="78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0"/>
      <c r="V687" s="110"/>
      <c r="W687" s="110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</row>
    <row r="688" ht="21.0" customHeight="1">
      <c r="A688" s="78"/>
      <c r="B688" s="78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0"/>
      <c r="V688" s="110"/>
      <c r="W688" s="110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</row>
    <row r="689" ht="21.0" customHeight="1">
      <c r="A689" s="78"/>
      <c r="B689" s="78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0"/>
      <c r="V689" s="110"/>
      <c r="W689" s="110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</row>
    <row r="690" ht="21.0" customHeight="1">
      <c r="A690" s="78"/>
      <c r="B690" s="78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0"/>
      <c r="V690" s="110"/>
      <c r="W690" s="110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</row>
    <row r="691" ht="21.0" customHeight="1">
      <c r="A691" s="78"/>
      <c r="B691" s="78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0"/>
      <c r="V691" s="110"/>
      <c r="W691" s="110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</row>
    <row r="692" ht="21.0" customHeight="1">
      <c r="A692" s="78"/>
      <c r="B692" s="78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0"/>
      <c r="V692" s="110"/>
      <c r="W692" s="110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</row>
    <row r="693" ht="21.0" customHeight="1">
      <c r="A693" s="78"/>
      <c r="B693" s="78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0"/>
      <c r="V693" s="110"/>
      <c r="W693" s="110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</row>
    <row r="694" ht="21.0" customHeight="1">
      <c r="A694" s="78"/>
      <c r="B694" s="78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0"/>
      <c r="V694" s="110"/>
      <c r="W694" s="110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</row>
    <row r="695" ht="21.0" customHeight="1">
      <c r="A695" s="78"/>
      <c r="B695" s="78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0"/>
      <c r="V695" s="110"/>
      <c r="W695" s="110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</row>
    <row r="696" ht="21.0" customHeight="1">
      <c r="A696" s="78"/>
      <c r="B696" s="78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0"/>
      <c r="V696" s="110"/>
      <c r="W696" s="110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</row>
    <row r="697" ht="21.0" customHeight="1">
      <c r="A697" s="78"/>
      <c r="B697" s="78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0"/>
      <c r="V697" s="110"/>
      <c r="W697" s="110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</row>
    <row r="698" ht="21.0" customHeight="1">
      <c r="A698" s="78"/>
      <c r="B698" s="78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0"/>
      <c r="V698" s="110"/>
      <c r="W698" s="110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</row>
    <row r="699" ht="21.0" customHeight="1">
      <c r="A699" s="78"/>
      <c r="B699" s="78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0"/>
      <c r="V699" s="110"/>
      <c r="W699" s="110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</row>
    <row r="700" ht="21.0" customHeight="1">
      <c r="A700" s="78"/>
      <c r="B700" s="78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0"/>
      <c r="V700" s="110"/>
      <c r="W700" s="110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</row>
    <row r="701" ht="21.0" customHeight="1">
      <c r="A701" s="78"/>
      <c r="B701" s="78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0"/>
      <c r="V701" s="110"/>
      <c r="W701" s="110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</row>
    <row r="702" ht="21.0" customHeight="1">
      <c r="A702" s="78"/>
      <c r="B702" s="78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0"/>
      <c r="V702" s="110"/>
      <c r="W702" s="110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</row>
    <row r="703" ht="21.0" customHeight="1">
      <c r="A703" s="78"/>
      <c r="B703" s="78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0"/>
      <c r="V703" s="110"/>
      <c r="W703" s="110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</row>
    <row r="704" ht="21.0" customHeight="1">
      <c r="A704" s="78"/>
      <c r="B704" s="78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0"/>
      <c r="V704" s="110"/>
      <c r="W704" s="110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</row>
    <row r="705" ht="21.0" customHeight="1">
      <c r="A705" s="78"/>
      <c r="B705" s="78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0"/>
      <c r="V705" s="110"/>
      <c r="W705" s="110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</row>
    <row r="706" ht="21.0" customHeight="1">
      <c r="A706" s="78"/>
      <c r="B706" s="78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0"/>
      <c r="V706" s="110"/>
      <c r="W706" s="110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</row>
    <row r="707" ht="21.0" customHeight="1">
      <c r="A707" s="78"/>
      <c r="B707" s="78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0"/>
      <c r="V707" s="110"/>
      <c r="W707" s="110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</row>
    <row r="708" ht="21.0" customHeight="1">
      <c r="A708" s="78"/>
      <c r="B708" s="78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0"/>
      <c r="V708" s="110"/>
      <c r="W708" s="110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</row>
    <row r="709" ht="21.0" customHeight="1">
      <c r="A709" s="78"/>
      <c r="B709" s="78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0"/>
      <c r="V709" s="110"/>
      <c r="W709" s="110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</row>
    <row r="710" ht="21.0" customHeight="1">
      <c r="A710" s="78"/>
      <c r="B710" s="78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0"/>
      <c r="V710" s="110"/>
      <c r="W710" s="110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</row>
    <row r="711" ht="21.0" customHeight="1">
      <c r="A711" s="78"/>
      <c r="B711" s="78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0"/>
      <c r="V711" s="110"/>
      <c r="W711" s="110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</row>
    <row r="712" ht="21.0" customHeight="1">
      <c r="A712" s="78"/>
      <c r="B712" s="78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0"/>
      <c r="V712" s="110"/>
      <c r="W712" s="110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</row>
    <row r="713" ht="21.0" customHeight="1">
      <c r="A713" s="78"/>
      <c r="B713" s="78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0"/>
      <c r="V713" s="110"/>
      <c r="W713" s="110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</row>
    <row r="714" ht="21.0" customHeight="1">
      <c r="A714" s="78"/>
      <c r="B714" s="78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0"/>
      <c r="V714" s="110"/>
      <c r="W714" s="110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</row>
    <row r="715" ht="21.0" customHeight="1">
      <c r="A715" s="78"/>
      <c r="B715" s="78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0"/>
      <c r="V715" s="110"/>
      <c r="W715" s="110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</row>
    <row r="716" ht="21.0" customHeight="1">
      <c r="A716" s="78"/>
      <c r="B716" s="78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0"/>
      <c r="V716" s="110"/>
      <c r="W716" s="110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</row>
    <row r="717" ht="21.0" customHeight="1">
      <c r="A717" s="78"/>
      <c r="B717" s="78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0"/>
      <c r="V717" s="110"/>
      <c r="W717" s="110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</row>
    <row r="718" ht="21.0" customHeight="1">
      <c r="A718" s="78"/>
      <c r="B718" s="78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0"/>
      <c r="V718" s="110"/>
      <c r="W718" s="110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</row>
    <row r="719" ht="21.0" customHeight="1">
      <c r="A719" s="78"/>
      <c r="B719" s="78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0"/>
      <c r="V719" s="110"/>
      <c r="W719" s="110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</row>
    <row r="720" ht="21.0" customHeight="1">
      <c r="A720" s="78"/>
      <c r="B720" s="78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0"/>
      <c r="V720" s="110"/>
      <c r="W720" s="110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</row>
    <row r="721" ht="21.0" customHeight="1">
      <c r="A721" s="78"/>
      <c r="B721" s="78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0"/>
      <c r="V721" s="110"/>
      <c r="W721" s="110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</row>
    <row r="722" ht="21.0" customHeight="1">
      <c r="A722" s="78"/>
      <c r="B722" s="78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0"/>
      <c r="V722" s="110"/>
      <c r="W722" s="110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</row>
    <row r="723" ht="21.0" customHeight="1">
      <c r="A723" s="78"/>
      <c r="B723" s="78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0"/>
      <c r="V723" s="110"/>
      <c r="W723" s="110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</row>
    <row r="724" ht="21.0" customHeight="1">
      <c r="A724" s="78"/>
      <c r="B724" s="78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0"/>
      <c r="V724" s="110"/>
      <c r="W724" s="110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</row>
    <row r="725" ht="21.0" customHeight="1">
      <c r="A725" s="78"/>
      <c r="B725" s="78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0"/>
      <c r="V725" s="110"/>
      <c r="W725" s="110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</row>
    <row r="726" ht="21.0" customHeight="1">
      <c r="A726" s="78"/>
      <c r="B726" s="78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0"/>
      <c r="V726" s="110"/>
      <c r="W726" s="110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</row>
    <row r="727" ht="21.0" customHeight="1">
      <c r="A727" s="78"/>
      <c r="B727" s="78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0"/>
      <c r="V727" s="110"/>
      <c r="W727" s="110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</row>
    <row r="728" ht="21.0" customHeight="1">
      <c r="A728" s="78"/>
      <c r="B728" s="78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0"/>
      <c r="V728" s="110"/>
      <c r="W728" s="110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</row>
    <row r="729" ht="21.0" customHeight="1">
      <c r="A729" s="78"/>
      <c r="B729" s="78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0"/>
      <c r="V729" s="110"/>
      <c r="W729" s="110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</row>
    <row r="730" ht="21.0" customHeight="1">
      <c r="A730" s="78"/>
      <c r="B730" s="78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0"/>
      <c r="V730" s="110"/>
      <c r="W730" s="110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</row>
    <row r="731" ht="21.0" customHeight="1">
      <c r="A731" s="78"/>
      <c r="B731" s="78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0"/>
      <c r="V731" s="110"/>
      <c r="W731" s="110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</row>
    <row r="732" ht="21.0" customHeight="1">
      <c r="A732" s="78"/>
      <c r="B732" s="78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0"/>
      <c r="V732" s="110"/>
      <c r="W732" s="110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</row>
    <row r="733" ht="21.0" customHeight="1">
      <c r="A733" s="78"/>
      <c r="B733" s="78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0"/>
      <c r="V733" s="110"/>
      <c r="W733" s="110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</row>
    <row r="734" ht="21.0" customHeight="1">
      <c r="A734" s="78"/>
      <c r="B734" s="78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0"/>
      <c r="V734" s="110"/>
      <c r="W734" s="110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</row>
    <row r="735" ht="21.0" customHeight="1">
      <c r="A735" s="78"/>
      <c r="B735" s="78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0"/>
      <c r="V735" s="110"/>
      <c r="W735" s="110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</row>
    <row r="736" ht="21.0" customHeight="1">
      <c r="A736" s="78"/>
      <c r="B736" s="78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0"/>
      <c r="V736" s="110"/>
      <c r="W736" s="110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</row>
    <row r="737" ht="21.0" customHeight="1">
      <c r="A737" s="78"/>
      <c r="B737" s="78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0"/>
      <c r="V737" s="110"/>
      <c r="W737" s="110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</row>
    <row r="738" ht="21.0" customHeight="1">
      <c r="A738" s="78"/>
      <c r="B738" s="78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0"/>
      <c r="V738" s="110"/>
      <c r="W738" s="110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</row>
    <row r="739" ht="21.0" customHeight="1">
      <c r="A739" s="78"/>
      <c r="B739" s="78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0"/>
      <c r="V739" s="110"/>
      <c r="W739" s="110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</row>
    <row r="740" ht="21.0" customHeight="1">
      <c r="A740" s="78"/>
      <c r="B740" s="78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0"/>
      <c r="V740" s="110"/>
      <c r="W740" s="110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</row>
    <row r="741" ht="21.0" customHeight="1">
      <c r="A741" s="78"/>
      <c r="B741" s="78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0"/>
      <c r="V741" s="110"/>
      <c r="W741" s="110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</row>
    <row r="742" ht="21.0" customHeight="1">
      <c r="A742" s="78"/>
      <c r="B742" s="78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0"/>
      <c r="V742" s="110"/>
      <c r="W742" s="110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</row>
    <row r="743" ht="21.0" customHeight="1">
      <c r="A743" s="78"/>
      <c r="B743" s="78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0"/>
      <c r="V743" s="110"/>
      <c r="W743" s="110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</row>
    <row r="744" ht="21.0" customHeight="1">
      <c r="A744" s="78"/>
      <c r="B744" s="78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0"/>
      <c r="V744" s="110"/>
      <c r="W744" s="110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</row>
    <row r="745" ht="21.0" customHeight="1">
      <c r="A745" s="78"/>
      <c r="B745" s="78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0"/>
      <c r="V745" s="110"/>
      <c r="W745" s="110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</row>
    <row r="746" ht="21.0" customHeight="1">
      <c r="A746" s="78"/>
      <c r="B746" s="78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0"/>
      <c r="V746" s="110"/>
      <c r="W746" s="110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</row>
    <row r="747" ht="21.0" customHeight="1">
      <c r="A747" s="78"/>
      <c r="B747" s="78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0"/>
      <c r="V747" s="110"/>
      <c r="W747" s="110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</row>
    <row r="748" ht="21.0" customHeight="1">
      <c r="A748" s="78"/>
      <c r="B748" s="78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0"/>
      <c r="V748" s="110"/>
      <c r="W748" s="110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</row>
    <row r="749" ht="21.0" customHeight="1">
      <c r="A749" s="78"/>
      <c r="B749" s="78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0"/>
      <c r="V749" s="110"/>
      <c r="W749" s="110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</row>
    <row r="750" ht="21.0" customHeight="1">
      <c r="A750" s="78"/>
      <c r="B750" s="78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0"/>
      <c r="V750" s="110"/>
      <c r="W750" s="110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</row>
    <row r="751" ht="21.0" customHeight="1">
      <c r="A751" s="78"/>
      <c r="B751" s="78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0"/>
      <c r="V751" s="110"/>
      <c r="W751" s="110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</row>
    <row r="752" ht="21.0" customHeight="1">
      <c r="A752" s="78"/>
      <c r="B752" s="78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0"/>
      <c r="V752" s="110"/>
      <c r="W752" s="110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</row>
    <row r="753" ht="21.0" customHeight="1">
      <c r="A753" s="78"/>
      <c r="B753" s="78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0"/>
      <c r="V753" s="110"/>
      <c r="W753" s="110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</row>
    <row r="754" ht="21.0" customHeight="1">
      <c r="A754" s="78"/>
      <c r="B754" s="78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0"/>
      <c r="V754" s="110"/>
      <c r="W754" s="110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</row>
    <row r="755" ht="21.0" customHeight="1">
      <c r="A755" s="78"/>
      <c r="B755" s="78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0"/>
      <c r="V755" s="110"/>
      <c r="W755" s="110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</row>
    <row r="756" ht="21.0" customHeight="1">
      <c r="A756" s="78"/>
      <c r="B756" s="78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0"/>
      <c r="V756" s="110"/>
      <c r="W756" s="110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</row>
    <row r="757" ht="21.0" customHeight="1">
      <c r="A757" s="78"/>
      <c r="B757" s="78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0"/>
      <c r="V757" s="110"/>
      <c r="W757" s="110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</row>
    <row r="758" ht="21.0" customHeight="1">
      <c r="A758" s="78"/>
      <c r="B758" s="78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0"/>
      <c r="V758" s="110"/>
      <c r="W758" s="110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</row>
    <row r="759" ht="21.0" customHeight="1">
      <c r="A759" s="78"/>
      <c r="B759" s="78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0"/>
      <c r="V759" s="110"/>
      <c r="W759" s="110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</row>
    <row r="760" ht="21.0" customHeight="1">
      <c r="A760" s="78"/>
      <c r="B760" s="78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0"/>
      <c r="V760" s="110"/>
      <c r="W760" s="110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</row>
    <row r="761" ht="21.0" customHeight="1">
      <c r="A761" s="78"/>
      <c r="B761" s="78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0"/>
      <c r="V761" s="110"/>
      <c r="W761" s="110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</row>
    <row r="762" ht="21.0" customHeight="1">
      <c r="A762" s="78"/>
      <c r="B762" s="78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0"/>
      <c r="V762" s="110"/>
      <c r="W762" s="110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</row>
    <row r="763" ht="21.0" customHeight="1">
      <c r="A763" s="78"/>
      <c r="B763" s="78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0"/>
      <c r="V763" s="110"/>
      <c r="W763" s="110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</row>
    <row r="764" ht="21.0" customHeight="1">
      <c r="A764" s="78"/>
      <c r="B764" s="78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0"/>
      <c r="V764" s="110"/>
      <c r="W764" s="110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</row>
    <row r="765" ht="21.0" customHeight="1">
      <c r="A765" s="78"/>
      <c r="B765" s="78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0"/>
      <c r="V765" s="110"/>
      <c r="W765" s="110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</row>
    <row r="766" ht="21.0" customHeight="1">
      <c r="A766" s="78"/>
      <c r="B766" s="78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0"/>
      <c r="V766" s="110"/>
      <c r="W766" s="110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</row>
    <row r="767" ht="21.0" customHeight="1">
      <c r="A767" s="78"/>
      <c r="B767" s="78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0"/>
      <c r="V767" s="110"/>
      <c r="W767" s="110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</row>
    <row r="768" ht="21.0" customHeight="1">
      <c r="A768" s="78"/>
      <c r="B768" s="78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0"/>
      <c r="V768" s="110"/>
      <c r="W768" s="110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</row>
    <row r="769" ht="21.0" customHeight="1">
      <c r="A769" s="78"/>
      <c r="B769" s="78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0"/>
      <c r="V769" s="110"/>
      <c r="W769" s="110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</row>
    <row r="770" ht="21.0" customHeight="1">
      <c r="A770" s="78"/>
      <c r="B770" s="78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0"/>
      <c r="V770" s="110"/>
      <c r="W770" s="110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</row>
    <row r="771" ht="21.0" customHeight="1">
      <c r="A771" s="78"/>
      <c r="B771" s="78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0"/>
      <c r="V771" s="110"/>
      <c r="W771" s="110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</row>
    <row r="772" ht="21.0" customHeight="1">
      <c r="A772" s="78"/>
      <c r="B772" s="78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0"/>
      <c r="V772" s="110"/>
      <c r="W772" s="110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</row>
    <row r="773" ht="21.0" customHeight="1">
      <c r="A773" s="78"/>
      <c r="B773" s="78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0"/>
      <c r="V773" s="110"/>
      <c r="W773" s="110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</row>
    <row r="774" ht="21.0" customHeight="1">
      <c r="A774" s="78"/>
      <c r="B774" s="78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0"/>
      <c r="V774" s="110"/>
      <c r="W774" s="110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</row>
    <row r="775" ht="21.0" customHeight="1">
      <c r="A775" s="78"/>
      <c r="B775" s="78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0"/>
      <c r="V775" s="110"/>
      <c r="W775" s="110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</row>
    <row r="776" ht="21.0" customHeight="1">
      <c r="A776" s="78"/>
      <c r="B776" s="78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0"/>
      <c r="V776" s="110"/>
      <c r="W776" s="110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</row>
    <row r="777" ht="21.0" customHeight="1">
      <c r="A777" s="78"/>
      <c r="B777" s="78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0"/>
      <c r="V777" s="110"/>
      <c r="W777" s="110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</row>
    <row r="778" ht="21.0" customHeight="1">
      <c r="A778" s="78"/>
      <c r="B778" s="78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0"/>
      <c r="V778" s="110"/>
      <c r="W778" s="110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</row>
    <row r="779" ht="21.0" customHeight="1">
      <c r="A779" s="78"/>
      <c r="B779" s="78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0"/>
      <c r="V779" s="110"/>
      <c r="W779" s="110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</row>
    <row r="780" ht="21.0" customHeight="1">
      <c r="A780" s="78"/>
      <c r="B780" s="78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0"/>
      <c r="V780" s="110"/>
      <c r="W780" s="110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</row>
    <row r="781" ht="21.0" customHeight="1">
      <c r="A781" s="78"/>
      <c r="B781" s="78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0"/>
      <c r="V781" s="110"/>
      <c r="W781" s="110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</row>
    <row r="782" ht="21.0" customHeight="1">
      <c r="A782" s="78"/>
      <c r="B782" s="78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0"/>
      <c r="V782" s="110"/>
      <c r="W782" s="110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</row>
    <row r="783" ht="21.0" customHeight="1">
      <c r="A783" s="78"/>
      <c r="B783" s="78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0"/>
      <c r="V783" s="110"/>
      <c r="W783" s="110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</row>
    <row r="784" ht="21.0" customHeight="1">
      <c r="A784" s="78"/>
      <c r="B784" s="78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0"/>
      <c r="V784" s="110"/>
      <c r="W784" s="110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</row>
    <row r="785" ht="21.0" customHeight="1">
      <c r="A785" s="78"/>
      <c r="B785" s="78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0"/>
      <c r="V785" s="110"/>
      <c r="W785" s="110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</row>
    <row r="786" ht="21.0" customHeight="1">
      <c r="A786" s="78"/>
      <c r="B786" s="78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0"/>
      <c r="V786" s="110"/>
      <c r="W786" s="110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</row>
    <row r="787" ht="21.0" customHeight="1">
      <c r="A787" s="78"/>
      <c r="B787" s="78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0"/>
      <c r="V787" s="110"/>
      <c r="W787" s="110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</row>
    <row r="788" ht="21.0" customHeight="1">
      <c r="A788" s="78"/>
      <c r="B788" s="78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0"/>
      <c r="V788" s="110"/>
      <c r="W788" s="110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</row>
    <row r="789" ht="21.0" customHeight="1">
      <c r="A789" s="78"/>
      <c r="B789" s="78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0"/>
      <c r="V789" s="110"/>
      <c r="W789" s="110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</row>
    <row r="790" ht="21.0" customHeight="1">
      <c r="A790" s="78"/>
      <c r="B790" s="78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0"/>
      <c r="V790" s="110"/>
      <c r="W790" s="110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</row>
    <row r="791" ht="21.0" customHeight="1">
      <c r="A791" s="78"/>
      <c r="B791" s="78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0"/>
      <c r="V791" s="110"/>
      <c r="W791" s="110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</row>
    <row r="792" ht="21.0" customHeight="1">
      <c r="A792" s="78"/>
      <c r="B792" s="78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0"/>
      <c r="V792" s="110"/>
      <c r="W792" s="110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</row>
    <row r="793" ht="21.0" customHeight="1">
      <c r="A793" s="78"/>
      <c r="B793" s="78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0"/>
      <c r="V793" s="110"/>
      <c r="W793" s="110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</row>
    <row r="794" ht="21.0" customHeight="1">
      <c r="A794" s="78"/>
      <c r="B794" s="78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0"/>
      <c r="V794" s="110"/>
      <c r="W794" s="110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</row>
    <row r="795" ht="21.0" customHeight="1">
      <c r="A795" s="78"/>
      <c r="B795" s="78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0"/>
      <c r="V795" s="110"/>
      <c r="W795" s="110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</row>
    <row r="796" ht="21.0" customHeight="1">
      <c r="A796" s="78"/>
      <c r="B796" s="78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0"/>
      <c r="V796" s="110"/>
      <c r="W796" s="110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</row>
    <row r="797" ht="21.0" customHeight="1">
      <c r="A797" s="78"/>
      <c r="B797" s="78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0"/>
      <c r="V797" s="110"/>
      <c r="W797" s="110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</row>
    <row r="798" ht="21.0" customHeight="1">
      <c r="A798" s="78"/>
      <c r="B798" s="78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0"/>
      <c r="V798" s="110"/>
      <c r="W798" s="110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</row>
    <row r="799" ht="21.0" customHeight="1">
      <c r="A799" s="78"/>
      <c r="B799" s="78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0"/>
      <c r="V799" s="110"/>
      <c r="W799" s="110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</row>
    <row r="800" ht="21.0" customHeight="1">
      <c r="A800" s="78"/>
      <c r="B800" s="78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0"/>
      <c r="V800" s="110"/>
      <c r="W800" s="110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</row>
    <row r="801" ht="21.0" customHeight="1">
      <c r="A801" s="78"/>
      <c r="B801" s="78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0"/>
      <c r="V801" s="110"/>
      <c r="W801" s="110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</row>
    <row r="802" ht="21.0" customHeight="1">
      <c r="A802" s="78"/>
      <c r="B802" s="78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0"/>
      <c r="V802" s="110"/>
      <c r="W802" s="110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</row>
    <row r="803" ht="21.0" customHeight="1">
      <c r="A803" s="78"/>
      <c r="B803" s="78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0"/>
      <c r="V803" s="110"/>
      <c r="W803" s="110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</row>
    <row r="804" ht="21.0" customHeight="1">
      <c r="A804" s="78"/>
      <c r="B804" s="78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0"/>
      <c r="V804" s="110"/>
      <c r="W804" s="110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</row>
    <row r="805" ht="21.0" customHeight="1">
      <c r="A805" s="78"/>
      <c r="B805" s="78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0"/>
      <c r="V805" s="110"/>
      <c r="W805" s="110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</row>
    <row r="806" ht="21.0" customHeight="1">
      <c r="A806" s="78"/>
      <c r="B806" s="78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0"/>
      <c r="V806" s="110"/>
      <c r="W806" s="110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</row>
    <row r="807" ht="21.0" customHeight="1">
      <c r="A807" s="78"/>
      <c r="B807" s="78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0"/>
      <c r="V807" s="110"/>
      <c r="W807" s="110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</row>
    <row r="808" ht="21.0" customHeight="1">
      <c r="A808" s="78"/>
      <c r="B808" s="78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0"/>
      <c r="V808" s="110"/>
      <c r="W808" s="110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</row>
    <row r="809" ht="21.0" customHeight="1">
      <c r="A809" s="78"/>
      <c r="B809" s="78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0"/>
      <c r="V809" s="110"/>
      <c r="W809" s="110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</row>
    <row r="810" ht="21.0" customHeight="1">
      <c r="A810" s="78"/>
      <c r="B810" s="78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0"/>
      <c r="V810" s="110"/>
      <c r="W810" s="110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</row>
    <row r="811" ht="21.0" customHeight="1">
      <c r="A811" s="78"/>
      <c r="B811" s="78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0"/>
      <c r="V811" s="110"/>
      <c r="W811" s="110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</row>
    <row r="812" ht="21.0" customHeight="1">
      <c r="A812" s="78"/>
      <c r="B812" s="78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0"/>
      <c r="V812" s="110"/>
      <c r="W812" s="110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</row>
    <row r="813" ht="21.0" customHeight="1">
      <c r="A813" s="78"/>
      <c r="B813" s="78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0"/>
      <c r="V813" s="110"/>
      <c r="W813" s="110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</row>
    <row r="814" ht="21.0" customHeight="1">
      <c r="A814" s="78"/>
      <c r="B814" s="78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0"/>
      <c r="V814" s="110"/>
      <c r="W814" s="110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</row>
    <row r="815" ht="21.0" customHeight="1">
      <c r="A815" s="78"/>
      <c r="B815" s="78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0"/>
      <c r="V815" s="110"/>
      <c r="W815" s="110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</row>
    <row r="816" ht="21.0" customHeight="1">
      <c r="A816" s="78"/>
      <c r="B816" s="78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0"/>
      <c r="V816" s="110"/>
      <c r="W816" s="110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</row>
    <row r="817" ht="21.0" customHeight="1">
      <c r="A817" s="78"/>
      <c r="B817" s="78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0"/>
      <c r="V817" s="110"/>
      <c r="W817" s="110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</row>
    <row r="818" ht="21.0" customHeight="1">
      <c r="A818" s="78"/>
      <c r="B818" s="78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0"/>
      <c r="V818" s="110"/>
      <c r="W818" s="110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</row>
    <row r="819" ht="21.0" customHeight="1">
      <c r="A819" s="78"/>
      <c r="B819" s="78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0"/>
      <c r="V819" s="110"/>
      <c r="W819" s="110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</row>
    <row r="820" ht="21.0" customHeight="1">
      <c r="A820" s="78"/>
      <c r="B820" s="78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0"/>
      <c r="V820" s="110"/>
      <c r="W820" s="110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</row>
    <row r="821" ht="21.0" customHeight="1">
      <c r="A821" s="78"/>
      <c r="B821" s="78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0"/>
      <c r="V821" s="110"/>
      <c r="W821" s="110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</row>
    <row r="822" ht="21.0" customHeight="1">
      <c r="A822" s="78"/>
      <c r="B822" s="78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0"/>
      <c r="V822" s="110"/>
      <c r="W822" s="110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</row>
    <row r="823" ht="21.0" customHeight="1">
      <c r="A823" s="78"/>
      <c r="B823" s="78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0"/>
      <c r="V823" s="110"/>
      <c r="W823" s="110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</row>
    <row r="824" ht="21.0" customHeight="1">
      <c r="A824" s="78"/>
      <c r="B824" s="78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0"/>
      <c r="V824" s="110"/>
      <c r="W824" s="110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</row>
    <row r="825" ht="21.0" customHeight="1">
      <c r="A825" s="78"/>
      <c r="B825" s="78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0"/>
      <c r="V825" s="110"/>
      <c r="W825" s="110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</row>
    <row r="826" ht="21.0" customHeight="1">
      <c r="A826" s="78"/>
      <c r="B826" s="78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0"/>
      <c r="V826" s="110"/>
      <c r="W826" s="110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</row>
    <row r="827" ht="21.0" customHeight="1">
      <c r="A827" s="78"/>
      <c r="B827" s="78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0"/>
      <c r="V827" s="110"/>
      <c r="W827" s="110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</row>
    <row r="828" ht="21.0" customHeight="1">
      <c r="A828" s="78"/>
      <c r="B828" s="78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0"/>
      <c r="V828" s="110"/>
      <c r="W828" s="110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</row>
    <row r="829" ht="21.0" customHeight="1">
      <c r="A829" s="78"/>
      <c r="B829" s="78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0"/>
      <c r="V829" s="110"/>
      <c r="W829" s="110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</row>
    <row r="830" ht="21.0" customHeight="1">
      <c r="A830" s="78"/>
      <c r="B830" s="78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0"/>
      <c r="V830" s="110"/>
      <c r="W830" s="110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</row>
    <row r="831" ht="21.0" customHeight="1">
      <c r="A831" s="78"/>
      <c r="B831" s="78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0"/>
      <c r="V831" s="110"/>
      <c r="W831" s="110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</row>
    <row r="832" ht="21.0" customHeight="1">
      <c r="A832" s="78"/>
      <c r="B832" s="78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0"/>
      <c r="V832" s="110"/>
      <c r="W832" s="110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</row>
    <row r="833" ht="21.0" customHeight="1">
      <c r="A833" s="78"/>
      <c r="B833" s="78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0"/>
      <c r="V833" s="110"/>
      <c r="W833" s="110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</row>
    <row r="834" ht="21.0" customHeight="1">
      <c r="A834" s="78"/>
      <c r="B834" s="78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0"/>
      <c r="V834" s="110"/>
      <c r="W834" s="110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</row>
    <row r="835" ht="21.0" customHeight="1">
      <c r="A835" s="78"/>
      <c r="B835" s="78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0"/>
      <c r="V835" s="110"/>
      <c r="W835" s="110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</row>
    <row r="836" ht="21.0" customHeight="1">
      <c r="A836" s="78"/>
      <c r="B836" s="78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0"/>
      <c r="V836" s="110"/>
      <c r="W836" s="110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</row>
    <row r="837" ht="21.0" customHeight="1">
      <c r="A837" s="78"/>
      <c r="B837" s="78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0"/>
      <c r="V837" s="110"/>
      <c r="W837" s="110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</row>
    <row r="838" ht="21.0" customHeight="1">
      <c r="A838" s="78"/>
      <c r="B838" s="78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0"/>
      <c r="V838" s="110"/>
      <c r="W838" s="110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</row>
    <row r="839" ht="21.0" customHeight="1">
      <c r="A839" s="78"/>
      <c r="B839" s="78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0"/>
      <c r="V839" s="110"/>
      <c r="W839" s="110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</row>
    <row r="840" ht="21.0" customHeight="1">
      <c r="A840" s="78"/>
      <c r="B840" s="78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0"/>
      <c r="V840" s="110"/>
      <c r="W840" s="110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</row>
    <row r="841" ht="21.0" customHeight="1">
      <c r="A841" s="78"/>
      <c r="B841" s="78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0"/>
      <c r="V841" s="110"/>
      <c r="W841" s="110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</row>
    <row r="842" ht="21.0" customHeight="1">
      <c r="A842" s="78"/>
      <c r="B842" s="78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0"/>
      <c r="V842" s="110"/>
      <c r="W842" s="110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</row>
    <row r="843" ht="21.0" customHeight="1">
      <c r="A843" s="78"/>
      <c r="B843" s="78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0"/>
      <c r="V843" s="110"/>
      <c r="W843" s="110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</row>
    <row r="844" ht="21.0" customHeight="1">
      <c r="A844" s="78"/>
      <c r="B844" s="78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0"/>
      <c r="V844" s="110"/>
      <c r="W844" s="110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</row>
    <row r="845" ht="21.0" customHeight="1">
      <c r="A845" s="78"/>
      <c r="B845" s="78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0"/>
      <c r="V845" s="110"/>
      <c r="W845" s="110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</row>
    <row r="846" ht="21.0" customHeight="1">
      <c r="A846" s="78"/>
      <c r="B846" s="78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0"/>
      <c r="V846" s="110"/>
      <c r="W846" s="110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</row>
    <row r="847" ht="21.0" customHeight="1">
      <c r="A847" s="78"/>
      <c r="B847" s="78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0"/>
      <c r="V847" s="110"/>
      <c r="W847" s="110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</row>
    <row r="848" ht="21.0" customHeight="1">
      <c r="A848" s="78"/>
      <c r="B848" s="78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0"/>
      <c r="V848" s="110"/>
      <c r="W848" s="110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</row>
    <row r="849" ht="21.0" customHeight="1">
      <c r="A849" s="78"/>
      <c r="B849" s="78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0"/>
      <c r="V849" s="110"/>
      <c r="W849" s="110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</row>
    <row r="850" ht="21.0" customHeight="1">
      <c r="A850" s="78"/>
      <c r="B850" s="78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0"/>
      <c r="V850" s="110"/>
      <c r="W850" s="110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</row>
    <row r="851" ht="21.0" customHeight="1">
      <c r="A851" s="78"/>
      <c r="B851" s="78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0"/>
      <c r="V851" s="110"/>
      <c r="W851" s="110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</row>
    <row r="852" ht="21.0" customHeight="1">
      <c r="A852" s="78"/>
      <c r="B852" s="78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0"/>
      <c r="V852" s="110"/>
      <c r="W852" s="110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</row>
    <row r="853" ht="21.0" customHeight="1">
      <c r="A853" s="78"/>
      <c r="B853" s="78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0"/>
      <c r="V853" s="110"/>
      <c r="W853" s="110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</row>
    <row r="854" ht="21.0" customHeight="1">
      <c r="A854" s="78"/>
      <c r="B854" s="78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0"/>
      <c r="V854" s="110"/>
      <c r="W854" s="110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</row>
    <row r="855" ht="21.0" customHeight="1">
      <c r="A855" s="78"/>
      <c r="B855" s="78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0"/>
      <c r="V855" s="110"/>
      <c r="W855" s="110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</row>
    <row r="856" ht="21.0" customHeight="1">
      <c r="A856" s="78"/>
      <c r="B856" s="78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0"/>
      <c r="V856" s="110"/>
      <c r="W856" s="110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</row>
    <row r="857" ht="21.0" customHeight="1">
      <c r="A857" s="78"/>
      <c r="B857" s="78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0"/>
      <c r="V857" s="110"/>
      <c r="W857" s="110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</row>
    <row r="858" ht="21.0" customHeight="1">
      <c r="A858" s="78"/>
      <c r="B858" s="78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0"/>
      <c r="V858" s="110"/>
      <c r="W858" s="110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</row>
    <row r="859" ht="21.0" customHeight="1">
      <c r="A859" s="78"/>
      <c r="B859" s="78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0"/>
      <c r="V859" s="110"/>
      <c r="W859" s="110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</row>
    <row r="860" ht="21.0" customHeight="1">
      <c r="A860" s="78"/>
      <c r="B860" s="78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0"/>
      <c r="V860" s="110"/>
      <c r="W860" s="110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</row>
    <row r="861" ht="21.0" customHeight="1">
      <c r="A861" s="78"/>
      <c r="B861" s="78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0"/>
      <c r="V861" s="110"/>
      <c r="W861" s="110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</row>
    <row r="862" ht="21.0" customHeight="1">
      <c r="A862" s="78"/>
      <c r="B862" s="78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0"/>
      <c r="V862" s="110"/>
      <c r="W862" s="110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</row>
    <row r="863" ht="21.0" customHeight="1">
      <c r="A863" s="78"/>
      <c r="B863" s="78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0"/>
      <c r="V863" s="110"/>
      <c r="W863" s="110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</row>
    <row r="864" ht="21.0" customHeight="1">
      <c r="A864" s="78"/>
      <c r="B864" s="78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0"/>
      <c r="V864" s="110"/>
      <c r="W864" s="110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</row>
    <row r="865" ht="21.0" customHeight="1">
      <c r="A865" s="78"/>
      <c r="B865" s="78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0"/>
      <c r="V865" s="110"/>
      <c r="W865" s="110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</row>
    <row r="866" ht="21.0" customHeight="1">
      <c r="A866" s="78"/>
      <c r="B866" s="78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0"/>
      <c r="V866" s="110"/>
      <c r="W866" s="110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</row>
    <row r="867" ht="21.0" customHeight="1">
      <c r="A867" s="78"/>
      <c r="B867" s="78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0"/>
      <c r="V867" s="110"/>
      <c r="W867" s="110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</row>
    <row r="868" ht="21.0" customHeight="1">
      <c r="A868" s="78"/>
      <c r="B868" s="78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0"/>
      <c r="V868" s="110"/>
      <c r="W868" s="110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</row>
    <row r="869" ht="21.0" customHeight="1">
      <c r="A869" s="78"/>
      <c r="B869" s="78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0"/>
      <c r="V869" s="110"/>
      <c r="W869" s="110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</row>
    <row r="870" ht="21.0" customHeight="1">
      <c r="A870" s="78"/>
      <c r="B870" s="78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0"/>
      <c r="V870" s="110"/>
      <c r="W870" s="110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</row>
    <row r="871" ht="21.0" customHeight="1">
      <c r="A871" s="78"/>
      <c r="B871" s="78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0"/>
      <c r="V871" s="110"/>
      <c r="W871" s="110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</row>
    <row r="872" ht="21.0" customHeight="1">
      <c r="A872" s="78"/>
      <c r="B872" s="78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0"/>
      <c r="V872" s="110"/>
      <c r="W872" s="110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</row>
    <row r="873" ht="21.0" customHeight="1">
      <c r="A873" s="78"/>
      <c r="B873" s="78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0"/>
      <c r="V873" s="110"/>
      <c r="W873" s="110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</row>
    <row r="874" ht="21.0" customHeight="1">
      <c r="A874" s="78"/>
      <c r="B874" s="78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0"/>
      <c r="V874" s="110"/>
      <c r="W874" s="110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</row>
    <row r="875" ht="21.0" customHeight="1">
      <c r="A875" s="78"/>
      <c r="B875" s="78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0"/>
      <c r="V875" s="110"/>
      <c r="W875" s="110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</row>
    <row r="876" ht="21.0" customHeight="1">
      <c r="A876" s="78"/>
      <c r="B876" s="78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0"/>
      <c r="V876" s="110"/>
      <c r="W876" s="110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</row>
    <row r="877" ht="21.0" customHeight="1">
      <c r="A877" s="78"/>
      <c r="B877" s="78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0"/>
      <c r="V877" s="110"/>
      <c r="W877" s="110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</row>
    <row r="878" ht="21.0" customHeight="1">
      <c r="A878" s="78"/>
      <c r="B878" s="78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0"/>
      <c r="V878" s="110"/>
      <c r="W878" s="110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</row>
    <row r="879" ht="21.0" customHeight="1">
      <c r="A879" s="78"/>
      <c r="B879" s="78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0"/>
      <c r="V879" s="110"/>
      <c r="W879" s="110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</row>
    <row r="880" ht="21.0" customHeight="1">
      <c r="A880" s="78"/>
      <c r="B880" s="78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0"/>
      <c r="V880" s="110"/>
      <c r="W880" s="110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</row>
    <row r="881" ht="21.0" customHeight="1">
      <c r="A881" s="78"/>
      <c r="B881" s="78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0"/>
      <c r="V881" s="110"/>
      <c r="W881" s="110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</row>
    <row r="882" ht="21.0" customHeight="1">
      <c r="A882" s="78"/>
      <c r="B882" s="78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0"/>
      <c r="V882" s="110"/>
      <c r="W882" s="110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</row>
    <row r="883" ht="21.0" customHeight="1">
      <c r="A883" s="78"/>
      <c r="B883" s="78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0"/>
      <c r="V883" s="110"/>
      <c r="W883" s="110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</row>
    <row r="884" ht="21.0" customHeight="1">
      <c r="A884" s="78"/>
      <c r="B884" s="78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0"/>
      <c r="V884" s="110"/>
      <c r="W884" s="110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</row>
    <row r="885" ht="21.0" customHeight="1">
      <c r="A885" s="78"/>
      <c r="B885" s="78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0"/>
      <c r="V885" s="110"/>
      <c r="W885" s="110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</row>
    <row r="886" ht="21.0" customHeight="1">
      <c r="A886" s="78"/>
      <c r="B886" s="78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0"/>
      <c r="V886" s="110"/>
      <c r="W886" s="110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</row>
    <row r="887" ht="21.0" customHeight="1">
      <c r="A887" s="78"/>
      <c r="B887" s="78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0"/>
      <c r="V887" s="110"/>
      <c r="W887" s="110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</row>
    <row r="888" ht="21.0" customHeight="1">
      <c r="A888" s="78"/>
      <c r="B888" s="78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0"/>
      <c r="V888" s="110"/>
      <c r="W888" s="110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</row>
    <row r="889" ht="21.0" customHeight="1">
      <c r="A889" s="78"/>
      <c r="B889" s="78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0"/>
      <c r="V889" s="110"/>
      <c r="W889" s="110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</row>
    <row r="890" ht="21.0" customHeight="1">
      <c r="A890" s="78"/>
      <c r="B890" s="78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0"/>
      <c r="V890" s="110"/>
      <c r="W890" s="110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</row>
    <row r="891" ht="21.0" customHeight="1">
      <c r="A891" s="78"/>
      <c r="B891" s="78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0"/>
      <c r="V891" s="110"/>
      <c r="W891" s="110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</row>
    <row r="892" ht="21.0" customHeight="1">
      <c r="A892" s="78"/>
      <c r="B892" s="78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0"/>
      <c r="V892" s="110"/>
      <c r="W892" s="110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</row>
    <row r="893" ht="21.0" customHeight="1">
      <c r="A893" s="78"/>
      <c r="B893" s="78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0"/>
      <c r="V893" s="110"/>
      <c r="W893" s="110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</row>
    <row r="894" ht="21.0" customHeight="1">
      <c r="A894" s="78"/>
      <c r="B894" s="78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0"/>
      <c r="V894" s="110"/>
      <c r="W894" s="110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</row>
    <row r="895" ht="21.0" customHeight="1">
      <c r="A895" s="78"/>
      <c r="B895" s="78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0"/>
      <c r="V895" s="110"/>
      <c r="W895" s="110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</row>
    <row r="896" ht="21.0" customHeight="1">
      <c r="A896" s="78"/>
      <c r="B896" s="78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0"/>
      <c r="V896" s="110"/>
      <c r="W896" s="110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</row>
    <row r="897" ht="21.0" customHeight="1">
      <c r="A897" s="78"/>
      <c r="B897" s="78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0"/>
      <c r="V897" s="110"/>
      <c r="W897" s="110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</row>
    <row r="898" ht="21.0" customHeight="1">
      <c r="A898" s="78"/>
      <c r="B898" s="78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0"/>
      <c r="V898" s="110"/>
      <c r="W898" s="110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</row>
    <row r="899" ht="21.0" customHeight="1">
      <c r="A899" s="78"/>
      <c r="B899" s="78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0"/>
      <c r="V899" s="110"/>
      <c r="W899" s="110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</row>
    <row r="900" ht="21.0" customHeight="1">
      <c r="A900" s="78"/>
      <c r="B900" s="78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0"/>
      <c r="V900" s="110"/>
      <c r="W900" s="110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</row>
    <row r="901" ht="21.0" customHeight="1">
      <c r="A901" s="78"/>
      <c r="B901" s="78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0"/>
      <c r="V901" s="110"/>
      <c r="W901" s="110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</row>
    <row r="902" ht="21.0" customHeight="1">
      <c r="A902" s="78"/>
      <c r="B902" s="78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0"/>
      <c r="V902" s="110"/>
      <c r="W902" s="110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</row>
    <row r="903" ht="21.0" customHeight="1">
      <c r="A903" s="78"/>
      <c r="B903" s="78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0"/>
      <c r="V903" s="110"/>
      <c r="W903" s="110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</row>
    <row r="904" ht="21.0" customHeight="1">
      <c r="A904" s="78"/>
      <c r="B904" s="78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0"/>
      <c r="V904" s="110"/>
      <c r="W904" s="110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</row>
    <row r="905" ht="21.0" customHeight="1">
      <c r="A905" s="78"/>
      <c r="B905" s="78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0"/>
      <c r="V905" s="110"/>
      <c r="W905" s="110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</row>
    <row r="906" ht="21.0" customHeight="1">
      <c r="A906" s="78"/>
      <c r="B906" s="78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0"/>
      <c r="V906" s="110"/>
      <c r="W906" s="110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</row>
    <row r="907" ht="21.0" customHeight="1">
      <c r="A907" s="78"/>
      <c r="B907" s="78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0"/>
      <c r="V907" s="110"/>
      <c r="W907" s="110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</row>
    <row r="908" ht="21.0" customHeight="1">
      <c r="A908" s="78"/>
      <c r="B908" s="78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0"/>
      <c r="V908" s="110"/>
      <c r="W908" s="110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</row>
    <row r="909" ht="21.0" customHeight="1">
      <c r="A909" s="78"/>
      <c r="B909" s="78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0"/>
      <c r="V909" s="110"/>
      <c r="W909" s="110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</row>
    <row r="910" ht="21.0" customHeight="1">
      <c r="A910" s="78"/>
      <c r="B910" s="78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0"/>
      <c r="V910" s="110"/>
      <c r="W910" s="110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</row>
    <row r="911" ht="21.0" customHeight="1">
      <c r="A911" s="78"/>
      <c r="B911" s="78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0"/>
      <c r="V911" s="110"/>
      <c r="W911" s="110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</row>
    <row r="912" ht="21.0" customHeight="1">
      <c r="A912" s="78"/>
      <c r="B912" s="78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0"/>
      <c r="V912" s="110"/>
      <c r="W912" s="110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</row>
    <row r="913" ht="21.0" customHeight="1">
      <c r="A913" s="78"/>
      <c r="B913" s="78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0"/>
      <c r="V913" s="110"/>
      <c r="W913" s="110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</row>
    <row r="914" ht="21.0" customHeight="1">
      <c r="A914" s="78"/>
      <c r="B914" s="78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0"/>
      <c r="V914" s="110"/>
      <c r="W914" s="110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</row>
    <row r="915" ht="21.0" customHeight="1">
      <c r="A915" s="78"/>
      <c r="B915" s="78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0"/>
      <c r="V915" s="110"/>
      <c r="W915" s="110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</row>
    <row r="916" ht="21.0" customHeight="1">
      <c r="A916" s="78"/>
      <c r="B916" s="78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0"/>
      <c r="V916" s="110"/>
      <c r="W916" s="110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</row>
    <row r="917" ht="21.0" customHeight="1">
      <c r="A917" s="78"/>
      <c r="B917" s="78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0"/>
      <c r="V917" s="110"/>
      <c r="W917" s="110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</row>
    <row r="918" ht="21.0" customHeight="1">
      <c r="A918" s="78"/>
      <c r="B918" s="78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0"/>
      <c r="V918" s="110"/>
      <c r="W918" s="110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</row>
    <row r="919" ht="21.0" customHeight="1">
      <c r="A919" s="78"/>
      <c r="B919" s="78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0"/>
      <c r="V919" s="110"/>
      <c r="W919" s="110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</row>
    <row r="920" ht="21.0" customHeight="1">
      <c r="A920" s="78"/>
      <c r="B920" s="78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0"/>
      <c r="V920" s="110"/>
      <c r="W920" s="110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</row>
    <row r="921" ht="21.0" customHeight="1">
      <c r="A921" s="78"/>
      <c r="B921" s="78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0"/>
      <c r="V921" s="110"/>
      <c r="W921" s="110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</row>
    <row r="922" ht="21.0" customHeight="1">
      <c r="A922" s="78"/>
      <c r="B922" s="78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0"/>
      <c r="V922" s="110"/>
      <c r="W922" s="110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</row>
    <row r="923" ht="21.0" customHeight="1">
      <c r="A923" s="78"/>
      <c r="B923" s="78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0"/>
      <c r="V923" s="110"/>
      <c r="W923" s="110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</row>
    <row r="924" ht="21.0" customHeight="1">
      <c r="A924" s="78"/>
      <c r="B924" s="78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0"/>
      <c r="V924" s="110"/>
      <c r="W924" s="110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</row>
    <row r="925" ht="21.0" customHeight="1">
      <c r="A925" s="78"/>
      <c r="B925" s="78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0"/>
      <c r="V925" s="110"/>
      <c r="W925" s="110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</row>
    <row r="926" ht="21.0" customHeight="1">
      <c r="A926" s="78"/>
      <c r="B926" s="78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0"/>
      <c r="V926" s="110"/>
      <c r="W926" s="110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</row>
    <row r="927" ht="21.0" customHeight="1">
      <c r="A927" s="78"/>
      <c r="B927" s="78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0"/>
      <c r="V927" s="110"/>
      <c r="W927" s="110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</row>
    <row r="928" ht="21.0" customHeight="1">
      <c r="A928" s="78"/>
      <c r="B928" s="78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0"/>
      <c r="V928" s="110"/>
      <c r="W928" s="110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</row>
    <row r="929" ht="21.0" customHeight="1">
      <c r="A929" s="78"/>
      <c r="B929" s="78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0"/>
      <c r="V929" s="110"/>
      <c r="W929" s="110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</row>
    <row r="930" ht="21.0" customHeight="1">
      <c r="A930" s="78"/>
      <c r="B930" s="78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0"/>
      <c r="V930" s="110"/>
      <c r="W930" s="110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</row>
    <row r="931" ht="21.0" customHeight="1">
      <c r="A931" s="78"/>
      <c r="B931" s="78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0"/>
      <c r="V931" s="110"/>
      <c r="W931" s="110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</row>
    <row r="932" ht="21.0" customHeight="1">
      <c r="A932" s="78"/>
      <c r="B932" s="78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0"/>
      <c r="V932" s="110"/>
      <c r="W932" s="110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</row>
    <row r="933" ht="21.0" customHeight="1">
      <c r="A933" s="78"/>
      <c r="B933" s="78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0"/>
      <c r="V933" s="110"/>
      <c r="W933" s="110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</row>
    <row r="934" ht="21.0" customHeight="1">
      <c r="A934" s="78"/>
      <c r="B934" s="78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0"/>
      <c r="V934" s="110"/>
      <c r="W934" s="110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</row>
    <row r="935" ht="21.0" customHeight="1">
      <c r="A935" s="78"/>
      <c r="B935" s="78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0"/>
      <c r="V935" s="110"/>
      <c r="W935" s="110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</row>
    <row r="936" ht="21.0" customHeight="1">
      <c r="A936" s="78"/>
      <c r="B936" s="78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0"/>
      <c r="V936" s="110"/>
      <c r="W936" s="110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</row>
    <row r="937" ht="21.0" customHeight="1">
      <c r="A937" s="78"/>
      <c r="B937" s="78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0"/>
      <c r="V937" s="110"/>
      <c r="W937" s="110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</row>
    <row r="938" ht="21.0" customHeight="1">
      <c r="A938" s="78"/>
      <c r="B938" s="78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0"/>
      <c r="V938" s="110"/>
      <c r="W938" s="110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</row>
    <row r="939" ht="21.0" customHeight="1">
      <c r="A939" s="78"/>
      <c r="B939" s="78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0"/>
      <c r="V939" s="110"/>
      <c r="W939" s="110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</row>
    <row r="940" ht="21.0" customHeight="1">
      <c r="A940" s="78"/>
      <c r="B940" s="78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0"/>
      <c r="V940" s="110"/>
      <c r="W940" s="110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</row>
    <row r="941" ht="21.0" customHeight="1">
      <c r="A941" s="78"/>
      <c r="B941" s="78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0"/>
      <c r="V941" s="110"/>
      <c r="W941" s="110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</row>
    <row r="942" ht="21.0" customHeight="1">
      <c r="A942" s="78"/>
      <c r="B942" s="78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0"/>
      <c r="V942" s="110"/>
      <c r="W942" s="110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</row>
    <row r="943" ht="21.0" customHeight="1">
      <c r="A943" s="78"/>
      <c r="B943" s="78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0"/>
      <c r="V943" s="110"/>
      <c r="W943" s="110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</row>
    <row r="944" ht="21.0" customHeight="1">
      <c r="A944" s="78"/>
      <c r="B944" s="78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0"/>
      <c r="V944" s="110"/>
      <c r="W944" s="110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</row>
    <row r="945" ht="21.0" customHeight="1">
      <c r="A945" s="78"/>
      <c r="B945" s="78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0"/>
      <c r="V945" s="110"/>
      <c r="W945" s="110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</row>
    <row r="946" ht="21.0" customHeight="1">
      <c r="A946" s="78"/>
      <c r="B946" s="78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0"/>
      <c r="V946" s="110"/>
      <c r="W946" s="110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</row>
    <row r="947" ht="21.0" customHeight="1">
      <c r="A947" s="78"/>
      <c r="B947" s="78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0"/>
      <c r="V947" s="110"/>
      <c r="W947" s="110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</row>
    <row r="948" ht="21.0" customHeight="1">
      <c r="A948" s="78"/>
      <c r="B948" s="78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0"/>
      <c r="V948" s="110"/>
      <c r="W948" s="110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</row>
    <row r="949" ht="21.0" customHeight="1">
      <c r="A949" s="78"/>
      <c r="B949" s="78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0"/>
      <c r="V949" s="110"/>
      <c r="W949" s="110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</row>
    <row r="950" ht="21.0" customHeight="1">
      <c r="A950" s="78"/>
      <c r="B950" s="78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0"/>
      <c r="V950" s="110"/>
      <c r="W950" s="110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</row>
    <row r="951" ht="21.0" customHeight="1">
      <c r="A951" s="78"/>
      <c r="B951" s="78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0"/>
      <c r="V951" s="110"/>
      <c r="W951" s="110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</row>
    <row r="952" ht="21.0" customHeight="1">
      <c r="A952" s="78"/>
      <c r="B952" s="78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0"/>
      <c r="V952" s="110"/>
      <c r="W952" s="110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</row>
    <row r="953" ht="21.0" customHeight="1">
      <c r="A953" s="78"/>
      <c r="B953" s="78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0"/>
      <c r="V953" s="110"/>
      <c r="W953" s="110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</row>
    <row r="954" ht="21.0" customHeight="1">
      <c r="A954" s="78"/>
      <c r="B954" s="78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0"/>
      <c r="V954" s="110"/>
      <c r="W954" s="110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</row>
    <row r="955" ht="21.0" customHeight="1">
      <c r="A955" s="78"/>
      <c r="B955" s="78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0"/>
      <c r="V955" s="110"/>
      <c r="W955" s="110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</row>
    <row r="956" ht="21.0" customHeight="1">
      <c r="A956" s="78"/>
      <c r="B956" s="78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0"/>
      <c r="V956" s="110"/>
      <c r="W956" s="110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</row>
    <row r="957" ht="21.0" customHeight="1">
      <c r="A957" s="78"/>
      <c r="B957" s="78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0"/>
      <c r="V957" s="110"/>
      <c r="W957" s="110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</row>
    <row r="958" ht="21.0" customHeight="1">
      <c r="A958" s="78"/>
      <c r="B958" s="78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0"/>
      <c r="V958" s="110"/>
      <c r="W958" s="110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</row>
    <row r="959" ht="21.0" customHeight="1">
      <c r="A959" s="78"/>
      <c r="B959" s="78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0"/>
      <c r="V959" s="110"/>
      <c r="W959" s="110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</row>
    <row r="960" ht="21.0" customHeight="1">
      <c r="A960" s="78"/>
      <c r="B960" s="78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0"/>
      <c r="V960" s="110"/>
      <c r="W960" s="110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</row>
    <row r="961" ht="21.0" customHeight="1">
      <c r="A961" s="78"/>
      <c r="B961" s="78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0"/>
      <c r="V961" s="110"/>
      <c r="W961" s="110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</row>
    <row r="962" ht="21.0" customHeight="1">
      <c r="A962" s="78"/>
      <c r="B962" s="78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0"/>
      <c r="V962" s="110"/>
      <c r="W962" s="110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</row>
    <row r="963" ht="21.0" customHeight="1">
      <c r="A963" s="78"/>
      <c r="B963" s="78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0"/>
      <c r="V963" s="110"/>
      <c r="W963" s="110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</row>
    <row r="964" ht="21.0" customHeight="1">
      <c r="A964" s="78"/>
      <c r="B964" s="78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0"/>
      <c r="V964" s="110"/>
      <c r="W964" s="110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</row>
    <row r="965" ht="21.0" customHeight="1">
      <c r="A965" s="78"/>
      <c r="B965" s="78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0"/>
      <c r="V965" s="110"/>
      <c r="W965" s="110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</row>
    <row r="966" ht="21.0" customHeight="1">
      <c r="A966" s="78"/>
      <c r="B966" s="78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0"/>
      <c r="V966" s="110"/>
      <c r="W966" s="110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</row>
    <row r="967" ht="21.0" customHeight="1">
      <c r="A967" s="78"/>
      <c r="B967" s="78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0"/>
      <c r="V967" s="110"/>
      <c r="W967" s="110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</row>
    <row r="968" ht="21.0" customHeight="1">
      <c r="A968" s="78"/>
      <c r="B968" s="78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0"/>
      <c r="V968" s="110"/>
      <c r="W968" s="110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</row>
    <row r="969" ht="21.0" customHeight="1">
      <c r="A969" s="78"/>
      <c r="B969" s="78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0"/>
      <c r="V969" s="110"/>
      <c r="W969" s="110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</row>
    <row r="970" ht="21.0" customHeight="1">
      <c r="A970" s="78"/>
      <c r="B970" s="78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0"/>
      <c r="V970" s="110"/>
      <c r="W970" s="110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</row>
    <row r="971" ht="21.0" customHeight="1">
      <c r="A971" s="78"/>
      <c r="B971" s="78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0"/>
      <c r="V971" s="110"/>
      <c r="W971" s="110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</row>
    <row r="972" ht="21.0" customHeight="1">
      <c r="A972" s="78"/>
      <c r="B972" s="78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0"/>
      <c r="V972" s="110"/>
      <c r="W972" s="110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</row>
    <row r="973" ht="21.0" customHeight="1">
      <c r="A973" s="78"/>
      <c r="B973" s="78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0"/>
      <c r="V973" s="110"/>
      <c r="W973" s="110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</row>
    <row r="974" ht="21.0" customHeight="1">
      <c r="A974" s="78"/>
      <c r="B974" s="78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0"/>
      <c r="V974" s="110"/>
      <c r="W974" s="110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</row>
    <row r="975" ht="21.0" customHeight="1">
      <c r="A975" s="78"/>
      <c r="B975" s="78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0"/>
      <c r="V975" s="110"/>
      <c r="W975" s="110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</row>
    <row r="976" ht="21.0" customHeight="1">
      <c r="A976" s="78"/>
      <c r="B976" s="78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0"/>
      <c r="V976" s="110"/>
      <c r="W976" s="110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</row>
    <row r="977" ht="21.0" customHeight="1">
      <c r="A977" s="78"/>
      <c r="B977" s="78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0"/>
      <c r="V977" s="110"/>
      <c r="W977" s="110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</row>
    <row r="978" ht="21.0" customHeight="1">
      <c r="A978" s="78"/>
      <c r="B978" s="78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0"/>
      <c r="V978" s="110"/>
      <c r="W978" s="110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</row>
    <row r="979" ht="21.0" customHeight="1">
      <c r="A979" s="78"/>
      <c r="B979" s="78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0"/>
      <c r="V979" s="110"/>
      <c r="W979" s="110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</row>
    <row r="980" ht="21.0" customHeight="1">
      <c r="A980" s="78"/>
      <c r="B980" s="78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0"/>
      <c r="V980" s="110"/>
      <c r="W980" s="110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</row>
    <row r="981" ht="21.0" customHeight="1">
      <c r="A981" s="78"/>
      <c r="B981" s="78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0"/>
      <c r="V981" s="110"/>
      <c r="W981" s="110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</row>
    <row r="982" ht="21.0" customHeight="1">
      <c r="A982" s="78"/>
      <c r="B982" s="78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0"/>
      <c r="V982" s="110"/>
      <c r="W982" s="110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</row>
    <row r="983" ht="21.0" customHeight="1">
      <c r="A983" s="78"/>
      <c r="B983" s="78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0"/>
      <c r="V983" s="110"/>
      <c r="W983" s="110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</row>
    <row r="984" ht="21.0" customHeight="1">
      <c r="A984" s="78"/>
      <c r="B984" s="78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0"/>
      <c r="V984" s="110"/>
      <c r="W984" s="110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</row>
    <row r="985" ht="21.0" customHeight="1">
      <c r="A985" s="78"/>
      <c r="B985" s="78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0"/>
      <c r="V985" s="110"/>
      <c r="W985" s="110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</row>
    <row r="986" ht="21.0" customHeight="1">
      <c r="A986" s="78"/>
      <c r="B986" s="78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0"/>
      <c r="V986" s="110"/>
      <c r="W986" s="110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</row>
    <row r="987" ht="21.0" customHeight="1">
      <c r="A987" s="78"/>
      <c r="B987" s="78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0"/>
      <c r="V987" s="110"/>
      <c r="W987" s="110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</row>
    <row r="988" ht="21.0" customHeight="1">
      <c r="A988" s="78"/>
      <c r="B988" s="78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0"/>
      <c r="V988" s="110"/>
      <c r="W988" s="110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</row>
    <row r="989" ht="21.0" customHeight="1">
      <c r="A989" s="78"/>
      <c r="B989" s="78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0"/>
      <c r="V989" s="110"/>
      <c r="W989" s="110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</row>
    <row r="990" ht="21.0" customHeight="1">
      <c r="A990" s="78"/>
      <c r="B990" s="78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0"/>
      <c r="V990" s="110"/>
      <c r="W990" s="110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</row>
    <row r="991" ht="21.0" customHeight="1">
      <c r="A991" s="78"/>
      <c r="B991" s="78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0"/>
      <c r="V991" s="110"/>
      <c r="W991" s="110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</row>
    <row r="992" ht="21.0" customHeight="1">
      <c r="A992" s="78"/>
      <c r="B992" s="78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0"/>
      <c r="V992" s="110"/>
      <c r="W992" s="110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</row>
    <row r="993" ht="21.0" customHeight="1">
      <c r="A993" s="78"/>
      <c r="B993" s="78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0"/>
      <c r="V993" s="110"/>
      <c r="W993" s="110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</row>
    <row r="994" ht="21.0" customHeight="1">
      <c r="A994" s="78"/>
      <c r="B994" s="78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0"/>
      <c r="V994" s="110"/>
      <c r="W994" s="110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</row>
    <row r="995" ht="21.0" customHeight="1">
      <c r="A995" s="78"/>
      <c r="B995" s="78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0"/>
      <c r="V995" s="110"/>
      <c r="W995" s="110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</row>
    <row r="996" ht="21.0" customHeight="1">
      <c r="A996" s="78"/>
      <c r="B996" s="78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0"/>
      <c r="V996" s="110"/>
      <c r="W996" s="110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</row>
    <row r="997" ht="21.0" customHeight="1">
      <c r="A997" s="78"/>
      <c r="B997" s="78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0"/>
      <c r="V997" s="110"/>
      <c r="W997" s="110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</row>
    <row r="998" ht="21.0" customHeight="1">
      <c r="A998" s="78"/>
      <c r="B998" s="78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0"/>
      <c r="V998" s="110"/>
      <c r="W998" s="110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</row>
    <row r="999" ht="21.0" customHeight="1">
      <c r="A999" s="78"/>
      <c r="B999" s="78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0"/>
      <c r="V999" s="110"/>
      <c r="W999" s="110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</row>
    <row r="1000" ht="21.0" customHeight="1">
      <c r="A1000" s="78"/>
      <c r="B1000" s="78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0"/>
      <c r="V1000" s="110"/>
      <c r="W1000" s="110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</row>
  </sheetData>
  <autoFilter ref="$A$3:$W$181"/>
  <mergeCells count="5">
    <mergeCell ref="A1:W1"/>
    <mergeCell ref="A2:H2"/>
    <mergeCell ref="I2:J2"/>
    <mergeCell ref="L2:T2"/>
    <mergeCell ref="U2:W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25"/>
    <col customWidth="1" min="2" max="2" width="21.75"/>
    <col customWidth="1" min="3" max="3" width="18.13"/>
    <col customWidth="1" min="4" max="4" width="20.5"/>
    <col customWidth="1" min="5" max="5" width="23.38"/>
    <col customWidth="1" min="6" max="8" width="20.5"/>
    <col customWidth="1" min="9" max="9" width="24.25"/>
    <col customWidth="1" min="10" max="10" width="20.88"/>
    <col customWidth="1" min="11" max="12" width="17.38"/>
    <col customWidth="1" min="13" max="14" width="17.5"/>
    <col customWidth="1" min="15" max="15" width="13.63"/>
    <col customWidth="1" min="16" max="17" width="18.38"/>
    <col customWidth="1" min="18" max="18" width="14.5"/>
    <col customWidth="1" min="19" max="19" width="21.38"/>
    <col customWidth="1" min="20" max="20" width="21.5"/>
    <col customWidth="1" min="21" max="21" width="17.63"/>
    <col customWidth="1" min="22" max="22" width="16.75"/>
    <col customWidth="1" min="23" max="23" width="15.38"/>
    <col customWidth="1" min="24" max="25" width="9.13"/>
    <col customWidth="1" min="26" max="34" width="8.63"/>
  </cols>
  <sheetData>
    <row r="1" ht="36.0" customHeight="1">
      <c r="A1" s="76" t="s">
        <v>396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</row>
    <row r="2" ht="34.5" customHeight="1">
      <c r="A2" s="79" t="s">
        <v>349</v>
      </c>
      <c r="B2" s="80"/>
      <c r="C2" s="80"/>
      <c r="D2" s="80"/>
      <c r="E2" s="80"/>
      <c r="F2" s="80"/>
      <c r="G2" s="80"/>
      <c r="H2" s="80"/>
      <c r="I2" s="120" t="s">
        <v>350</v>
      </c>
      <c r="J2" s="83"/>
      <c r="K2" s="121" t="s">
        <v>351</v>
      </c>
      <c r="L2" s="81" t="s">
        <v>352</v>
      </c>
      <c r="M2" s="82"/>
      <c r="N2" s="82"/>
      <c r="O2" s="82"/>
      <c r="P2" s="82"/>
      <c r="Q2" s="82"/>
      <c r="R2" s="82"/>
      <c r="S2" s="82"/>
      <c r="T2" s="83"/>
      <c r="U2" s="84" t="s">
        <v>318</v>
      </c>
      <c r="V2" s="82"/>
      <c r="W2" s="83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</row>
    <row r="3" ht="21.0" customHeight="1">
      <c r="A3" s="87" t="s">
        <v>72</v>
      </c>
      <c r="B3" s="87" t="s">
        <v>73</v>
      </c>
      <c r="C3" s="88" t="s">
        <v>4</v>
      </c>
      <c r="D3" s="88" t="s">
        <v>74</v>
      </c>
      <c r="E3" s="88" t="s">
        <v>397</v>
      </c>
      <c r="F3" s="88" t="s">
        <v>398</v>
      </c>
      <c r="G3" s="88" t="s">
        <v>399</v>
      </c>
      <c r="H3" s="88" t="s">
        <v>400</v>
      </c>
      <c r="I3" s="122" t="s">
        <v>358</v>
      </c>
      <c r="J3" s="122" t="s">
        <v>359</v>
      </c>
      <c r="K3" s="123" t="s">
        <v>360</v>
      </c>
      <c r="L3" s="89" t="s">
        <v>361</v>
      </c>
      <c r="M3" s="89" t="s">
        <v>362</v>
      </c>
      <c r="N3" s="89" t="s">
        <v>363</v>
      </c>
      <c r="O3" s="89" t="s">
        <v>364</v>
      </c>
      <c r="P3" s="89" t="s">
        <v>390</v>
      </c>
      <c r="Q3" s="89" t="s">
        <v>391</v>
      </c>
      <c r="R3" s="89" t="s">
        <v>327</v>
      </c>
      <c r="S3" s="89" t="s">
        <v>328</v>
      </c>
      <c r="T3" s="89" t="s">
        <v>329</v>
      </c>
      <c r="U3" s="90" t="s">
        <v>330</v>
      </c>
      <c r="V3" s="90" t="s">
        <v>331</v>
      </c>
      <c r="W3" s="90" t="s">
        <v>333</v>
      </c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</row>
    <row r="4" ht="21.0" customHeight="1">
      <c r="A4" s="93">
        <v>1.1726598E7</v>
      </c>
      <c r="B4" s="93" t="s">
        <v>90</v>
      </c>
      <c r="C4" s="94">
        <v>7.9542171E7</v>
      </c>
      <c r="D4" s="94">
        <v>8.138935904E9</v>
      </c>
      <c r="E4" s="94">
        <v>4.710758E7</v>
      </c>
      <c r="F4" s="94">
        <v>134628.0</v>
      </c>
      <c r="G4" s="94">
        <v>2288065.0</v>
      </c>
      <c r="H4" s="94">
        <f>VLOOKUP(A4,SoC_Data!A:AF,29,FALSE)-VLOOKUP(A4,SoC_Data!A:AF,22,FALSE)</f>
        <v>0</v>
      </c>
      <c r="I4" s="125">
        <v>3.013557952990218E8</v>
      </c>
      <c r="J4" s="125">
        <v>1.5378933001365575E8</v>
      </c>
      <c r="K4" s="126">
        <v>4.593060011251047E8</v>
      </c>
      <c r="L4" s="127">
        <v>5535.0</v>
      </c>
      <c r="M4" s="127">
        <v>2090496.0</v>
      </c>
      <c r="N4" s="127">
        <v>2.9295087E7</v>
      </c>
      <c r="O4" s="95">
        <v>3.1385583E7</v>
      </c>
      <c r="P4" s="95" t="s">
        <v>341</v>
      </c>
      <c r="Q4" s="95" t="s">
        <v>341</v>
      </c>
      <c r="R4" s="95">
        <v>208801.0</v>
      </c>
      <c r="S4" s="95">
        <v>-9419249.0</v>
      </c>
      <c r="T4" s="95">
        <v>6.06813275E8</v>
      </c>
      <c r="U4" s="96">
        <v>2.0136107699468218</v>
      </c>
      <c r="V4" s="96">
        <v>0.0013577079761090023</v>
      </c>
      <c r="W4" s="96">
        <v>1.3211525072904884</v>
      </c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</row>
    <row r="5" ht="21.0" customHeight="1">
      <c r="A5" s="93">
        <v>1.69446444E8</v>
      </c>
      <c r="B5" s="93" t="s">
        <v>164</v>
      </c>
      <c r="C5" s="94">
        <v>5.9582795E7</v>
      </c>
      <c r="D5" s="94">
        <v>9.01221061E8</v>
      </c>
      <c r="E5" s="94">
        <v>580990.0</v>
      </c>
      <c r="F5" s="94">
        <v>111.0</v>
      </c>
      <c r="G5" s="94">
        <v>28994.0</v>
      </c>
      <c r="H5" s="94">
        <f>VLOOKUP(A5,SoC_Data!A:AF,29,FALSE)-VLOOKUP(A5,SoC_Data!A:AF,22,FALSE)</f>
        <v>1</v>
      </c>
      <c r="I5" s="125">
        <v>1.2687089850333208E8</v>
      </c>
      <c r="J5" s="125">
        <v>6.79526554164601E7</v>
      </c>
      <c r="K5" s="126">
        <v>2.052917237420212E8</v>
      </c>
      <c r="L5" s="127">
        <v>514.0</v>
      </c>
      <c r="M5" s="127">
        <v>438067.0</v>
      </c>
      <c r="N5" s="127">
        <v>7102303.0</v>
      </c>
      <c r="O5" s="95">
        <v>7540370.0</v>
      </c>
      <c r="P5" s="95" t="s">
        <v>341</v>
      </c>
      <c r="Q5" s="95" t="s">
        <v>341</v>
      </c>
      <c r="R5" s="95">
        <v>194665.0</v>
      </c>
      <c r="S5" s="95">
        <v>-1928335.0</v>
      </c>
      <c r="T5" s="95">
        <v>1.46432303E8</v>
      </c>
      <c r="U5" s="96">
        <v>1.1541835419109463</v>
      </c>
      <c r="V5" s="96">
        <v>0.002864715128598882</v>
      </c>
      <c r="W5" s="96">
        <v>0.7132888765842963</v>
      </c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</row>
    <row r="6" ht="21.0" customHeight="1">
      <c r="A6" s="93">
        <v>1.69326547E8</v>
      </c>
      <c r="B6" s="93" t="s">
        <v>134</v>
      </c>
      <c r="C6" s="94">
        <v>6.6486279E7</v>
      </c>
      <c r="D6" s="94">
        <v>3.088495654E9</v>
      </c>
      <c r="E6" s="94">
        <v>2.592968E7</v>
      </c>
      <c r="F6" s="94">
        <v>60376.0</v>
      </c>
      <c r="G6" s="94">
        <v>1266296.0</v>
      </c>
      <c r="H6" s="94">
        <f>VLOOKUP(A6,SoC_Data!A:AF,29,FALSE)-VLOOKUP(A6,SoC_Data!A:AF,22,FALSE)</f>
        <v>0</v>
      </c>
      <c r="I6" s="125">
        <v>1.7974676605827588E8</v>
      </c>
      <c r="J6" s="125">
        <v>9.686012655530049E7</v>
      </c>
      <c r="K6" s="126">
        <v>2.852050719651087E8</v>
      </c>
      <c r="L6" s="127">
        <v>128.0</v>
      </c>
      <c r="M6" s="127">
        <v>975737.0</v>
      </c>
      <c r="N6" s="127">
        <v>8622103.0</v>
      </c>
      <c r="O6" s="95">
        <v>9597840.0</v>
      </c>
      <c r="P6" s="95" t="s">
        <v>341</v>
      </c>
      <c r="Q6" s="95" t="s">
        <v>341</v>
      </c>
      <c r="R6" s="95">
        <v>444029.0</v>
      </c>
      <c r="S6" s="95">
        <v>-3992182.0</v>
      </c>
      <c r="T6" s="95">
        <v>1.8225806E8</v>
      </c>
      <c r="U6" s="96">
        <v>1.0139712885900263</v>
      </c>
      <c r="V6" s="96">
        <v>0.004584228988659125</v>
      </c>
      <c r="W6" s="96">
        <v>0.6390421416569233</v>
      </c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</row>
    <row r="7" ht="21.0" customHeight="1">
      <c r="A7" s="93">
        <v>1.41154852E8</v>
      </c>
      <c r="B7" s="93" t="s">
        <v>108</v>
      </c>
      <c r="C7" s="94">
        <v>7.3334127E7</v>
      </c>
      <c r="D7" s="94">
        <v>2.585882572E9</v>
      </c>
      <c r="E7" s="94">
        <v>1.9277761E7</v>
      </c>
      <c r="F7" s="94">
        <v>744797.0</v>
      </c>
      <c r="G7" s="94">
        <v>559951.0</v>
      </c>
      <c r="H7" s="94">
        <f>VLOOKUP(A7,SoC_Data!A:AF,29,FALSE)-VLOOKUP(A7,SoC_Data!A:AF,22,FALSE)</f>
        <v>0</v>
      </c>
      <c r="I7" s="125">
        <v>2.287198699636748E8</v>
      </c>
      <c r="J7" s="125">
        <v>1.209581303211933E8</v>
      </c>
      <c r="K7" s="126">
        <v>3.565059818813422E8</v>
      </c>
      <c r="L7" s="127">
        <v>395517.0</v>
      </c>
      <c r="M7" s="127">
        <v>6035757.0</v>
      </c>
      <c r="N7" s="127">
        <v>4507057.0</v>
      </c>
      <c r="O7" s="95">
        <v>1.0542814E7</v>
      </c>
      <c r="P7" s="95" t="s">
        <v>341</v>
      </c>
      <c r="Q7" s="95" t="s">
        <v>341</v>
      </c>
      <c r="R7" s="95">
        <v>278225.0</v>
      </c>
      <c r="S7" s="95">
        <v>-4885016.0</v>
      </c>
      <c r="T7" s="95">
        <v>1.54083505E8</v>
      </c>
      <c r="U7" s="96">
        <v>0.6736778270487451</v>
      </c>
      <c r="V7" s="96">
        <v>0.0023001760961516094</v>
      </c>
      <c r="W7" s="96">
        <v>0.4322045430679041</v>
      </c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</row>
    <row r="8" ht="21.0" customHeight="1">
      <c r="A8" s="93">
        <v>2463403.0</v>
      </c>
      <c r="B8" s="93" t="s">
        <v>85</v>
      </c>
      <c r="C8" s="94">
        <v>8.5426105E7</v>
      </c>
      <c r="D8" s="94">
        <v>7.393705695E9</v>
      </c>
      <c r="E8" s="94">
        <v>1.141221E7</v>
      </c>
      <c r="F8" s="94">
        <v>10385.0</v>
      </c>
      <c r="G8" s="94">
        <v>565418.0</v>
      </c>
      <c r="H8" s="94">
        <f>VLOOKUP(A8,SoC_Data!A:AF,29,FALSE)-VLOOKUP(A8,SoC_Data!A:AF,22,FALSE)</f>
        <v>0</v>
      </c>
      <c r="I8" s="125">
        <v>3.3338677495398825E8</v>
      </c>
      <c r="J8" s="125">
        <v>1.6747727698078963E8</v>
      </c>
      <c r="K8" s="126">
        <v>5.038375012608421E8</v>
      </c>
      <c r="L8" s="127">
        <v>3948.0</v>
      </c>
      <c r="M8" s="127">
        <v>804741.0</v>
      </c>
      <c r="N8" s="127">
        <v>1.0244822E7</v>
      </c>
      <c r="O8" s="95">
        <v>1.1049563E7</v>
      </c>
      <c r="P8" s="95" t="s">
        <v>341</v>
      </c>
      <c r="Q8" s="95" t="s">
        <v>341</v>
      </c>
      <c r="R8" s="95">
        <v>554165.0</v>
      </c>
      <c r="S8" s="95">
        <v>-8539775.0</v>
      </c>
      <c r="T8" s="95">
        <v>2.12944678E8</v>
      </c>
      <c r="U8" s="96">
        <v>0.6387316294396775</v>
      </c>
      <c r="V8" s="96">
        <v>0.003308896645504722</v>
      </c>
      <c r="W8" s="96">
        <v>0.42264555033539725</v>
      </c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</row>
    <row r="9" ht="21.0" customHeight="1">
      <c r="A9" s="93">
        <v>2.7578537E7</v>
      </c>
      <c r="B9" s="93" t="s">
        <v>82</v>
      </c>
      <c r="C9" s="94">
        <v>8.6598919E7</v>
      </c>
      <c r="D9" s="94">
        <v>3.002523459E9</v>
      </c>
      <c r="E9" s="94">
        <v>1.1845835E7</v>
      </c>
      <c r="F9" s="94">
        <v>50046.0</v>
      </c>
      <c r="G9" s="94">
        <v>565725.0</v>
      </c>
      <c r="H9" s="94">
        <f>VLOOKUP(A9,SoC_Data!A:AF,29,FALSE)-VLOOKUP(A9,SoC_Data!A:AF,22,FALSE)</f>
        <v>0</v>
      </c>
      <c r="I9" s="125">
        <v>2.979593682937113E8</v>
      </c>
      <c r="J9" s="125">
        <v>1.5231321257612896E8</v>
      </c>
      <c r="K9" s="126">
        <v>4.5455901326869255E8</v>
      </c>
      <c r="L9" s="127">
        <v>189449.0</v>
      </c>
      <c r="M9" s="127">
        <v>482622.0</v>
      </c>
      <c r="N9" s="127">
        <v>7728236.0</v>
      </c>
      <c r="O9" s="95">
        <v>8210858.0</v>
      </c>
      <c r="P9" s="95" t="s">
        <v>341</v>
      </c>
      <c r="Q9" s="95" t="s">
        <v>341</v>
      </c>
      <c r="R9" s="95">
        <v>184141.0</v>
      </c>
      <c r="S9" s="95">
        <v>-5721450.0</v>
      </c>
      <c r="T9" s="95">
        <v>1.59472952E8</v>
      </c>
      <c r="U9" s="96">
        <v>0.5352171100148148</v>
      </c>
      <c r="V9" s="96">
        <v>0.0012089627477850152</v>
      </c>
      <c r="W9" s="96">
        <v>0.35083002942400043</v>
      </c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</row>
    <row r="10" ht="21.0" customHeight="1">
      <c r="A10" s="93">
        <v>1.72021868E8</v>
      </c>
      <c r="B10" s="93" t="s">
        <v>132</v>
      </c>
      <c r="C10" s="94">
        <v>7.14446E7</v>
      </c>
      <c r="D10" s="94">
        <v>7.68400614E8</v>
      </c>
      <c r="E10" s="94">
        <v>1.386448E7</v>
      </c>
      <c r="F10" s="94">
        <v>30846.0</v>
      </c>
      <c r="G10" s="94">
        <v>677801.0</v>
      </c>
      <c r="H10" s="94">
        <f>VLOOKUP(A10,SoC_Data!A:AF,29,FALSE)-VLOOKUP(A10,SoC_Data!A:AF,22,FALSE)</f>
        <v>0</v>
      </c>
      <c r="I10" s="125">
        <v>1.913100651636652E8</v>
      </c>
      <c r="J10" s="125">
        <v>1.0273559513486381E8</v>
      </c>
      <c r="K10" s="126">
        <v>3.0222852011767364E8</v>
      </c>
      <c r="L10" s="127">
        <v>0.0</v>
      </c>
      <c r="M10" s="127">
        <v>277204.0</v>
      </c>
      <c r="N10" s="127">
        <v>5119566.0</v>
      </c>
      <c r="O10" s="95">
        <v>5396770.0</v>
      </c>
      <c r="P10" s="95" t="s">
        <v>341</v>
      </c>
      <c r="Q10" s="95" t="s">
        <v>341</v>
      </c>
      <c r="R10" s="95">
        <v>150102.0</v>
      </c>
      <c r="S10" s="95">
        <v>-522520.0</v>
      </c>
      <c r="T10" s="95">
        <v>1.05164058E8</v>
      </c>
      <c r="U10" s="96">
        <v>0.549704783750047</v>
      </c>
      <c r="V10" s="96">
        <v>0.0014610515450166714</v>
      </c>
      <c r="W10" s="96">
        <v>0.347962058508092</v>
      </c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</row>
    <row r="11" ht="21.0" customHeight="1">
      <c r="A11" s="93">
        <v>6.496634E7</v>
      </c>
      <c r="B11" s="93" t="s">
        <v>80</v>
      </c>
      <c r="C11" s="94">
        <v>1.00967826E8</v>
      </c>
      <c r="D11" s="94">
        <v>4.408477353E9</v>
      </c>
      <c r="E11" s="94">
        <v>7388180.0</v>
      </c>
      <c r="F11" s="94">
        <v>12056.0</v>
      </c>
      <c r="G11" s="94">
        <v>363381.0</v>
      </c>
      <c r="H11" s="94">
        <f>VLOOKUP(A11,SoC_Data!A:AF,29,FALSE)-VLOOKUP(A11,SoC_Data!A:AF,22,FALSE)</f>
        <v>0</v>
      </c>
      <c r="I11" s="125">
        <v>4.703026456301523E8</v>
      </c>
      <c r="J11" s="125">
        <v>2.2230327784622958E8</v>
      </c>
      <c r="K11" s="126">
        <v>6.904511187129732E8</v>
      </c>
      <c r="L11" s="127">
        <v>114338.0</v>
      </c>
      <c r="M11" s="127">
        <v>1779345.0</v>
      </c>
      <c r="N11" s="127">
        <v>1.1033089E7</v>
      </c>
      <c r="O11" s="95">
        <v>1.2812434E7</v>
      </c>
      <c r="P11" s="95" t="s">
        <v>341</v>
      </c>
      <c r="Q11" s="95" t="s">
        <v>341</v>
      </c>
      <c r="R11" s="95">
        <v>619176.0</v>
      </c>
      <c r="S11" s="95">
        <v>-9579910.0</v>
      </c>
      <c r="T11" s="95">
        <v>2.38530226E8</v>
      </c>
      <c r="U11" s="96">
        <v>0.5071845294010552</v>
      </c>
      <c r="V11" s="96">
        <v>0.0027852760696956214</v>
      </c>
      <c r="W11" s="96">
        <v>0.34547011299602104</v>
      </c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</row>
    <row r="12" ht="21.0" customHeight="1">
      <c r="A12" s="93">
        <v>1.90550149E8</v>
      </c>
      <c r="B12" s="93" t="s">
        <v>253</v>
      </c>
      <c r="C12" s="94">
        <v>2.1027768E7</v>
      </c>
      <c r="D12" s="94">
        <v>3.5573315E7</v>
      </c>
      <c r="E12" s="94">
        <v>2122976.0</v>
      </c>
      <c r="F12" s="94">
        <v>178897.0</v>
      </c>
      <c r="G12" s="94">
        <v>0.0</v>
      </c>
      <c r="H12" s="94">
        <f>VLOOKUP(A12,SoC_Data!A:AF,29,FALSE)-VLOOKUP(A12,SoC_Data!A:AF,22,FALSE)</f>
        <v>22965</v>
      </c>
      <c r="I12" s="125">
        <v>2.4455224721038893E7</v>
      </c>
      <c r="J12" s="125">
        <v>-2.51614617153215E7</v>
      </c>
      <c r="K12" s="126">
        <v>1.2853529569000786E7</v>
      </c>
      <c r="L12" s="127">
        <v>449491.0</v>
      </c>
      <c r="M12" s="127">
        <v>319694.0</v>
      </c>
      <c r="N12" s="127">
        <v>35364.0</v>
      </c>
      <c r="O12" s="95">
        <v>355058.0</v>
      </c>
      <c r="P12" s="95" t="s">
        <v>341</v>
      </c>
      <c r="Q12" s="95" t="s">
        <v>341</v>
      </c>
      <c r="R12" s="95">
        <v>49273.0</v>
      </c>
      <c r="S12" s="95">
        <v>-770175.0</v>
      </c>
      <c r="T12" s="95">
        <v>4310218.0</v>
      </c>
      <c r="U12" s="96">
        <v>0.17624937203263188</v>
      </c>
      <c r="V12" s="96">
        <v>-0.0019582725581477776</v>
      </c>
      <c r="W12" s="96">
        <v>0.3353334177092549</v>
      </c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</row>
    <row r="13" ht="21.0" customHeight="1">
      <c r="A13" s="93">
        <v>1.71503078E8</v>
      </c>
      <c r="B13" s="93" t="s">
        <v>109</v>
      </c>
      <c r="C13" s="94">
        <v>7.2648278E7</v>
      </c>
      <c r="D13" s="94">
        <v>1.191630662E9</v>
      </c>
      <c r="E13" s="94">
        <v>1.57122E7</v>
      </c>
      <c r="F13" s="94">
        <v>19938.0</v>
      </c>
      <c r="G13" s="94">
        <v>775641.0</v>
      </c>
      <c r="H13" s="94">
        <f>VLOOKUP(A13,SoC_Data!A:AF,29,FALSE)-VLOOKUP(A13,SoC_Data!A:AF,22,FALSE)</f>
        <v>0</v>
      </c>
      <c r="I13" s="125">
        <v>2.2599923312584224E8</v>
      </c>
      <c r="J13" s="125">
        <v>1.1966850398026244E8</v>
      </c>
      <c r="K13" s="126">
        <v>3.525947613499687E8</v>
      </c>
      <c r="L13" s="127">
        <v>0.0</v>
      </c>
      <c r="M13" s="127">
        <v>372213.0</v>
      </c>
      <c r="N13" s="127">
        <v>5683313.0</v>
      </c>
      <c r="O13" s="95">
        <v>6055526.0</v>
      </c>
      <c r="P13" s="95" t="s">
        <v>341</v>
      </c>
      <c r="Q13" s="95" t="s">
        <v>341</v>
      </c>
      <c r="R13" s="95">
        <v>166707.0</v>
      </c>
      <c r="S13" s="95">
        <v>-8062904.0</v>
      </c>
      <c r="T13" s="95">
        <v>1.1738999E8</v>
      </c>
      <c r="U13" s="96">
        <v>0.5194264970564488</v>
      </c>
      <c r="V13" s="96">
        <v>0.0013930733188366412</v>
      </c>
      <c r="W13" s="96">
        <v>0.33293174734233877</v>
      </c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</row>
    <row r="14" ht="21.0" customHeight="1">
      <c r="A14" s="93">
        <v>6.7071592E7</v>
      </c>
      <c r="B14" s="93" t="s">
        <v>93</v>
      </c>
      <c r="C14" s="94">
        <v>8.4072866E7</v>
      </c>
      <c r="D14" s="94">
        <v>9.853979951E9</v>
      </c>
      <c r="E14" s="94">
        <v>1.5305466E7</v>
      </c>
      <c r="F14" s="94">
        <v>43044.0</v>
      </c>
      <c r="G14" s="94">
        <v>743662.0</v>
      </c>
      <c r="H14" s="94">
        <f>VLOOKUP(A14,SoC_Data!A:AF,29,FALSE)-VLOOKUP(A14,SoC_Data!A:AF,22,FALSE)</f>
        <v>0</v>
      </c>
      <c r="I14" s="125">
        <v>2.841747485688741E8</v>
      </c>
      <c r="J14" s="125">
        <v>1.4626924121233335E8</v>
      </c>
      <c r="K14" s="126">
        <v>4.352392437433921E8</v>
      </c>
      <c r="L14" s="127">
        <v>12865.0</v>
      </c>
      <c r="M14" s="127">
        <v>647236.0</v>
      </c>
      <c r="N14" s="127">
        <v>6643623.0</v>
      </c>
      <c r="O14" s="95">
        <v>7290859.0</v>
      </c>
      <c r="P14" s="95" t="s">
        <v>341</v>
      </c>
      <c r="Q14" s="95" t="s">
        <v>341</v>
      </c>
      <c r="R14" s="95">
        <v>444485.0</v>
      </c>
      <c r="S14" s="95">
        <v>-3621178.0</v>
      </c>
      <c r="T14" s="95">
        <v>1.39349125E8</v>
      </c>
      <c r="U14" s="96">
        <v>0.4903642061857111</v>
      </c>
      <c r="V14" s="96">
        <v>0.003038813877175711</v>
      </c>
      <c r="W14" s="96">
        <v>0.32016672899596643</v>
      </c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</row>
    <row r="15" ht="21.0" customHeight="1">
      <c r="A15" s="93">
        <v>7.4556991E7</v>
      </c>
      <c r="B15" s="93" t="s">
        <v>98</v>
      </c>
      <c r="C15" s="94">
        <v>7.8383048E7</v>
      </c>
      <c r="D15" s="94">
        <v>2.422873571E9</v>
      </c>
      <c r="E15" s="94">
        <v>1.057928E7</v>
      </c>
      <c r="F15" s="94">
        <v>13504.0</v>
      </c>
      <c r="G15" s="94">
        <v>522212.0</v>
      </c>
      <c r="H15" s="94">
        <f>VLOOKUP(A15,SoC_Data!A:AF,29,FALSE)-VLOOKUP(A15,SoC_Data!A:AF,22,FALSE)</f>
        <v>0</v>
      </c>
      <c r="I15" s="125">
        <v>2.701875468420904E8</v>
      </c>
      <c r="J15" s="125">
        <v>1.4004412731347734E8</v>
      </c>
      <c r="K15" s="126">
        <v>4.155419084178887E8</v>
      </c>
      <c r="L15" s="127">
        <v>5591.0</v>
      </c>
      <c r="M15" s="127">
        <v>809963.0</v>
      </c>
      <c r="N15" s="127">
        <v>5863325.0</v>
      </c>
      <c r="O15" s="95">
        <v>6673288.0</v>
      </c>
      <c r="P15" s="95" t="s">
        <v>341</v>
      </c>
      <c r="Q15" s="95" t="s">
        <v>341</v>
      </c>
      <c r="R15" s="95">
        <v>480814.0</v>
      </c>
      <c r="S15" s="95">
        <v>-6653121.0</v>
      </c>
      <c r="T15" s="95">
        <v>1.25375296E8</v>
      </c>
      <c r="U15" s="96">
        <v>0.4640306241548389</v>
      </c>
      <c r="V15" s="96">
        <v>0.0034333035538415485</v>
      </c>
      <c r="W15" s="96">
        <v>0.30171516629296663</v>
      </c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</row>
    <row r="16" ht="21.0" customHeight="1">
      <c r="A16" s="93">
        <v>5.524249E7</v>
      </c>
      <c r="B16" s="93" t="s">
        <v>139</v>
      </c>
      <c r="C16" s="94">
        <v>6.5748058E7</v>
      </c>
      <c r="D16" s="94">
        <v>8.76269007E8</v>
      </c>
      <c r="E16" s="94">
        <v>9647370.0</v>
      </c>
      <c r="F16" s="94">
        <v>20153.0</v>
      </c>
      <c r="G16" s="94">
        <v>472292.0</v>
      </c>
      <c r="H16" s="94">
        <f>VLOOKUP(A16,SoC_Data!A:AF,29,FALSE)-VLOOKUP(A16,SoC_Data!A:AF,22,FALSE)</f>
        <v>0</v>
      </c>
      <c r="I16" s="125">
        <v>1.782471956325298E8</v>
      </c>
      <c r="J16" s="125">
        <v>9.608846570504883E7</v>
      </c>
      <c r="K16" s="126">
        <v>2.829875621103195E8</v>
      </c>
      <c r="L16" s="127">
        <v>252705.0</v>
      </c>
      <c r="M16" s="127">
        <v>513222.0</v>
      </c>
      <c r="N16" s="127">
        <v>3919102.0</v>
      </c>
      <c r="O16" s="95">
        <v>4432324.0</v>
      </c>
      <c r="P16" s="95" t="s">
        <v>341</v>
      </c>
      <c r="Q16" s="95" t="s">
        <v>341</v>
      </c>
      <c r="R16" s="95">
        <v>315134.0</v>
      </c>
      <c r="S16" s="95">
        <v>-6511968.0</v>
      </c>
      <c r="T16" s="95">
        <v>8.3573387E7</v>
      </c>
      <c r="U16" s="96">
        <v>0.46886228253651135</v>
      </c>
      <c r="V16" s="96">
        <v>0.0032796236019350003</v>
      </c>
      <c r="W16" s="96">
        <v>0.29532530114316424</v>
      </c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</row>
    <row r="17" ht="21.0" customHeight="1">
      <c r="A17" s="93">
        <v>6.2576249E7</v>
      </c>
      <c r="B17" s="93" t="s">
        <v>83</v>
      </c>
      <c r="C17" s="94">
        <v>9.3015678E7</v>
      </c>
      <c r="D17" s="94">
        <v>3.431940189E9</v>
      </c>
      <c r="E17" s="94">
        <v>1799610.0</v>
      </c>
      <c r="F17" s="94">
        <v>141.0</v>
      </c>
      <c r="G17" s="94">
        <v>89910.0</v>
      </c>
      <c r="H17" s="94">
        <f>VLOOKUP(A17,SoC_Data!A:AF,29,FALSE)-VLOOKUP(A17,SoC_Data!A:AF,22,FALSE)</f>
        <v>0</v>
      </c>
      <c r="I17" s="125">
        <v>3.8133399929125375E8</v>
      </c>
      <c r="J17" s="125">
        <v>1.872786901424741E8</v>
      </c>
      <c r="K17" s="126">
        <v>5.697988468570008E8</v>
      </c>
      <c r="L17" s="127">
        <v>6888.0</v>
      </c>
      <c r="M17" s="127">
        <v>575029.0</v>
      </c>
      <c r="N17" s="127">
        <v>7434978.0</v>
      </c>
      <c r="O17" s="95">
        <v>8010007.0</v>
      </c>
      <c r="P17" s="95" t="s">
        <v>341</v>
      </c>
      <c r="Q17" s="95" t="s">
        <v>341</v>
      </c>
      <c r="R17" s="95">
        <v>341419.0</v>
      </c>
      <c r="S17" s="95">
        <v>-4248150.0</v>
      </c>
      <c r="T17" s="95">
        <v>1.54574881E8</v>
      </c>
      <c r="U17" s="96">
        <v>0.40535300101038046</v>
      </c>
      <c r="V17" s="96">
        <v>0.0018230531180043075</v>
      </c>
      <c r="W17" s="96">
        <v>0.27127973644143366</v>
      </c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</row>
    <row r="18" ht="21.0" customHeight="1">
      <c r="A18" s="93">
        <v>1.71355737E8</v>
      </c>
      <c r="B18" s="93" t="s">
        <v>338</v>
      </c>
      <c r="C18" s="94">
        <v>6.8453883E7</v>
      </c>
      <c r="D18" s="94">
        <v>4.3800472E8</v>
      </c>
      <c r="E18" s="94">
        <v>2431060.0</v>
      </c>
      <c r="F18" s="94">
        <v>1220.0</v>
      </c>
      <c r="G18" s="94">
        <v>120943.0</v>
      </c>
      <c r="H18" s="94">
        <f>VLOOKUP(A18,SoC_Data!A:AF,29,FALSE)-VLOOKUP(A18,SoC_Data!A:AF,22,FALSE)</f>
        <v>0</v>
      </c>
      <c r="I18" s="125">
        <v>1.931794684404645E8</v>
      </c>
      <c r="J18" s="125">
        <v>1.0367357837437922E8</v>
      </c>
      <c r="K18" s="126">
        <v>3.049685933715521E8</v>
      </c>
      <c r="L18" s="127">
        <v>25.0</v>
      </c>
      <c r="M18" s="127">
        <v>758498.0</v>
      </c>
      <c r="N18" s="127">
        <v>3738112.0</v>
      </c>
      <c r="O18" s="95">
        <v>4496610.0</v>
      </c>
      <c r="P18" s="95" t="s">
        <v>341</v>
      </c>
      <c r="Q18" s="95" t="s">
        <v>341</v>
      </c>
      <c r="R18" s="95">
        <v>471101.0</v>
      </c>
      <c r="S18" s="95">
        <v>-6820516.0</v>
      </c>
      <c r="T18" s="95">
        <v>8.2359911E7</v>
      </c>
      <c r="U18" s="96">
        <v>0.4263388426569892</v>
      </c>
      <c r="V18" s="96">
        <v>0.004544079671859989</v>
      </c>
      <c r="W18" s="96">
        <v>0.27006030388072955</v>
      </c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</row>
    <row r="19" ht="21.0" customHeight="1">
      <c r="A19" s="93">
        <v>1.53857025E8</v>
      </c>
      <c r="B19" s="93" t="s">
        <v>154</v>
      </c>
      <c r="C19" s="94">
        <v>6.4154565E7</v>
      </c>
      <c r="D19" s="94">
        <v>7.19991196E8</v>
      </c>
      <c r="E19" s="94">
        <v>1995240.0</v>
      </c>
      <c r="F19" s="94">
        <v>1798.0</v>
      </c>
      <c r="G19" s="94">
        <v>98863.0</v>
      </c>
      <c r="H19" s="94">
        <f>VLOOKUP(A19,SoC_Data!A:AF,29,FALSE)-VLOOKUP(A19,SoC_Data!A:AF,22,FALSE)</f>
        <v>0</v>
      </c>
      <c r="I19" s="125">
        <v>1.517213276448572E8</v>
      </c>
      <c r="J19" s="125">
        <v>8.20179087353826E7</v>
      </c>
      <c r="K19" s="126">
        <v>2.433354038447637E8</v>
      </c>
      <c r="L19" s="127">
        <v>54050.0</v>
      </c>
      <c r="M19" s="127">
        <v>575123.0</v>
      </c>
      <c r="N19" s="127">
        <v>2827117.0</v>
      </c>
      <c r="O19" s="95">
        <v>3402240.0</v>
      </c>
      <c r="P19" s="95" t="s">
        <v>341</v>
      </c>
      <c r="Q19" s="95" t="s">
        <v>341</v>
      </c>
      <c r="R19" s="95">
        <v>270689.0</v>
      </c>
      <c r="S19" s="95">
        <v>-1187248.0</v>
      </c>
      <c r="T19" s="95">
        <v>6.2309654E7</v>
      </c>
      <c r="U19" s="96">
        <v>0.41068487184512237</v>
      </c>
      <c r="V19" s="96">
        <v>0.0033003645688325692</v>
      </c>
      <c r="W19" s="96">
        <v>0.25606489238923313</v>
      </c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</row>
    <row r="20" ht="21.0" customHeight="1">
      <c r="A20" s="93">
        <v>9.8107237E7</v>
      </c>
      <c r="B20" s="93" t="s">
        <v>96</v>
      </c>
      <c r="C20" s="94">
        <v>8.1558892E7</v>
      </c>
      <c r="D20" s="94">
        <v>2.497323892E9</v>
      </c>
      <c r="E20" s="94">
        <v>7870910.0</v>
      </c>
      <c r="F20" s="94">
        <v>8887.0</v>
      </c>
      <c r="G20" s="94">
        <v>389102.0</v>
      </c>
      <c r="H20" s="94">
        <f>VLOOKUP(A20,SoC_Data!A:AF,29,FALSE)-VLOOKUP(A20,SoC_Data!A:AF,22,FALSE)</f>
        <v>0</v>
      </c>
      <c r="I20" s="125">
        <v>2.786628018578539E8</v>
      </c>
      <c r="J20" s="125">
        <v>1.438276249044246E8</v>
      </c>
      <c r="K20" s="126">
        <v>4.274887839617045E8</v>
      </c>
      <c r="L20" s="127">
        <v>28162.0</v>
      </c>
      <c r="M20" s="127">
        <v>208930.0</v>
      </c>
      <c r="N20" s="127">
        <v>5363226.0</v>
      </c>
      <c r="O20" s="95">
        <v>5572156.0</v>
      </c>
      <c r="P20" s="95" t="s">
        <v>341</v>
      </c>
      <c r="Q20" s="95" t="s">
        <v>341</v>
      </c>
      <c r="R20" s="95">
        <v>208399.0</v>
      </c>
      <c r="S20" s="95">
        <v>-3092950.0</v>
      </c>
      <c r="T20" s="95">
        <v>1.09359676E8</v>
      </c>
      <c r="U20" s="96">
        <v>0.3924444714934879</v>
      </c>
      <c r="V20" s="96">
        <v>0.0014489497420157216</v>
      </c>
      <c r="W20" s="96">
        <v>0.25581881935362477</v>
      </c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</row>
    <row r="21" ht="21.0" customHeight="1">
      <c r="A21" s="93">
        <v>1.46428825E8</v>
      </c>
      <c r="B21" s="93" t="s">
        <v>138</v>
      </c>
      <c r="C21" s="94">
        <v>6.6524823E7</v>
      </c>
      <c r="D21" s="94">
        <v>1.680449004E9</v>
      </c>
      <c r="E21" s="94">
        <v>5847830.0</v>
      </c>
      <c r="F21" s="94">
        <v>27305.0</v>
      </c>
      <c r="G21" s="94">
        <v>278739.0</v>
      </c>
      <c r="H21" s="94">
        <f>VLOOKUP(A21,SoC_Data!A:AF,29,FALSE)-VLOOKUP(A21,SoC_Data!A:AF,22,FALSE)</f>
        <v>0</v>
      </c>
      <c r="I21" s="125">
        <v>1.770531129781789E8</v>
      </c>
      <c r="J21" s="125">
        <v>9.547233806954002E7</v>
      </c>
      <c r="K21" s="126">
        <v>2.812201054635692E8</v>
      </c>
      <c r="L21" s="127">
        <v>75099.0</v>
      </c>
      <c r="M21" s="127">
        <v>890611.0</v>
      </c>
      <c r="N21" s="127">
        <v>2992673.0</v>
      </c>
      <c r="O21" s="95">
        <v>3883284.0</v>
      </c>
      <c r="P21" s="95" t="s">
        <v>341</v>
      </c>
      <c r="Q21" s="95" t="s">
        <v>341</v>
      </c>
      <c r="R21" s="95">
        <v>147462.0</v>
      </c>
      <c r="S21" s="95">
        <v>-4611700.0</v>
      </c>
      <c r="T21" s="95">
        <v>6.879382E7</v>
      </c>
      <c r="U21" s="96">
        <v>0.38854905651096106</v>
      </c>
      <c r="V21" s="96">
        <v>0.0015445520973058375</v>
      </c>
      <c r="W21" s="96">
        <v>0.24462625062528442</v>
      </c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</row>
    <row r="22" ht="21.0" customHeight="1">
      <c r="A22" s="93">
        <v>1.71604682E8</v>
      </c>
      <c r="B22" s="93" t="s">
        <v>119</v>
      </c>
      <c r="C22" s="94">
        <v>7.0865138E7</v>
      </c>
      <c r="D22" s="94">
        <v>1.154552451E9</v>
      </c>
      <c r="E22" s="94">
        <v>1.093464E7</v>
      </c>
      <c r="F22" s="94">
        <v>355390.0</v>
      </c>
      <c r="G22" s="94">
        <v>369037.0</v>
      </c>
      <c r="H22" s="94">
        <f>VLOOKUP(A22,SoC_Data!A:AF,29,FALSE)-VLOOKUP(A22,SoC_Data!A:AF,22,FALSE)</f>
        <v>0</v>
      </c>
      <c r="I22" s="125">
        <v>1.994788176635197E8</v>
      </c>
      <c r="J22" s="125">
        <v>1.0681135416005565E8</v>
      </c>
      <c r="K22" s="126">
        <v>3.141785641229214E8</v>
      </c>
      <c r="L22" s="127">
        <v>182654.0</v>
      </c>
      <c r="M22" s="127">
        <v>1846384.0</v>
      </c>
      <c r="N22" s="127">
        <v>2768603.0</v>
      </c>
      <c r="O22" s="95">
        <v>4614987.0</v>
      </c>
      <c r="P22" s="95" t="s">
        <v>341</v>
      </c>
      <c r="Q22" s="95" t="s">
        <v>341</v>
      </c>
      <c r="R22" s="95">
        <v>308388.0</v>
      </c>
      <c r="S22" s="95">
        <v>-2490944.0</v>
      </c>
      <c r="T22" s="95">
        <v>7.3903463E7</v>
      </c>
      <c r="U22" s="96">
        <v>0.3704827603533331</v>
      </c>
      <c r="V22" s="96">
        <v>0.0028872211425939225</v>
      </c>
      <c r="W22" s="96">
        <v>0.23522757896075142</v>
      </c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</row>
    <row r="23" ht="21.0" customHeight="1">
      <c r="A23" s="93">
        <v>1.39292614E8</v>
      </c>
      <c r="B23" s="93" t="s">
        <v>156</v>
      </c>
      <c r="C23" s="94">
        <v>5.8008796E7</v>
      </c>
      <c r="D23" s="94">
        <v>6.67352891E8</v>
      </c>
      <c r="E23" s="94">
        <v>7104990.0</v>
      </c>
      <c r="F23" s="94">
        <v>17355.0</v>
      </c>
      <c r="G23" s="94">
        <v>346572.0</v>
      </c>
      <c r="H23" s="94">
        <f>VLOOKUP(A23,SoC_Data!A:AF,29,FALSE)-VLOOKUP(A23,SoC_Data!A:AF,22,FALSE)</f>
        <v>0</v>
      </c>
      <c r="I23" s="125">
        <v>1.4582632806339815E8</v>
      </c>
      <c r="J23" s="125">
        <v>7.87687755037199E7</v>
      </c>
      <c r="K23" s="126">
        <v>2.3439937571906623E8</v>
      </c>
      <c r="L23" s="127">
        <v>0.0</v>
      </c>
      <c r="M23" s="127">
        <v>353968.0</v>
      </c>
      <c r="N23" s="127">
        <v>2550842.0</v>
      </c>
      <c r="O23" s="95">
        <v>2904810.0</v>
      </c>
      <c r="P23" s="95" t="s">
        <v>341</v>
      </c>
      <c r="Q23" s="95" t="s">
        <v>341</v>
      </c>
      <c r="R23" s="95">
        <v>932448.0</v>
      </c>
      <c r="S23" s="95">
        <v>-6290955.0</v>
      </c>
      <c r="T23" s="95">
        <v>5.455843E7</v>
      </c>
      <c r="U23" s="96">
        <v>0.37413292047153973</v>
      </c>
      <c r="V23" s="96">
        <v>0.011837787169307522</v>
      </c>
      <c r="W23" s="96">
        <v>0.2327584270761442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</row>
    <row r="24" ht="21.0" customHeight="1">
      <c r="A24" s="93">
        <v>1.03336195E8</v>
      </c>
      <c r="B24" s="93" t="s">
        <v>84</v>
      </c>
      <c r="C24" s="94">
        <v>8.6590596E7</v>
      </c>
      <c r="D24" s="94">
        <v>4.00206909E9</v>
      </c>
      <c r="E24" s="94">
        <v>7790270.0</v>
      </c>
      <c r="F24" s="94">
        <v>6341.0</v>
      </c>
      <c r="G24" s="94">
        <v>386343.0</v>
      </c>
      <c r="H24" s="94">
        <f>VLOOKUP(A24,SoC_Data!A:AF,29,FALSE)-VLOOKUP(A24,SoC_Data!A:AF,22,FALSE)</f>
        <v>0</v>
      </c>
      <c r="I24" s="125">
        <v>3.3126093918100166E8</v>
      </c>
      <c r="J24" s="125">
        <v>1.6658116260157353E8</v>
      </c>
      <c r="K24" s="126">
        <v>5.0089453451853883E8</v>
      </c>
      <c r="L24" s="127">
        <v>622.0</v>
      </c>
      <c r="M24" s="127">
        <v>534296.0</v>
      </c>
      <c r="N24" s="127">
        <v>5474999.0</v>
      </c>
      <c r="O24" s="95">
        <v>6009295.0</v>
      </c>
      <c r="P24" s="95" t="s">
        <v>341</v>
      </c>
      <c r="Q24" s="95" t="s">
        <v>341</v>
      </c>
      <c r="R24" s="95">
        <v>335111.0</v>
      </c>
      <c r="S24" s="95">
        <v>-6963340.0</v>
      </c>
      <c r="T24" s="95">
        <v>1.1484333E8</v>
      </c>
      <c r="U24" s="96">
        <v>0.34668539636437296</v>
      </c>
      <c r="V24" s="96">
        <v>0.0020116980501661747</v>
      </c>
      <c r="W24" s="96">
        <v>0.22927646856915243</v>
      </c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</row>
    <row r="25" ht="21.0" customHeight="1">
      <c r="A25" s="93">
        <v>1.68455139E8</v>
      </c>
      <c r="B25" s="93" t="s">
        <v>79</v>
      </c>
      <c r="C25" s="94">
        <v>1.11921961E8</v>
      </c>
      <c r="D25" s="94">
        <v>2.76881004E9</v>
      </c>
      <c r="E25" s="94">
        <v>7711210.0</v>
      </c>
      <c r="F25" s="94">
        <v>5917.0</v>
      </c>
      <c r="G25" s="94">
        <v>382602.0</v>
      </c>
      <c r="H25" s="94">
        <f>VLOOKUP(A25,SoC_Data!A:AF,29,FALSE)-VLOOKUP(A25,SoC_Data!A:AF,22,FALSE)</f>
        <v>0</v>
      </c>
      <c r="I25" s="125">
        <v>6.038661815059743E8</v>
      </c>
      <c r="J25" s="125">
        <v>2.718344884808702E8</v>
      </c>
      <c r="K25" s="126">
        <v>8.684867039426867E8</v>
      </c>
      <c r="L25" s="127">
        <v>5.0</v>
      </c>
      <c r="M25" s="127">
        <v>635704.0</v>
      </c>
      <c r="N25" s="127">
        <v>8081819.0</v>
      </c>
      <c r="O25" s="95">
        <v>8717523.0</v>
      </c>
      <c r="P25" s="95" t="s">
        <v>341</v>
      </c>
      <c r="Q25" s="95" t="s">
        <v>341</v>
      </c>
      <c r="R25" s="95">
        <v>681747.0</v>
      </c>
      <c r="S25" s="95">
        <v>-9191210.0</v>
      </c>
      <c r="T25" s="95">
        <v>1.67998017E8</v>
      </c>
      <c r="U25" s="96">
        <v>0.27820404941543814</v>
      </c>
      <c r="V25" s="96">
        <v>0.0025079488765752276</v>
      </c>
      <c r="W25" s="96">
        <v>0.19343763840866648</v>
      </c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</row>
    <row r="26" ht="21.0" customHeight="1">
      <c r="A26" s="93">
        <v>1.71910225E8</v>
      </c>
      <c r="B26" s="93" t="s">
        <v>155</v>
      </c>
      <c r="C26" s="94">
        <v>6.3460772E7</v>
      </c>
      <c r="D26" s="94">
        <v>2.23867358E8</v>
      </c>
      <c r="E26" s="94">
        <v>165460.0</v>
      </c>
      <c r="F26" s="94">
        <v>1118.0</v>
      </c>
      <c r="G26" s="94">
        <v>7714.0</v>
      </c>
      <c r="H26" s="94">
        <f>VLOOKUP(A26,SoC_Data!A:AF,29,FALSE)-VLOOKUP(A26,SoC_Data!A:AF,22,FALSE)</f>
        <v>0</v>
      </c>
      <c r="I26" s="125">
        <v>1.5356004302654913E8</v>
      </c>
      <c r="J26" s="125">
        <v>8.302140921156502E7</v>
      </c>
      <c r="K26" s="126">
        <v>2.461125675357637E8</v>
      </c>
      <c r="L26" s="127">
        <v>14080.0</v>
      </c>
      <c r="M26" s="127">
        <v>517218.0</v>
      </c>
      <c r="N26" s="127">
        <v>2081667.0</v>
      </c>
      <c r="O26" s="95">
        <v>2598885.0</v>
      </c>
      <c r="P26" s="95" t="s">
        <v>341</v>
      </c>
      <c r="Q26" s="95" t="s">
        <v>341</v>
      </c>
      <c r="R26" s="95">
        <v>505281.0</v>
      </c>
      <c r="S26" s="95">
        <v>-3261760.0</v>
      </c>
      <c r="T26" s="95">
        <v>4.6808698E7</v>
      </c>
      <c r="U26" s="96">
        <v>0.30482342331661894</v>
      </c>
      <c r="V26" s="96">
        <v>0.006086153015210606</v>
      </c>
      <c r="W26" s="96">
        <v>0.19019222979418968</v>
      </c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</row>
    <row r="27" ht="21.0" customHeight="1">
      <c r="A27" s="93">
        <v>1.70728362E8</v>
      </c>
      <c r="B27" s="93" t="s">
        <v>145</v>
      </c>
      <c r="C27" s="94">
        <v>6.3292717E7</v>
      </c>
      <c r="D27" s="94">
        <v>4.58103453E8</v>
      </c>
      <c r="E27" s="94">
        <v>8095300.0</v>
      </c>
      <c r="F27" s="94">
        <v>11220.0</v>
      </c>
      <c r="G27" s="94">
        <v>399155.0</v>
      </c>
      <c r="H27" s="94">
        <f>VLOOKUP(A27,SoC_Data!A:AF,29,FALSE)-VLOOKUP(A27,SoC_Data!A:AF,22,FALSE)</f>
        <v>0</v>
      </c>
      <c r="I27" s="125">
        <v>1.5990137385342124E8</v>
      </c>
      <c r="J27" s="125">
        <v>8.644792636798738E7</v>
      </c>
      <c r="K27" s="126">
        <v>2.55655574077282E8</v>
      </c>
      <c r="L27" s="127">
        <v>919.0</v>
      </c>
      <c r="M27" s="127">
        <v>350688.0</v>
      </c>
      <c r="N27" s="127">
        <v>2118713.0</v>
      </c>
      <c r="O27" s="95">
        <v>2469401.0</v>
      </c>
      <c r="P27" s="95" t="s">
        <v>341</v>
      </c>
      <c r="Q27" s="95" t="s">
        <v>341</v>
      </c>
      <c r="R27" s="95">
        <v>411096.0</v>
      </c>
      <c r="S27" s="95">
        <v>-3700388.0</v>
      </c>
      <c r="T27" s="95">
        <v>4.5885012E7</v>
      </c>
      <c r="U27" s="96">
        <v>0.28695820989044146</v>
      </c>
      <c r="V27" s="96">
        <v>0.004755417709501397</v>
      </c>
      <c r="W27" s="96">
        <v>0.17947980272133413</v>
      </c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</row>
    <row r="28" ht="21.0" customHeight="1">
      <c r="A28" s="93">
        <v>1.69672885E8</v>
      </c>
      <c r="B28" s="93" t="s">
        <v>170</v>
      </c>
      <c r="C28" s="94">
        <v>5.4600359E7</v>
      </c>
      <c r="D28" s="94">
        <v>3.6173168E8</v>
      </c>
      <c r="E28" s="94">
        <v>5014210.0</v>
      </c>
      <c r="F28" s="94">
        <v>5357.0</v>
      </c>
      <c r="G28" s="94">
        <v>248032.0</v>
      </c>
      <c r="H28" s="94">
        <f>VLOOKUP(A28,SoC_Data!A:AF,29,FALSE)-VLOOKUP(A28,SoC_Data!A:AF,22,FALSE)</f>
        <v>0</v>
      </c>
      <c r="I28" s="125">
        <v>1.0222008747664429E8</v>
      </c>
      <c r="J28" s="125">
        <v>5.282098170306782E7</v>
      </c>
      <c r="K28" s="126">
        <v>1.6635738580044314E8</v>
      </c>
      <c r="L28" s="127">
        <v>0.0</v>
      </c>
      <c r="M28" s="127">
        <v>185495.0</v>
      </c>
      <c r="N28" s="127">
        <v>1203773.0</v>
      </c>
      <c r="O28" s="95">
        <v>1389268.0</v>
      </c>
      <c r="P28" s="95" t="s">
        <v>341</v>
      </c>
      <c r="Q28" s="95" t="s">
        <v>341</v>
      </c>
      <c r="R28" s="95">
        <v>234499.0</v>
      </c>
      <c r="S28" s="95">
        <v>-615574.0</v>
      </c>
      <c r="T28" s="95">
        <v>2.5930502E7</v>
      </c>
      <c r="U28" s="96">
        <v>0.25367325190290724</v>
      </c>
      <c r="V28" s="96">
        <v>0.004439504765705262</v>
      </c>
      <c r="W28" s="96">
        <v>0.15587226184898925</v>
      </c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</row>
    <row r="29" ht="21.0" customHeight="1">
      <c r="A29" s="93">
        <v>1.71697263E8</v>
      </c>
      <c r="B29" s="93" t="s">
        <v>190</v>
      </c>
      <c r="C29" s="94">
        <v>4.5660713E7</v>
      </c>
      <c r="D29" s="94">
        <v>3.70923377E8</v>
      </c>
      <c r="E29" s="94">
        <v>0.0</v>
      </c>
      <c r="F29" s="94">
        <v>0.0</v>
      </c>
      <c r="G29" s="94">
        <v>0.0</v>
      </c>
      <c r="H29" s="94">
        <f>VLOOKUP(A29,SoC_Data!A:AF,29,FALSE)-VLOOKUP(A29,SoC_Data!A:AF,22,FALSE)</f>
        <v>0</v>
      </c>
      <c r="I29" s="125">
        <v>7.083378537683879E7</v>
      </c>
      <c r="J29" s="125">
        <v>3.080829289411409E7</v>
      </c>
      <c r="K29" s="126">
        <v>1.1399904491649432E8</v>
      </c>
      <c r="L29" s="127">
        <v>15605.0</v>
      </c>
      <c r="M29" s="127">
        <v>285928.0</v>
      </c>
      <c r="N29" s="127">
        <v>667830.0</v>
      </c>
      <c r="O29" s="95">
        <v>953758.0</v>
      </c>
      <c r="P29" s="95" t="s">
        <v>341</v>
      </c>
      <c r="Q29" s="95" t="s">
        <v>341</v>
      </c>
      <c r="R29" s="95">
        <v>237058.0</v>
      </c>
      <c r="S29" s="95">
        <v>-672383.0</v>
      </c>
      <c r="T29" s="95">
        <v>1.6238043E7</v>
      </c>
      <c r="U29" s="96">
        <v>0.22924149702875418</v>
      </c>
      <c r="V29" s="96">
        <v>0.007694616537655997</v>
      </c>
      <c r="W29" s="96">
        <v>0.14244016703731652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</row>
    <row r="30" ht="21.0" customHeight="1">
      <c r="A30" s="93">
        <v>1.66497805E8</v>
      </c>
      <c r="B30" s="93" t="s">
        <v>116</v>
      </c>
      <c r="C30" s="94">
        <v>7.0421311E7</v>
      </c>
      <c r="D30" s="94">
        <v>5.62931806E8</v>
      </c>
      <c r="E30" s="94">
        <v>4421330.0</v>
      </c>
      <c r="F30" s="94">
        <v>6253.0</v>
      </c>
      <c r="G30" s="94">
        <v>217940.0</v>
      </c>
      <c r="H30" s="94">
        <f>VLOOKUP(A30,SoC_Data!A:AF,29,FALSE)-VLOOKUP(A30,SoC_Data!A:AF,22,FALSE)</f>
        <v>0</v>
      </c>
      <c r="I30" s="125">
        <v>2.3136047706502864E8</v>
      </c>
      <c r="J30" s="125">
        <v>1.2220501004926899E8</v>
      </c>
      <c r="K30" s="126">
        <v>3.6029727074201316E8</v>
      </c>
      <c r="L30" s="127">
        <v>0.0</v>
      </c>
      <c r="M30" s="127">
        <v>58283.0</v>
      </c>
      <c r="N30" s="127">
        <v>2531631.0</v>
      </c>
      <c r="O30" s="95">
        <v>2589914.0</v>
      </c>
      <c r="P30" s="95" t="s">
        <v>341</v>
      </c>
      <c r="Q30" s="95" t="s">
        <v>341</v>
      </c>
      <c r="R30" s="95">
        <v>429175.0</v>
      </c>
      <c r="S30" s="95">
        <v>-1.1021538E7</v>
      </c>
      <c r="T30" s="95">
        <v>5.121545E7</v>
      </c>
      <c r="U30" s="96">
        <v>0.2213664608999092</v>
      </c>
      <c r="V30" s="96">
        <v>0.0035119263917818993</v>
      </c>
      <c r="W30" s="96">
        <v>0.14214776008301283</v>
      </c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</row>
    <row r="31" ht="21.0" customHeight="1">
      <c r="A31" s="93">
        <v>1.55534128E8</v>
      </c>
      <c r="B31" s="93" t="s">
        <v>140</v>
      </c>
      <c r="C31" s="94">
        <v>6.7076793E7</v>
      </c>
      <c r="D31" s="94">
        <v>1.03880824E9</v>
      </c>
      <c r="E31" s="94">
        <v>5343952.0</v>
      </c>
      <c r="F31" s="94">
        <v>7375.0</v>
      </c>
      <c r="G31" s="94">
        <v>263084.0</v>
      </c>
      <c r="H31" s="94">
        <f>VLOOKUP(A31,SoC_Data!A:AF,29,FALSE)-VLOOKUP(A31,SoC_Data!A:AF,22,FALSE)</f>
        <v>0</v>
      </c>
      <c r="I31" s="125">
        <v>1.713020439042482E8</v>
      </c>
      <c r="J31" s="125">
        <v>9.248359490188901E7</v>
      </c>
      <c r="K31" s="126">
        <v>2.726859038214619E8</v>
      </c>
      <c r="L31" s="127">
        <v>42991.0</v>
      </c>
      <c r="M31" s="127">
        <v>216479.0</v>
      </c>
      <c r="N31" s="127">
        <v>1826228.0</v>
      </c>
      <c r="O31" s="95">
        <v>2042707.0</v>
      </c>
      <c r="P31" s="95" t="s">
        <v>341</v>
      </c>
      <c r="Q31" s="95" t="s">
        <v>341</v>
      </c>
      <c r="R31" s="95">
        <v>136524.0</v>
      </c>
      <c r="S31" s="95">
        <v>-1222214.0</v>
      </c>
      <c r="T31" s="95">
        <v>3.8697948E7</v>
      </c>
      <c r="U31" s="96">
        <v>0.22590476516223465</v>
      </c>
      <c r="V31" s="96">
        <v>0.0014761969422234413</v>
      </c>
      <c r="W31" s="96">
        <v>0.14191400236565604</v>
      </c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</row>
    <row r="32" ht="21.0" customHeight="1">
      <c r="A32" s="93">
        <v>1.66871338E8</v>
      </c>
      <c r="B32" s="93" t="s">
        <v>121</v>
      </c>
      <c r="C32" s="94">
        <v>6.5896873E7</v>
      </c>
      <c r="D32" s="94">
        <v>9.62872898E8</v>
      </c>
      <c r="E32" s="94">
        <v>5386000.0</v>
      </c>
      <c r="F32" s="94">
        <v>10834.0</v>
      </c>
      <c r="G32" s="94">
        <v>263883.0</v>
      </c>
      <c r="H32" s="94">
        <f>VLOOKUP(A32,SoC_Data!A:AF,29,FALSE)-VLOOKUP(A32,SoC_Data!A:AF,22,FALSE)</f>
        <v>0</v>
      </c>
      <c r="I32" s="125">
        <v>1.9702763684153277E8</v>
      </c>
      <c r="J32" s="125">
        <v>1.0559453225982264E8</v>
      </c>
      <c r="K32" s="126">
        <v>3.105990100032325E8</v>
      </c>
      <c r="L32" s="127">
        <v>107.0</v>
      </c>
      <c r="M32" s="127">
        <v>163732.0</v>
      </c>
      <c r="N32" s="127">
        <v>2110884.0</v>
      </c>
      <c r="O32" s="95">
        <v>2274616.0</v>
      </c>
      <c r="P32" s="95" t="s">
        <v>341</v>
      </c>
      <c r="Q32" s="95" t="s">
        <v>341</v>
      </c>
      <c r="R32" s="95">
        <v>1082634.0</v>
      </c>
      <c r="S32" s="95">
        <v>-9973485.0</v>
      </c>
      <c r="T32" s="95">
        <v>4.3855593E7</v>
      </c>
      <c r="U32" s="96">
        <v>0.22258599708665536</v>
      </c>
      <c r="V32" s="96">
        <v>0.010252746774199486</v>
      </c>
      <c r="W32" s="96">
        <v>0.14119682158530894</v>
      </c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</row>
    <row r="33" ht="21.0" customHeight="1">
      <c r="A33" s="93">
        <v>1.66110884E8</v>
      </c>
      <c r="B33" s="93" t="s">
        <v>135</v>
      </c>
      <c r="C33" s="94">
        <v>6.9087711E7</v>
      </c>
      <c r="D33" s="94">
        <v>8.345884E8</v>
      </c>
      <c r="E33" s="94">
        <v>1595550.0</v>
      </c>
      <c r="F33" s="94">
        <v>1777.0</v>
      </c>
      <c r="G33" s="94">
        <v>78889.0</v>
      </c>
      <c r="H33" s="94">
        <f>VLOOKUP(A33,SoC_Data!A:AF,29,FALSE)-VLOOKUP(A33,SoC_Data!A:AF,22,FALSE)</f>
        <v>0</v>
      </c>
      <c r="I33" s="125">
        <v>1.7728137386934555E8</v>
      </c>
      <c r="J33" s="125">
        <v>9.559023223354277E7</v>
      </c>
      <c r="K33" s="126">
        <v>2.815580893761378E8</v>
      </c>
      <c r="L33" s="127">
        <v>38.0</v>
      </c>
      <c r="M33" s="127">
        <v>19138.0</v>
      </c>
      <c r="N33" s="127">
        <v>1941903.0</v>
      </c>
      <c r="O33" s="95">
        <v>1961041.0</v>
      </c>
      <c r="P33" s="95" t="s">
        <v>341</v>
      </c>
      <c r="Q33" s="95" t="s">
        <v>341</v>
      </c>
      <c r="R33" s="95">
        <v>58254.0</v>
      </c>
      <c r="S33" s="95">
        <v>-45499.0</v>
      </c>
      <c r="T33" s="95">
        <v>3.9029447E7</v>
      </c>
      <c r="U33" s="96">
        <v>0.22015537305551502</v>
      </c>
      <c r="V33" s="96">
        <v>6.094137302405107E-4</v>
      </c>
      <c r="W33" s="96">
        <v>0.13861951928456212</v>
      </c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</row>
    <row r="34" ht="21.0" customHeight="1">
      <c r="A34" s="93">
        <v>1.71491377E8</v>
      </c>
      <c r="B34" s="93" t="s">
        <v>124</v>
      </c>
      <c r="C34" s="94">
        <v>6.9866979E7</v>
      </c>
      <c r="D34" s="94">
        <v>4.04757155E8</v>
      </c>
      <c r="E34" s="94">
        <v>4396410.0</v>
      </c>
      <c r="F34" s="94">
        <v>4063.0</v>
      </c>
      <c r="G34" s="94">
        <v>217789.0</v>
      </c>
      <c r="H34" s="94">
        <f>VLOOKUP(A34,SoC_Data!A:AF,29,FALSE)-VLOOKUP(A34,SoC_Data!A:AF,22,FALSE)</f>
        <v>0</v>
      </c>
      <c r="I34" s="125">
        <v>1.9865334875335106E8</v>
      </c>
      <c r="J34" s="125">
        <v>1.0640215216684726E8</v>
      </c>
      <c r="K34" s="126">
        <v>3.129736877853079E8</v>
      </c>
      <c r="L34" s="127">
        <v>78148.0</v>
      </c>
      <c r="M34" s="127">
        <v>550100.0</v>
      </c>
      <c r="N34" s="127">
        <v>1845126.0</v>
      </c>
      <c r="O34" s="95">
        <v>2395226.0</v>
      </c>
      <c r="P34" s="95" t="s">
        <v>341</v>
      </c>
      <c r="Q34" s="95" t="s">
        <v>341</v>
      </c>
      <c r="R34" s="95">
        <v>274196.0</v>
      </c>
      <c r="S34" s="95">
        <v>-3019960.0</v>
      </c>
      <c r="T34" s="95">
        <v>4.247923E7</v>
      </c>
      <c r="U34" s="96">
        <v>0.21383596232622493</v>
      </c>
      <c r="V34" s="96">
        <v>0.002576977950314748</v>
      </c>
      <c r="W34" s="96">
        <v>0.13572779967733162</v>
      </c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</row>
    <row r="35" ht="21.0" customHeight="1">
      <c r="A35" s="93">
        <v>1.6942777E8</v>
      </c>
      <c r="B35" s="93" t="s">
        <v>105</v>
      </c>
      <c r="C35" s="94">
        <v>7.6281802E7</v>
      </c>
      <c r="D35" s="94">
        <v>7.09705446E8</v>
      </c>
      <c r="E35" s="94">
        <v>3691170.0</v>
      </c>
      <c r="F35" s="94">
        <v>1983.0</v>
      </c>
      <c r="G35" s="94">
        <v>183567.0</v>
      </c>
      <c r="H35" s="94">
        <f>VLOOKUP(A35,SoC_Data!A:AF,29,FALSE)-VLOOKUP(A35,SoC_Data!A:AF,22,FALSE)</f>
        <v>0</v>
      </c>
      <c r="I35" s="125">
        <v>2.535403376364674E8</v>
      </c>
      <c r="J35" s="125">
        <v>1.3250279952959003E8</v>
      </c>
      <c r="K35" s="126">
        <v>3.919643967187502E8</v>
      </c>
      <c r="L35" s="127">
        <v>19954.0</v>
      </c>
      <c r="M35" s="127">
        <v>685494.0</v>
      </c>
      <c r="N35" s="127">
        <v>2298207.0</v>
      </c>
      <c r="O35" s="95">
        <v>2983701.0</v>
      </c>
      <c r="P35" s="95" t="s">
        <v>341</v>
      </c>
      <c r="Q35" s="95" t="s">
        <v>341</v>
      </c>
      <c r="R35" s="95">
        <v>619282.0</v>
      </c>
      <c r="S35" s="95">
        <v>-5465138.0</v>
      </c>
      <c r="T35" s="95">
        <v>5.2843031E7</v>
      </c>
      <c r="U35" s="96">
        <v>0.20842060672715396</v>
      </c>
      <c r="V35" s="96">
        <v>0.004673727666121532</v>
      </c>
      <c r="W35" s="96">
        <v>0.1348158951230383</v>
      </c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</row>
    <row r="36" ht="21.0" customHeight="1">
      <c r="A36" s="93">
        <v>1.69420296E8</v>
      </c>
      <c r="B36" s="93" t="s">
        <v>180</v>
      </c>
      <c r="C36" s="94">
        <v>4.9358094E7</v>
      </c>
      <c r="D36" s="94">
        <v>1.73179572E8</v>
      </c>
      <c r="E36" s="94">
        <v>0.0</v>
      </c>
      <c r="F36" s="94">
        <v>0.0</v>
      </c>
      <c r="G36" s="94">
        <v>0.0</v>
      </c>
      <c r="H36" s="94">
        <f>VLOOKUP(A36,SoC_Data!A:AF,29,FALSE)-VLOOKUP(A36,SoC_Data!A:AF,22,FALSE)</f>
        <v>0</v>
      </c>
      <c r="I36" s="125">
        <v>8.238176882066858E7</v>
      </c>
      <c r="J36" s="125">
        <v>3.938950926457979E7</v>
      </c>
      <c r="K36" s="126">
        <v>1.3375224536814357E8</v>
      </c>
      <c r="L36" s="127">
        <v>62.0</v>
      </c>
      <c r="M36" s="127">
        <v>152990.0</v>
      </c>
      <c r="N36" s="127">
        <v>773714.0</v>
      </c>
      <c r="O36" s="95">
        <v>926704.0</v>
      </c>
      <c r="P36" s="95" t="s">
        <v>341</v>
      </c>
      <c r="Q36" s="95" t="s">
        <v>341</v>
      </c>
      <c r="R36" s="95">
        <v>80587.0</v>
      </c>
      <c r="S36" s="95">
        <v>-1324220.0</v>
      </c>
      <c r="T36" s="95">
        <v>1.7004192E7</v>
      </c>
      <c r="U36" s="96">
        <v>0.20640722144501777</v>
      </c>
      <c r="V36" s="96">
        <v>0.00204590007605061</v>
      </c>
      <c r="W36" s="96">
        <v>0.12713201152771056</v>
      </c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</row>
    <row r="37" ht="21.0" customHeight="1">
      <c r="A37" s="93">
        <v>1.7160984E8</v>
      </c>
      <c r="B37" s="93" t="s">
        <v>143</v>
      </c>
      <c r="C37" s="94">
        <v>6.4460251E7</v>
      </c>
      <c r="D37" s="94">
        <v>4.97923653E8</v>
      </c>
      <c r="E37" s="94">
        <v>1622090.0</v>
      </c>
      <c r="F37" s="94">
        <v>6123.0</v>
      </c>
      <c r="G37" s="94">
        <v>78043.0</v>
      </c>
      <c r="H37" s="94">
        <f>VLOOKUP(A37,SoC_Data!A:AF,29,FALSE)-VLOOKUP(A37,SoC_Data!A:AF,22,FALSE)</f>
        <v>0</v>
      </c>
      <c r="I37" s="125">
        <v>1.590368906110836E8</v>
      </c>
      <c r="J37" s="125">
        <v>8.598385444524826E7</v>
      </c>
      <c r="K37" s="126">
        <v>2.5435771402792576E8</v>
      </c>
      <c r="L37" s="127">
        <v>0.0</v>
      </c>
      <c r="M37" s="127">
        <v>144166.0</v>
      </c>
      <c r="N37" s="127">
        <v>1483892.0</v>
      </c>
      <c r="O37" s="95">
        <v>1628058.0</v>
      </c>
      <c r="P37" s="95" t="s">
        <v>341</v>
      </c>
      <c r="Q37" s="95" t="s">
        <v>341</v>
      </c>
      <c r="R37" s="95">
        <v>43926.0</v>
      </c>
      <c r="S37" s="95">
        <v>-3667106.0</v>
      </c>
      <c r="T37" s="95">
        <v>3.11195E7</v>
      </c>
      <c r="U37" s="96">
        <v>0.19567472603637046</v>
      </c>
      <c r="V37" s="96">
        <v>5.108633508395539E-4</v>
      </c>
      <c r="W37" s="96">
        <v>0.12234541468077281</v>
      </c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</row>
    <row r="38" ht="21.0" customHeight="1">
      <c r="A38" s="93">
        <v>1.5633938E8</v>
      </c>
      <c r="B38" s="93" t="s">
        <v>125</v>
      </c>
      <c r="C38" s="94">
        <v>6.8317464E7</v>
      </c>
      <c r="D38" s="94">
        <v>6.00985567E8</v>
      </c>
      <c r="E38" s="94">
        <v>1073360.0</v>
      </c>
      <c r="F38" s="94">
        <v>1948.0</v>
      </c>
      <c r="G38" s="94">
        <v>52694.0</v>
      </c>
      <c r="H38" s="94">
        <f>VLOOKUP(A38,SoC_Data!A:AF,29,FALSE)-VLOOKUP(A38,SoC_Data!A:AF,22,FALSE)</f>
        <v>0</v>
      </c>
      <c r="I38" s="125">
        <v>1.8902957388497138E8</v>
      </c>
      <c r="J38" s="125">
        <v>1.0158699262453175E8</v>
      </c>
      <c r="K38" s="126">
        <v>2.9888147979812104E8</v>
      </c>
      <c r="L38" s="127">
        <v>1332.0</v>
      </c>
      <c r="M38" s="127">
        <v>580157.0</v>
      </c>
      <c r="N38" s="127">
        <v>1433390.0</v>
      </c>
      <c r="O38" s="95">
        <v>2013547.0</v>
      </c>
      <c r="P38" s="95" t="s">
        <v>341</v>
      </c>
      <c r="Q38" s="95" t="s">
        <v>341</v>
      </c>
      <c r="R38" s="95">
        <v>380264.0</v>
      </c>
      <c r="S38" s="95">
        <v>-3089790.0</v>
      </c>
      <c r="T38" s="95">
        <v>3.447287E7</v>
      </c>
      <c r="U38" s="96">
        <v>0.18236760148958223</v>
      </c>
      <c r="V38" s="96">
        <v>0.003743235134496657</v>
      </c>
      <c r="W38" s="96">
        <v>0.11533959890483893</v>
      </c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</row>
    <row r="39" ht="21.0" customHeight="1">
      <c r="A39" s="93">
        <v>1.72033754E8</v>
      </c>
      <c r="B39" s="93" t="s">
        <v>127</v>
      </c>
      <c r="C39" s="94">
        <v>6.8030839E7</v>
      </c>
      <c r="D39" s="94">
        <v>3.81692523E8</v>
      </c>
      <c r="E39" s="94">
        <v>1380180.0</v>
      </c>
      <c r="F39" s="94">
        <v>1286.0</v>
      </c>
      <c r="G39" s="94">
        <v>68366.0</v>
      </c>
      <c r="H39" s="94">
        <f>VLOOKUP(A39,SoC_Data!A:AF,29,FALSE)-VLOOKUP(A39,SoC_Data!A:AF,22,FALSE)</f>
        <v>0</v>
      </c>
      <c r="I39" s="125">
        <v>1.919654614174736E8</v>
      </c>
      <c r="J39" s="125">
        <v>1.0306480659398775E8</v>
      </c>
      <c r="K39" s="126">
        <v>3.031895335802176E8</v>
      </c>
      <c r="L39" s="127">
        <v>3148.0</v>
      </c>
      <c r="M39" s="127">
        <v>711654.0</v>
      </c>
      <c r="N39" s="127">
        <v>1296196.0</v>
      </c>
      <c r="O39" s="95">
        <v>2007850.0</v>
      </c>
      <c r="P39" s="95" t="s">
        <v>341</v>
      </c>
      <c r="Q39" s="95" t="s">
        <v>341</v>
      </c>
      <c r="R39" s="95">
        <v>460363.0</v>
      </c>
      <c r="S39" s="95">
        <v>-5036451.0</v>
      </c>
      <c r="T39" s="95">
        <v>3.3049036E7</v>
      </c>
      <c r="U39" s="96">
        <v>0.17216136567466775</v>
      </c>
      <c r="V39" s="96">
        <v>0.0044667332643775134</v>
      </c>
      <c r="W39" s="96">
        <v>0.10900454118498097</v>
      </c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</row>
    <row r="40" ht="21.0" customHeight="1">
      <c r="A40" s="93">
        <v>1.81734011E8</v>
      </c>
      <c r="B40" s="93" t="s">
        <v>198</v>
      </c>
      <c r="C40" s="94">
        <v>3.0877176E7</v>
      </c>
      <c r="D40" s="94">
        <v>5.7637918E7</v>
      </c>
      <c r="E40" s="94">
        <v>781760.0</v>
      </c>
      <c r="F40" s="94">
        <v>162.0</v>
      </c>
      <c r="G40" s="94">
        <v>39007.0</v>
      </c>
      <c r="H40" s="94">
        <f>VLOOKUP(A40,SoC_Data!A:AF,29,FALSE)-VLOOKUP(A40,SoC_Data!A:AF,22,FALSE)</f>
        <v>0</v>
      </c>
      <c r="I40" s="125">
        <v>3.573951923727516E7</v>
      </c>
      <c r="J40" s="125">
        <v>-3000831.0586161288</v>
      </c>
      <c r="K40" s="126">
        <v>4.612785910186379E7</v>
      </c>
      <c r="L40" s="127">
        <v>5374.0</v>
      </c>
      <c r="M40" s="127">
        <v>144583.0</v>
      </c>
      <c r="N40" s="127">
        <v>168406.0</v>
      </c>
      <c r="O40" s="95">
        <v>312989.0</v>
      </c>
      <c r="P40" s="95" t="s">
        <v>341</v>
      </c>
      <c r="Q40" s="95" t="s">
        <v>341</v>
      </c>
      <c r="R40" s="95">
        <v>106056.0</v>
      </c>
      <c r="S40" s="95">
        <v>-875456.0</v>
      </c>
      <c r="T40" s="95">
        <v>4822609.0</v>
      </c>
      <c r="U40" s="96">
        <v>0.13493771329106674</v>
      </c>
      <c r="V40" s="96">
        <v>-0.03534220951742251</v>
      </c>
      <c r="W40" s="96">
        <v>0.10454872812003416</v>
      </c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</row>
    <row r="41" ht="21.0" customHeight="1">
      <c r="A41" s="93">
        <v>7.1613822E7</v>
      </c>
      <c r="B41" s="93" t="s">
        <v>102</v>
      </c>
      <c r="C41" s="94">
        <v>7.6075742E7</v>
      </c>
      <c r="D41" s="94">
        <v>2.100724613E9</v>
      </c>
      <c r="E41" s="94">
        <v>4335250.0</v>
      </c>
      <c r="F41" s="94">
        <v>8693.0</v>
      </c>
      <c r="G41" s="94">
        <v>212416.0</v>
      </c>
      <c r="H41" s="94">
        <f>VLOOKUP(A41,SoC_Data!A:AF,29,FALSE)-VLOOKUP(A41,SoC_Data!A:AF,22,FALSE)</f>
        <v>0</v>
      </c>
      <c r="I41" s="125">
        <v>2.5987989160272667E8</v>
      </c>
      <c r="J41" s="125">
        <v>1.3539249003943416E8</v>
      </c>
      <c r="K41" s="126">
        <v>4.009612064590272E8</v>
      </c>
      <c r="L41" s="127">
        <v>292004.0</v>
      </c>
      <c r="M41" s="127">
        <v>1283561.0</v>
      </c>
      <c r="N41" s="127">
        <v>1424346.0</v>
      </c>
      <c r="O41" s="95">
        <v>2707907.0</v>
      </c>
      <c r="P41" s="95" t="s">
        <v>341</v>
      </c>
      <c r="Q41" s="95" t="s">
        <v>341</v>
      </c>
      <c r="R41" s="95">
        <v>748197.0</v>
      </c>
      <c r="S41" s="95">
        <v>-7072700.0</v>
      </c>
      <c r="T41" s="95">
        <v>4.1411955E7</v>
      </c>
      <c r="U41" s="96">
        <v>0.15935036275644462</v>
      </c>
      <c r="V41" s="96">
        <v>0.005526133685716849</v>
      </c>
      <c r="W41" s="96">
        <v>0.10328169990737432</v>
      </c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</row>
    <row r="42" ht="21.0" customHeight="1">
      <c r="A42" s="93">
        <v>1.72029365E8</v>
      </c>
      <c r="B42" s="93" t="s">
        <v>196</v>
      </c>
      <c r="C42" s="94">
        <v>4.0421796E7</v>
      </c>
      <c r="D42" s="94">
        <v>1.31399465E8</v>
      </c>
      <c r="E42" s="94">
        <v>0.0</v>
      </c>
      <c r="F42" s="94">
        <v>0.0</v>
      </c>
      <c r="G42" s="94">
        <v>0.0</v>
      </c>
      <c r="H42" s="94">
        <f>VLOOKUP(A42,SoC_Data!A:AF,29,FALSE)-VLOOKUP(A42,SoC_Data!A:AF,22,FALSE)</f>
        <v>0</v>
      </c>
      <c r="I42" s="125">
        <v>5.841292378219096E7</v>
      </c>
      <c r="J42" s="125">
        <v>2.063888615019553E7</v>
      </c>
      <c r="K42" s="126">
        <v>9.179977246465883E7</v>
      </c>
      <c r="L42" s="127">
        <v>1.0</v>
      </c>
      <c r="M42" s="127">
        <v>169259.0</v>
      </c>
      <c r="N42" s="127">
        <v>384333.0</v>
      </c>
      <c r="O42" s="95">
        <v>553592.0</v>
      </c>
      <c r="P42" s="95" t="s">
        <v>341</v>
      </c>
      <c r="Q42" s="95" t="s">
        <v>341</v>
      </c>
      <c r="R42" s="95">
        <v>341838.0</v>
      </c>
      <c r="S42" s="95">
        <v>-1150052.0</v>
      </c>
      <c r="T42" s="95">
        <v>9382686.0</v>
      </c>
      <c r="U42" s="96">
        <v>0.16062688515620255</v>
      </c>
      <c r="V42" s="96">
        <v>0.016562812426617387</v>
      </c>
      <c r="W42" s="96">
        <v>0.10220816182972738</v>
      </c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</row>
    <row r="43" ht="21.0" customHeight="1">
      <c r="A43" s="93">
        <v>1.70866748E8</v>
      </c>
      <c r="B43" s="93" t="s">
        <v>113</v>
      </c>
      <c r="C43" s="94">
        <v>7.5486723E7</v>
      </c>
      <c r="D43" s="94">
        <v>5.3155801E8</v>
      </c>
      <c r="E43" s="94">
        <v>3741590.0</v>
      </c>
      <c r="F43" s="94">
        <v>14167.0</v>
      </c>
      <c r="G43" s="94">
        <v>179996.0</v>
      </c>
      <c r="H43" s="94">
        <f>VLOOKUP(A43,SoC_Data!A:AF,29,FALSE)-VLOOKUP(A43,SoC_Data!A:AF,22,FALSE)</f>
        <v>0</v>
      </c>
      <c r="I43" s="125">
        <v>2.228258680374581E8</v>
      </c>
      <c r="J43" s="125">
        <v>1.1815778602546592E8</v>
      </c>
      <c r="K43" s="126">
        <v>3.480261094288744E8</v>
      </c>
      <c r="L43" s="127">
        <v>2.0</v>
      </c>
      <c r="M43" s="127">
        <v>142684.0</v>
      </c>
      <c r="N43" s="127">
        <v>1681268.0</v>
      </c>
      <c r="O43" s="95">
        <v>1823952.0</v>
      </c>
      <c r="P43" s="95" t="s">
        <v>341</v>
      </c>
      <c r="Q43" s="95" t="s">
        <v>341</v>
      </c>
      <c r="R43" s="95">
        <v>120662.0</v>
      </c>
      <c r="S43" s="95">
        <v>-2783968.0</v>
      </c>
      <c r="T43" s="95">
        <v>3.5052213E7</v>
      </c>
      <c r="U43" s="96">
        <v>0.1573076470372262</v>
      </c>
      <c r="V43" s="96">
        <v>0.001021193812602365</v>
      </c>
      <c r="W43" s="96">
        <v>0.10071719348161025</v>
      </c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</row>
    <row r="44" ht="21.0" customHeight="1">
      <c r="A44" s="93">
        <v>1.71830779E8</v>
      </c>
      <c r="B44" s="93" t="s">
        <v>197</v>
      </c>
      <c r="C44" s="94">
        <v>4.0189618E7</v>
      </c>
      <c r="D44" s="94">
        <v>1.97874727E8</v>
      </c>
      <c r="E44" s="94">
        <v>568110.0</v>
      </c>
      <c r="F44" s="94">
        <v>409.0</v>
      </c>
      <c r="G44" s="94">
        <v>28201.0</v>
      </c>
      <c r="H44" s="94">
        <f>VLOOKUP(A44,SoC_Data!A:AF,29,FALSE)-VLOOKUP(A44,SoC_Data!A:AF,22,FALSE)</f>
        <v>0</v>
      </c>
      <c r="I44" s="125">
        <v>5.4573935619971454E7</v>
      </c>
      <c r="J44" s="125">
        <v>1.722362546152047E7</v>
      </c>
      <c r="K44" s="126">
        <v>8.466248270131592E7</v>
      </c>
      <c r="L44" s="127">
        <v>0.0</v>
      </c>
      <c r="M44" s="127">
        <v>140435.0</v>
      </c>
      <c r="N44" s="127">
        <v>336328.0</v>
      </c>
      <c r="O44" s="95">
        <v>476763.0</v>
      </c>
      <c r="P44" s="95" t="s">
        <v>341</v>
      </c>
      <c r="Q44" s="95" t="s">
        <v>341</v>
      </c>
      <c r="R44" s="95">
        <v>267063.0</v>
      </c>
      <c r="S44" s="95">
        <v>-950424.0</v>
      </c>
      <c r="T44" s="95">
        <v>8133462.0</v>
      </c>
      <c r="U44" s="96">
        <v>0.14903565058305124</v>
      </c>
      <c r="V44" s="96">
        <v>0.015505620497650101</v>
      </c>
      <c r="W44" s="96">
        <v>0.09606925925730714</v>
      </c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</row>
    <row r="45" ht="21.0" customHeight="1">
      <c r="A45" s="93">
        <v>1.71927851E8</v>
      </c>
      <c r="B45" s="93" t="s">
        <v>130</v>
      </c>
      <c r="C45" s="94">
        <v>7.0532835E7</v>
      </c>
      <c r="D45" s="94">
        <v>3.05727513E8</v>
      </c>
      <c r="E45" s="94">
        <v>5694320.0</v>
      </c>
      <c r="F45" s="94">
        <v>7732.0</v>
      </c>
      <c r="G45" s="94">
        <v>280850.0</v>
      </c>
      <c r="H45" s="94">
        <f>VLOOKUP(A45,SoC_Data!A:AF,29,FALSE)-VLOOKUP(A45,SoC_Data!A:AF,22,FALSE)</f>
        <v>0</v>
      </c>
      <c r="I45" s="125">
        <v>1.8087240605277485E8</v>
      </c>
      <c r="J45" s="125">
        <v>9.74378543873248E7</v>
      </c>
      <c r="K45" s="126">
        <v>2.868680926399737E8</v>
      </c>
      <c r="L45" s="127">
        <v>0.0</v>
      </c>
      <c r="M45" s="127">
        <v>86855.0</v>
      </c>
      <c r="N45" s="127">
        <v>1182079.0</v>
      </c>
      <c r="O45" s="95">
        <v>1268934.0</v>
      </c>
      <c r="P45" s="95" t="s">
        <v>341</v>
      </c>
      <c r="Q45" s="95" t="s">
        <v>341</v>
      </c>
      <c r="R45" s="95">
        <v>28662.0</v>
      </c>
      <c r="S45" s="95">
        <v>-714928.0</v>
      </c>
      <c r="T45" s="95">
        <v>2.451013E7</v>
      </c>
      <c r="U45" s="96">
        <v>0.1355106095777177</v>
      </c>
      <c r="V45" s="96">
        <v>2.941567235877938E-4</v>
      </c>
      <c r="W45" s="96">
        <v>0.08544041888534741</v>
      </c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</row>
    <row r="46" ht="21.0" customHeight="1">
      <c r="A46" s="93">
        <v>1.71701107E8</v>
      </c>
      <c r="B46" s="93" t="s">
        <v>114</v>
      </c>
      <c r="C46" s="94">
        <v>7.834574E7</v>
      </c>
      <c r="D46" s="94">
        <v>5.18202229E8</v>
      </c>
      <c r="E46" s="94">
        <v>1.087507E7</v>
      </c>
      <c r="F46" s="94">
        <v>33885.0</v>
      </c>
      <c r="G46" s="94">
        <v>526811.0</v>
      </c>
      <c r="H46" s="94">
        <f>VLOOKUP(A46,SoC_Data!A:AF,29,FALSE)-VLOOKUP(A46,SoC_Data!A:AF,22,FALSE)</f>
        <v>0</v>
      </c>
      <c r="I46" s="125">
        <v>2.3593787224594098E8</v>
      </c>
      <c r="J46" s="125">
        <v>1.2435546767969947E8</v>
      </c>
      <c r="K46" s="126">
        <v>3.668582112882583E8</v>
      </c>
      <c r="L46" s="127">
        <v>0.0</v>
      </c>
      <c r="M46" s="127">
        <v>104752.0</v>
      </c>
      <c r="N46" s="127">
        <v>1514075.0</v>
      </c>
      <c r="O46" s="95">
        <v>1618827.0</v>
      </c>
      <c r="P46" s="95" t="s">
        <v>341</v>
      </c>
      <c r="Q46" s="95" t="s">
        <v>341</v>
      </c>
      <c r="R46" s="95">
        <v>35364.0</v>
      </c>
      <c r="S46" s="95">
        <v>-902278.0</v>
      </c>
      <c r="T46" s="95">
        <v>3.132902E7</v>
      </c>
      <c r="U46" s="96">
        <v>0.1327850408320319</v>
      </c>
      <c r="V46" s="96">
        <v>2.8437832818969033E-4</v>
      </c>
      <c r="W46" s="96">
        <v>0.0853981702903285</v>
      </c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</row>
    <row r="47" ht="21.0" customHeight="1">
      <c r="A47" s="93">
        <v>7.7394861E7</v>
      </c>
      <c r="B47" s="93" t="s">
        <v>95</v>
      </c>
      <c r="C47" s="94">
        <v>8.1117173E7</v>
      </c>
      <c r="D47" s="94">
        <v>2.640017895E9</v>
      </c>
      <c r="E47" s="94">
        <v>2023530.0</v>
      </c>
      <c r="F47" s="94">
        <v>3465.0</v>
      </c>
      <c r="G47" s="94">
        <v>99444.0</v>
      </c>
      <c r="H47" s="94">
        <f>VLOOKUP(A47,SoC_Data!A:AF,29,FALSE)-VLOOKUP(A47,SoC_Data!A:AF,22,FALSE)</f>
        <v>0</v>
      </c>
      <c r="I47" s="125">
        <v>2.6564410019106385E8</v>
      </c>
      <c r="J47" s="125">
        <v>1.380007229169186E8</v>
      </c>
      <c r="K47" s="126">
        <v>4.0912203338957196E8</v>
      </c>
      <c r="L47" s="127">
        <v>0.0</v>
      </c>
      <c r="M47" s="127">
        <v>83813.0</v>
      </c>
      <c r="N47" s="127">
        <v>1668899.0</v>
      </c>
      <c r="O47" s="95">
        <v>1752712.0</v>
      </c>
      <c r="P47" s="95" t="s">
        <v>341</v>
      </c>
      <c r="Q47" s="95" t="s">
        <v>341</v>
      </c>
      <c r="R47" s="95">
        <v>47341.0</v>
      </c>
      <c r="S47" s="95">
        <v>-4219658.0</v>
      </c>
      <c r="T47" s="95">
        <v>3.421611E7</v>
      </c>
      <c r="U47" s="96">
        <v>0.1288043287066799</v>
      </c>
      <c r="V47" s="96">
        <v>3.43048927566133E-4</v>
      </c>
      <c r="W47" s="96">
        <v>0.08363301706466374</v>
      </c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</row>
    <row r="48" ht="21.0" customHeight="1">
      <c r="A48" s="93">
        <v>1.45033056E8</v>
      </c>
      <c r="B48" s="93" t="s">
        <v>173</v>
      </c>
      <c r="C48" s="94">
        <v>5.1917785E7</v>
      </c>
      <c r="D48" s="94">
        <v>4.44703644E8</v>
      </c>
      <c r="E48" s="94">
        <v>3007260.0</v>
      </c>
      <c r="F48" s="94">
        <v>2058.0</v>
      </c>
      <c r="G48" s="94">
        <v>149334.0</v>
      </c>
      <c r="H48" s="94">
        <f>VLOOKUP(A48,SoC_Data!A:AF,29,FALSE)-VLOOKUP(A48,SoC_Data!A:AF,22,FALSE)</f>
        <v>0</v>
      </c>
      <c r="I48" s="125">
        <v>1.0161919869104977E8</v>
      </c>
      <c r="J48" s="125">
        <v>5.243322497251802E7</v>
      </c>
      <c r="K48" s="126">
        <v>1.6538914459913874E8</v>
      </c>
      <c r="L48" s="127">
        <v>721.0</v>
      </c>
      <c r="M48" s="127">
        <v>271272.0</v>
      </c>
      <c r="N48" s="127">
        <v>518972.0</v>
      </c>
      <c r="O48" s="95">
        <v>790244.0</v>
      </c>
      <c r="P48" s="95" t="s">
        <v>341</v>
      </c>
      <c r="Q48" s="95" t="s">
        <v>341</v>
      </c>
      <c r="R48" s="95">
        <v>592475.0</v>
      </c>
      <c r="S48" s="95">
        <v>-2522362.0</v>
      </c>
      <c r="T48" s="95">
        <v>1.3093734E7</v>
      </c>
      <c r="U48" s="96">
        <v>0.12885098651297716</v>
      </c>
      <c r="V48" s="96">
        <v>0.01129961012908391</v>
      </c>
      <c r="W48" s="96">
        <v>0.07916924675882377</v>
      </c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</row>
    <row r="49" ht="21.0" customHeight="1">
      <c r="A49" s="93">
        <v>1.77187021E8</v>
      </c>
      <c r="B49" s="93" t="s">
        <v>184</v>
      </c>
      <c r="C49" s="94">
        <v>4.6642013E7</v>
      </c>
      <c r="D49" s="94">
        <v>1.05104406E8</v>
      </c>
      <c r="E49" s="94">
        <v>0.0</v>
      </c>
      <c r="F49" s="94">
        <v>0.0</v>
      </c>
      <c r="G49" s="94">
        <v>0.0</v>
      </c>
      <c r="H49" s="94">
        <f>VLOOKUP(A49,SoC_Data!A:AF,29,FALSE)-VLOOKUP(A49,SoC_Data!A:AF,22,FALSE)</f>
        <v>0</v>
      </c>
      <c r="I49" s="125">
        <v>7.478136147528781E7</v>
      </c>
      <c r="J49" s="125">
        <v>3.382068781511486E7</v>
      </c>
      <c r="K49" s="126">
        <v>1.2083161234570466E8</v>
      </c>
      <c r="L49" s="127">
        <v>1.0</v>
      </c>
      <c r="M49" s="127">
        <v>63090.0</v>
      </c>
      <c r="N49" s="127">
        <v>445554.0</v>
      </c>
      <c r="O49" s="95">
        <v>508644.0</v>
      </c>
      <c r="P49" s="95" t="s">
        <v>341</v>
      </c>
      <c r="Q49" s="95" t="s">
        <v>341</v>
      </c>
      <c r="R49" s="95">
        <v>99720.0</v>
      </c>
      <c r="S49" s="95">
        <v>-1282936.0</v>
      </c>
      <c r="T49" s="95">
        <v>9541980.0</v>
      </c>
      <c r="U49" s="96">
        <v>0.12759837226490234</v>
      </c>
      <c r="V49" s="96">
        <v>0.002948491188148869</v>
      </c>
      <c r="W49" s="96">
        <v>0.0789692350764961</v>
      </c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</row>
    <row r="50" ht="21.0" customHeight="1">
      <c r="A50" s="93">
        <v>1.4361245E8</v>
      </c>
      <c r="B50" s="93" t="s">
        <v>189</v>
      </c>
      <c r="C50" s="94">
        <v>4.3995707E7</v>
      </c>
      <c r="D50" s="94">
        <v>4.93645616E8</v>
      </c>
      <c r="E50" s="94">
        <v>0.0</v>
      </c>
      <c r="F50" s="94">
        <v>0.0</v>
      </c>
      <c r="G50" s="94">
        <v>0.0</v>
      </c>
      <c r="H50" s="94">
        <f>VLOOKUP(A50,SoC_Data!A:AF,29,FALSE)-VLOOKUP(A50,SoC_Data!A:AF,22,FALSE)</f>
        <v>0</v>
      </c>
      <c r="I50" s="125">
        <v>6.480715170377661E7</v>
      </c>
      <c r="J50" s="125">
        <v>2.6020478714421358E7</v>
      </c>
      <c r="K50" s="126">
        <v>1.0337640109393477E8</v>
      </c>
      <c r="L50" s="127">
        <v>0.0</v>
      </c>
      <c r="M50" s="127">
        <v>20102.0</v>
      </c>
      <c r="N50" s="127">
        <v>392583.0</v>
      </c>
      <c r="O50" s="95">
        <v>412685.0</v>
      </c>
      <c r="P50" s="95" t="s">
        <v>341</v>
      </c>
      <c r="Q50" s="95" t="s">
        <v>341</v>
      </c>
      <c r="R50" s="95">
        <v>11668.0</v>
      </c>
      <c r="S50" s="95">
        <v>-916462.0</v>
      </c>
      <c r="T50" s="95">
        <v>8052680.0</v>
      </c>
      <c r="U50" s="96">
        <v>0.12425603946934044</v>
      </c>
      <c r="V50" s="96">
        <v>4.484160390766843E-4</v>
      </c>
      <c r="W50" s="96">
        <v>0.0778966951333776</v>
      </c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</row>
    <row r="51" ht="21.0" customHeight="1">
      <c r="A51" s="93">
        <v>1.44109282E8</v>
      </c>
      <c r="B51" s="93" t="s">
        <v>104</v>
      </c>
      <c r="C51" s="94">
        <v>7.6572147E7</v>
      </c>
      <c r="D51" s="94">
        <v>8.78102917E8</v>
      </c>
      <c r="E51" s="94">
        <v>5761980.0</v>
      </c>
      <c r="F51" s="94">
        <v>23066.0</v>
      </c>
      <c r="G51" s="94">
        <v>276566.0</v>
      </c>
      <c r="H51" s="94">
        <f>VLOOKUP(A51,SoC_Data!A:AF,29,FALSE)-VLOOKUP(A51,SoC_Data!A:AF,22,FALSE)</f>
        <v>0</v>
      </c>
      <c r="I51" s="125">
        <v>2.5085290428028268E8</v>
      </c>
      <c r="J51" s="125">
        <v>1.31270924173947E8</v>
      </c>
      <c r="K51" s="126">
        <v>3.8814352216200054E8</v>
      </c>
      <c r="L51" s="127">
        <v>142806.0</v>
      </c>
      <c r="M51" s="127">
        <v>294376.0</v>
      </c>
      <c r="N51" s="127">
        <v>1352712.0</v>
      </c>
      <c r="O51" s="95">
        <v>1647088.0</v>
      </c>
      <c r="P51" s="95" t="s">
        <v>341</v>
      </c>
      <c r="Q51" s="95" t="s">
        <v>341</v>
      </c>
      <c r="R51" s="95">
        <v>33107.0</v>
      </c>
      <c r="S51" s="95">
        <v>-7126006.0</v>
      </c>
      <c r="T51" s="95">
        <v>3.0043213E7</v>
      </c>
      <c r="U51" s="96">
        <v>0.11976426219260412</v>
      </c>
      <c r="V51" s="96">
        <v>2.522036026510329E-4</v>
      </c>
      <c r="W51" s="96">
        <v>0.0774023300264194</v>
      </c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</row>
    <row r="52" ht="21.0" customHeight="1">
      <c r="A52" s="93">
        <v>1.69247313E8</v>
      </c>
      <c r="B52" s="93" t="s">
        <v>111</v>
      </c>
      <c r="C52" s="94">
        <v>7.5472091E7</v>
      </c>
      <c r="D52" s="94">
        <v>4.11967657E8</v>
      </c>
      <c r="E52" s="94">
        <v>1992420.0</v>
      </c>
      <c r="F52" s="94">
        <v>5326.0</v>
      </c>
      <c r="G52" s="94">
        <v>96958.0</v>
      </c>
      <c r="H52" s="94">
        <f>VLOOKUP(A52,SoC_Data!A:AF,29,FALSE)-VLOOKUP(A52,SoC_Data!A:AF,22,FALSE)</f>
        <v>0</v>
      </c>
      <c r="I52" s="125">
        <v>2.2571962602233106E8</v>
      </c>
      <c r="J52" s="125">
        <v>1.195356765934611E8</v>
      </c>
      <c r="K52" s="126">
        <v>3.521925016068314E8</v>
      </c>
      <c r="L52" s="127">
        <v>452.0</v>
      </c>
      <c r="M52" s="127">
        <v>493277.0</v>
      </c>
      <c r="N52" s="127">
        <v>1110555.0</v>
      </c>
      <c r="O52" s="95">
        <v>1603832.0</v>
      </c>
      <c r="P52" s="95" t="s">
        <v>341</v>
      </c>
      <c r="Q52" s="95" t="s">
        <v>341</v>
      </c>
      <c r="R52" s="95">
        <v>321051.0</v>
      </c>
      <c r="S52" s="95">
        <v>-1835170.0</v>
      </c>
      <c r="T52" s="95">
        <v>2.7144761E7</v>
      </c>
      <c r="U52" s="96">
        <v>0.12025875409395945</v>
      </c>
      <c r="V52" s="96">
        <v>0.0026858173990338403</v>
      </c>
      <c r="W52" s="96">
        <v>0.07707364829221418</v>
      </c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</row>
    <row r="53" ht="21.0" customHeight="1">
      <c r="A53" s="93">
        <v>1.71679053E8</v>
      </c>
      <c r="B53" s="93" t="s">
        <v>162</v>
      </c>
      <c r="C53" s="94">
        <v>5.9746519E7</v>
      </c>
      <c r="D53" s="94">
        <v>1.87513313E8</v>
      </c>
      <c r="E53" s="94">
        <v>1824110.0</v>
      </c>
      <c r="F53" s="94">
        <v>853.0</v>
      </c>
      <c r="G53" s="94">
        <v>90779.0</v>
      </c>
      <c r="H53" s="94">
        <f>VLOOKUP(A53,SoC_Data!A:AF,29,FALSE)-VLOOKUP(A53,SoC_Data!A:AF,22,FALSE)</f>
        <v>0</v>
      </c>
      <c r="I53" s="125">
        <v>1.3768394146493283E8</v>
      </c>
      <c r="J53" s="125">
        <v>7.419572688559943E7</v>
      </c>
      <c r="K53" s="126">
        <v>2.2197016450664008E8</v>
      </c>
      <c r="L53" s="127">
        <v>0.0</v>
      </c>
      <c r="M53" s="127">
        <v>225688.0</v>
      </c>
      <c r="N53" s="127">
        <v>738015.0</v>
      </c>
      <c r="O53" s="95">
        <v>963703.0</v>
      </c>
      <c r="P53" s="95" t="s">
        <v>341</v>
      </c>
      <c r="Q53" s="95" t="s">
        <v>341</v>
      </c>
      <c r="R53" s="95">
        <v>721713.0</v>
      </c>
      <c r="S53" s="95">
        <v>-2623332.0</v>
      </c>
      <c r="T53" s="95">
        <v>1.7031196E7</v>
      </c>
      <c r="U53" s="96">
        <v>0.12369776619401712</v>
      </c>
      <c r="V53" s="96">
        <v>0.009727150474754314</v>
      </c>
      <c r="W53" s="96">
        <v>0.07672741081151258</v>
      </c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</row>
    <row r="54" ht="21.0" customHeight="1">
      <c r="A54" s="93">
        <v>1.45408006E8</v>
      </c>
      <c r="B54" s="93" t="s">
        <v>81</v>
      </c>
      <c r="C54" s="94">
        <v>9.8676637E7</v>
      </c>
      <c r="D54" s="94">
        <v>1.258100235E9</v>
      </c>
      <c r="E54" s="94">
        <v>444640.0</v>
      </c>
      <c r="F54" s="94">
        <v>0.0</v>
      </c>
      <c r="G54" s="94">
        <v>22232.0</v>
      </c>
      <c r="H54" s="94">
        <f>VLOOKUP(A54,SoC_Data!A:AF,29,FALSE)-VLOOKUP(A54,SoC_Data!A:AF,22,FALSE)</f>
        <v>0</v>
      </c>
      <c r="I54" s="125">
        <v>4.342061688133872E8</v>
      </c>
      <c r="J54" s="125">
        <v>2.0832780883903992E8</v>
      </c>
      <c r="K54" s="126">
        <v>6.417380265630609E8</v>
      </c>
      <c r="L54" s="127">
        <v>16307.0</v>
      </c>
      <c r="M54" s="127">
        <v>775265.0</v>
      </c>
      <c r="N54" s="127">
        <v>2052736.0</v>
      </c>
      <c r="O54" s="95">
        <v>2828001.0</v>
      </c>
      <c r="P54" s="95" t="s">
        <v>341</v>
      </c>
      <c r="Q54" s="95" t="s">
        <v>341</v>
      </c>
      <c r="R54" s="95">
        <v>389394.0</v>
      </c>
      <c r="S54" s="95">
        <v>-4783411.0</v>
      </c>
      <c r="T54" s="95">
        <v>4.8831637E7</v>
      </c>
      <c r="U54" s="96">
        <v>0.11246186836416601</v>
      </c>
      <c r="V54" s="96">
        <v>0.0018691407650759531</v>
      </c>
      <c r="W54" s="96">
        <v>0.07609279017097723</v>
      </c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</row>
    <row r="55" ht="21.0" customHeight="1">
      <c r="A55" s="93">
        <v>1.76044158E8</v>
      </c>
      <c r="B55" s="93" t="s">
        <v>186</v>
      </c>
      <c r="C55" s="94">
        <v>4.6686086E7</v>
      </c>
      <c r="D55" s="94">
        <v>8.0429934E7</v>
      </c>
      <c r="E55" s="94">
        <v>547490.0</v>
      </c>
      <c r="F55" s="94">
        <v>143.0</v>
      </c>
      <c r="G55" s="94">
        <v>27303.0</v>
      </c>
      <c r="H55" s="94">
        <f>VLOOKUP(A55,SoC_Data!A:AF,29,FALSE)-VLOOKUP(A55,SoC_Data!A:AF,22,FALSE)</f>
        <v>0</v>
      </c>
      <c r="I55" s="125">
        <v>7.691227005421695E7</v>
      </c>
      <c r="J55" s="125">
        <v>3.541092894327014E7</v>
      </c>
      <c r="K55" s="126">
        <v>1.2448347708377409E8</v>
      </c>
      <c r="L55" s="127">
        <v>6.0</v>
      </c>
      <c r="M55" s="127">
        <v>91811.0</v>
      </c>
      <c r="N55" s="127">
        <v>411913.0</v>
      </c>
      <c r="O55" s="95">
        <v>503724.0</v>
      </c>
      <c r="P55" s="95" t="s">
        <v>341</v>
      </c>
      <c r="Q55" s="95" t="s">
        <v>341</v>
      </c>
      <c r="R55" s="95">
        <v>283478.0</v>
      </c>
      <c r="S55" s="95">
        <v>-879812.0</v>
      </c>
      <c r="T55" s="95">
        <v>9156371.0</v>
      </c>
      <c r="U55" s="96">
        <v>0.11904954818711626</v>
      </c>
      <c r="V55" s="96">
        <v>0.0080053816282014</v>
      </c>
      <c r="W55" s="96">
        <v>0.07355491037447487</v>
      </c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</row>
    <row r="56" ht="21.0" customHeight="1">
      <c r="A56" s="93">
        <v>6.4010776E7</v>
      </c>
      <c r="B56" s="93" t="s">
        <v>87</v>
      </c>
      <c r="C56" s="94">
        <v>7.9317817E7</v>
      </c>
      <c r="D56" s="94">
        <v>2.390546346E9</v>
      </c>
      <c r="E56" s="94">
        <v>3336070.0</v>
      </c>
      <c r="F56" s="94">
        <v>1677.0</v>
      </c>
      <c r="G56" s="94">
        <v>165965.0</v>
      </c>
      <c r="H56" s="94">
        <f>VLOOKUP(A56,SoC_Data!A:AF,29,FALSE)-VLOOKUP(A56,SoC_Data!A:AF,22,FALSE)</f>
        <v>0</v>
      </c>
      <c r="I56" s="125">
        <v>2.924659838565877E8</v>
      </c>
      <c r="J56" s="125">
        <v>1.4991496739871126E8</v>
      </c>
      <c r="K56" s="126">
        <v>4.4687030510485923E8</v>
      </c>
      <c r="L56" s="127">
        <v>0.0</v>
      </c>
      <c r="M56" s="127">
        <v>59565.0</v>
      </c>
      <c r="N56" s="127">
        <v>1587097.0</v>
      </c>
      <c r="O56" s="95">
        <v>1646662.0</v>
      </c>
      <c r="P56" s="95" t="s">
        <v>341</v>
      </c>
      <c r="Q56" s="95" t="s">
        <v>341</v>
      </c>
      <c r="R56" s="95">
        <v>272656.0</v>
      </c>
      <c r="S56" s="95">
        <v>-6870780.0</v>
      </c>
      <c r="T56" s="95">
        <v>3.2337718E7</v>
      </c>
      <c r="U56" s="96">
        <v>0.1105691594406308</v>
      </c>
      <c r="V56" s="96">
        <v>0.0018187376799732665</v>
      </c>
      <c r="W56" s="96">
        <v>0.07236488446555399</v>
      </c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</row>
    <row r="57" ht="21.0" customHeight="1">
      <c r="A57" s="93">
        <v>1.20029911E8</v>
      </c>
      <c r="B57" s="93" t="s">
        <v>123</v>
      </c>
      <c r="C57" s="94">
        <v>7.050432E7</v>
      </c>
      <c r="D57" s="94">
        <v>8.62967657E8</v>
      </c>
      <c r="E57" s="94">
        <v>7785970.0</v>
      </c>
      <c r="F57" s="94">
        <v>11191.0</v>
      </c>
      <c r="G57" s="94">
        <v>383703.0</v>
      </c>
      <c r="H57" s="94">
        <f>VLOOKUP(A57,SoC_Data!A:AF,29,FALSE)-VLOOKUP(A57,SoC_Data!A:AF,22,FALSE)</f>
        <v>0</v>
      </c>
      <c r="I57" s="125">
        <v>2.0195433382341647E8</v>
      </c>
      <c r="J57" s="125">
        <v>1.0803503872580157E8</v>
      </c>
      <c r="K57" s="126">
        <v>3.177883635753243E8</v>
      </c>
      <c r="L57" s="127">
        <v>2568.0</v>
      </c>
      <c r="M57" s="127">
        <v>153945.0</v>
      </c>
      <c r="N57" s="127">
        <v>1060010.0</v>
      </c>
      <c r="O57" s="95">
        <v>1213955.0</v>
      </c>
      <c r="P57" s="95" t="s">
        <v>341</v>
      </c>
      <c r="Q57" s="95" t="s">
        <v>341</v>
      </c>
      <c r="R57" s="95">
        <v>181280.0</v>
      </c>
      <c r="S57" s="95">
        <v>-5594810.0</v>
      </c>
      <c r="T57" s="95">
        <v>2.2740212E7</v>
      </c>
      <c r="U57" s="96">
        <v>0.11260076260548803</v>
      </c>
      <c r="V57" s="96">
        <v>0.001677974128931428</v>
      </c>
      <c r="W57" s="96">
        <v>0.07155772396496188</v>
      </c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</row>
    <row r="58" ht="21.0" customHeight="1">
      <c r="A58" s="93">
        <v>1.66234202E8</v>
      </c>
      <c r="B58" s="93" t="s">
        <v>178</v>
      </c>
      <c r="C58" s="94">
        <v>4.8810504E7</v>
      </c>
      <c r="D58" s="94">
        <v>2.90951834E8</v>
      </c>
      <c r="E58" s="94">
        <v>0.0</v>
      </c>
      <c r="F58" s="94">
        <v>0.0</v>
      </c>
      <c r="G58" s="94">
        <v>0.0</v>
      </c>
      <c r="H58" s="94">
        <f>VLOOKUP(A58,SoC_Data!A:AF,29,FALSE)-VLOOKUP(A58,SoC_Data!A:AF,22,FALSE)</f>
        <v>0</v>
      </c>
      <c r="I58" s="125">
        <v>8.271804418233466E7</v>
      </c>
      <c r="J58" s="125">
        <v>3.96296096214287E7</v>
      </c>
      <c r="K58" s="126">
        <v>1.343175322677011E8</v>
      </c>
      <c r="L58" s="127">
        <v>23568.0</v>
      </c>
      <c r="M58" s="127">
        <v>8134.0</v>
      </c>
      <c r="N58" s="127">
        <v>467958.0</v>
      </c>
      <c r="O58" s="95">
        <v>476092.0</v>
      </c>
      <c r="P58" s="95" t="s">
        <v>341</v>
      </c>
      <c r="Q58" s="95" t="s">
        <v>341</v>
      </c>
      <c r="R58" s="95">
        <v>220997.0</v>
      </c>
      <c r="S58" s="95">
        <v>-2027848.0</v>
      </c>
      <c r="T58" s="95">
        <v>9446617.0</v>
      </c>
      <c r="U58" s="96">
        <v>0.11420261556446988</v>
      </c>
      <c r="V58" s="96">
        <v>0.005576562628578141</v>
      </c>
      <c r="W58" s="96">
        <v>0.07033048359742385</v>
      </c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</row>
    <row r="59" ht="21.0" customHeight="1">
      <c r="A59" s="93">
        <v>1.69953509E8</v>
      </c>
      <c r="B59" s="93" t="s">
        <v>188</v>
      </c>
      <c r="C59" s="94">
        <v>4.7526956E7</v>
      </c>
      <c r="D59" s="94">
        <v>2.32186504E8</v>
      </c>
      <c r="E59" s="94">
        <v>1594690.0</v>
      </c>
      <c r="F59" s="94">
        <v>35.0</v>
      </c>
      <c r="G59" s="94">
        <v>79717.0</v>
      </c>
      <c r="H59" s="94">
        <f>VLOOKUP(A59,SoC_Data!A:AF,29,FALSE)-VLOOKUP(A59,SoC_Data!A:AF,22,FALSE)</f>
        <v>0</v>
      </c>
      <c r="I59" s="125">
        <v>8.004597543490613E7</v>
      </c>
      <c r="J59" s="125">
        <v>3.770773275185151E7</v>
      </c>
      <c r="K59" s="126">
        <v>1.2981149888252412E8</v>
      </c>
      <c r="L59" s="127">
        <v>57368.0</v>
      </c>
      <c r="M59" s="127">
        <v>197087.0</v>
      </c>
      <c r="N59" s="127">
        <v>354894.0</v>
      </c>
      <c r="O59" s="95">
        <v>551981.0</v>
      </c>
      <c r="P59" s="95" t="s">
        <v>341</v>
      </c>
      <c r="Q59" s="95" t="s">
        <v>341</v>
      </c>
      <c r="R59" s="95">
        <v>194249.0</v>
      </c>
      <c r="S59" s="95">
        <v>-1875473.0</v>
      </c>
      <c r="T59" s="95">
        <v>9087140.0</v>
      </c>
      <c r="U59" s="96">
        <v>0.11352400855418043</v>
      </c>
      <c r="V59" s="96">
        <v>0.005151436743182659</v>
      </c>
      <c r="W59" s="96">
        <v>0.07000258126765499</v>
      </c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</row>
    <row r="60" ht="21.0" customHeight="1">
      <c r="A60" s="93">
        <v>6.3222201E7</v>
      </c>
      <c r="B60" s="93" t="s">
        <v>94</v>
      </c>
      <c r="C60" s="94">
        <v>8.4915348E7</v>
      </c>
      <c r="D60" s="94">
        <v>1.922004721E9</v>
      </c>
      <c r="E60" s="94">
        <v>0.0</v>
      </c>
      <c r="F60" s="94">
        <v>0.0</v>
      </c>
      <c r="G60" s="94">
        <v>0.0</v>
      </c>
      <c r="H60" s="94">
        <f>VLOOKUP(A60,SoC_Data!A:AF,29,FALSE)-VLOOKUP(A60,SoC_Data!A:AF,22,FALSE)</f>
        <v>0</v>
      </c>
      <c r="I60" s="125">
        <v>2.857642825846785E8</v>
      </c>
      <c r="J60" s="125">
        <v>1.469706542563007E8</v>
      </c>
      <c r="K60" s="126">
        <v>4.374715813618361E8</v>
      </c>
      <c r="L60" s="127">
        <v>32542.0</v>
      </c>
      <c r="M60" s="127">
        <v>279706.0</v>
      </c>
      <c r="N60" s="127">
        <v>1370877.0</v>
      </c>
      <c r="O60" s="95">
        <v>1650583.0</v>
      </c>
      <c r="P60" s="95" t="s">
        <v>341</v>
      </c>
      <c r="Q60" s="95" t="s">
        <v>341</v>
      </c>
      <c r="R60" s="95">
        <v>162308.0</v>
      </c>
      <c r="S60" s="95">
        <v>-2376413.0</v>
      </c>
      <c r="T60" s="95">
        <v>3.0225021E7</v>
      </c>
      <c r="U60" s="96">
        <v>0.10576906507216709</v>
      </c>
      <c r="V60" s="96">
        <v>0.001104356518117914</v>
      </c>
      <c r="W60" s="96">
        <v>0.06909025017330361</v>
      </c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</row>
    <row r="61" ht="21.0" customHeight="1">
      <c r="A61" s="93">
        <v>1.72041454E8</v>
      </c>
      <c r="B61" s="93" t="s">
        <v>117</v>
      </c>
      <c r="C61" s="94">
        <v>7.2345094E7</v>
      </c>
      <c r="D61" s="94">
        <v>4.08665765E8</v>
      </c>
      <c r="E61" s="94">
        <v>3014700.0</v>
      </c>
      <c r="F61" s="94">
        <v>6492.0</v>
      </c>
      <c r="G61" s="94">
        <v>147489.0</v>
      </c>
      <c r="H61" s="94">
        <f>VLOOKUP(A61,SoC_Data!A:AF,29,FALSE)-VLOOKUP(A61,SoC_Data!A:AF,22,FALSE)</f>
        <v>0</v>
      </c>
      <c r="I61" s="125">
        <v>2.137131971507125E8</v>
      </c>
      <c r="J61" s="125">
        <v>1.1377924025721958E8</v>
      </c>
      <c r="K61" s="126">
        <v>3.3486578955864805E8</v>
      </c>
      <c r="L61" s="127">
        <v>5479.0</v>
      </c>
      <c r="M61" s="127">
        <v>363411.0</v>
      </c>
      <c r="N61" s="127">
        <v>965774.0</v>
      </c>
      <c r="O61" s="95">
        <v>1329185.0</v>
      </c>
      <c r="P61" s="95" t="s">
        <v>341</v>
      </c>
      <c r="Q61" s="95" t="s">
        <v>341</v>
      </c>
      <c r="R61" s="95">
        <v>282877.0</v>
      </c>
      <c r="S61" s="95">
        <v>-8440070.0</v>
      </c>
      <c r="T61" s="95">
        <v>2.2958139E7</v>
      </c>
      <c r="U61" s="96">
        <v>0.10742499436667784</v>
      </c>
      <c r="V61" s="96">
        <v>0.0024861916757442115</v>
      </c>
      <c r="W61" s="96">
        <v>0.06855922496669113</v>
      </c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</row>
    <row r="62" ht="21.0" customHeight="1">
      <c r="A62" s="93">
        <v>1.56479771E8</v>
      </c>
      <c r="B62" s="93" t="s">
        <v>112</v>
      </c>
      <c r="C62" s="94">
        <v>7.5115358E7</v>
      </c>
      <c r="D62" s="94">
        <v>1.573638584E9</v>
      </c>
      <c r="E62" s="94">
        <v>8784770.0</v>
      </c>
      <c r="F62" s="94">
        <v>16195.0</v>
      </c>
      <c r="G62" s="94">
        <v>431141.0</v>
      </c>
      <c r="H62" s="94">
        <f>VLOOKUP(A62,SoC_Data!A:AF,29,FALSE)-VLOOKUP(A62,SoC_Data!A:AF,22,FALSE)</f>
        <v>0</v>
      </c>
      <c r="I62" s="125">
        <v>2.2508428131146637E8</v>
      </c>
      <c r="J62" s="125">
        <v>1.1923365391881898E8</v>
      </c>
      <c r="K62" s="126">
        <v>3.512782511749284E8</v>
      </c>
      <c r="L62" s="127">
        <v>0.0</v>
      </c>
      <c r="M62" s="127">
        <v>86353.0</v>
      </c>
      <c r="N62" s="127">
        <v>1143033.0</v>
      </c>
      <c r="O62" s="95">
        <v>1229386.0</v>
      </c>
      <c r="P62" s="95" t="s">
        <v>341</v>
      </c>
      <c r="Q62" s="95" t="s">
        <v>341</v>
      </c>
      <c r="R62" s="95">
        <v>13647.0</v>
      </c>
      <c r="S62" s="95">
        <v>-4327016.0</v>
      </c>
      <c r="T62" s="95">
        <v>2.3724196E7</v>
      </c>
      <c r="U62" s="96">
        <v>0.10540138947850833</v>
      </c>
      <c r="V62" s="96">
        <v>1.1445594051232926E-4</v>
      </c>
      <c r="W62" s="96">
        <v>0.06753676300952062</v>
      </c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</row>
    <row r="63" ht="21.0" customHeight="1">
      <c r="A63" s="93">
        <v>4.8741756E7</v>
      </c>
      <c r="B63" s="93" t="s">
        <v>99</v>
      </c>
      <c r="C63" s="94">
        <v>8.0070266E7</v>
      </c>
      <c r="D63" s="94">
        <v>2.902349044E9</v>
      </c>
      <c r="E63" s="94">
        <v>4418540.0</v>
      </c>
      <c r="F63" s="94">
        <v>3454.0</v>
      </c>
      <c r="G63" s="94">
        <v>219200.0</v>
      </c>
      <c r="H63" s="94">
        <f>VLOOKUP(A63,SoC_Data!A:AF,29,FALSE)-VLOOKUP(A63,SoC_Data!A:AF,22,FALSE)</f>
        <v>0</v>
      </c>
      <c r="I63" s="125">
        <v>2.7446638177961296E8</v>
      </c>
      <c r="J63" s="125">
        <v>1.4195878448448095E8</v>
      </c>
      <c r="K63" s="126">
        <v>4.215780100972431E8</v>
      </c>
      <c r="L63" s="127">
        <v>110121.0</v>
      </c>
      <c r="M63" s="127">
        <v>305900.0</v>
      </c>
      <c r="N63" s="127">
        <v>1267467.0</v>
      </c>
      <c r="O63" s="95">
        <v>1573367.0</v>
      </c>
      <c r="P63" s="95" t="s">
        <v>341</v>
      </c>
      <c r="Q63" s="95" t="s">
        <v>341</v>
      </c>
      <c r="R63" s="95">
        <v>300843.0</v>
      </c>
      <c r="S63" s="95">
        <v>-5215467.0</v>
      </c>
      <c r="T63" s="95">
        <v>2.8433738E7</v>
      </c>
      <c r="U63" s="96">
        <v>0.10359643252349686</v>
      </c>
      <c r="V63" s="96">
        <v>0.0021192277821517162</v>
      </c>
      <c r="W63" s="96">
        <v>0.06744597042298613</v>
      </c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</row>
    <row r="64" ht="21.0" customHeight="1">
      <c r="A64" s="93">
        <v>1.70708608E8</v>
      </c>
      <c r="B64" s="93" t="s">
        <v>142</v>
      </c>
      <c r="C64" s="94">
        <v>6.6693531E7</v>
      </c>
      <c r="D64" s="94">
        <v>2.66970583E8</v>
      </c>
      <c r="E64" s="94">
        <v>2253140.0</v>
      </c>
      <c r="F64" s="94">
        <v>4046.0</v>
      </c>
      <c r="G64" s="94">
        <v>110634.0</v>
      </c>
      <c r="H64" s="94">
        <f>VLOOKUP(A64,SoC_Data!A:AF,29,FALSE)-VLOOKUP(A64,SoC_Data!A:AF,22,FALSE)</f>
        <v>0</v>
      </c>
      <c r="I64" s="125">
        <v>1.6486414864921677E8</v>
      </c>
      <c r="J64" s="125">
        <v>8.909418066926573E7</v>
      </c>
      <c r="K64" s="126">
        <v>2.630881352350217E8</v>
      </c>
      <c r="L64" s="127">
        <v>1606.0</v>
      </c>
      <c r="M64" s="127">
        <v>30269.0</v>
      </c>
      <c r="N64" s="127">
        <v>861055.0</v>
      </c>
      <c r="O64" s="95">
        <v>891324.0</v>
      </c>
      <c r="P64" s="95" t="s">
        <v>341</v>
      </c>
      <c r="Q64" s="95" t="s">
        <v>341</v>
      </c>
      <c r="R64" s="95">
        <v>22298.0</v>
      </c>
      <c r="S64" s="95">
        <v>-2533317.0</v>
      </c>
      <c r="T64" s="95">
        <v>1.7524111E7</v>
      </c>
      <c r="U64" s="96">
        <v>0.1062942498025222</v>
      </c>
      <c r="V64" s="96">
        <v>2.502744829404105E-4</v>
      </c>
      <c r="W64" s="96">
        <v>0.06660927899445322</v>
      </c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</row>
    <row r="65" ht="21.0" customHeight="1">
      <c r="A65" s="93">
        <v>1.3871553E8</v>
      </c>
      <c r="B65" s="93" t="s">
        <v>92</v>
      </c>
      <c r="C65" s="94">
        <v>8.4865812E7</v>
      </c>
      <c r="D65" s="94">
        <v>8.53472931E8</v>
      </c>
      <c r="E65" s="94">
        <v>1334850.0</v>
      </c>
      <c r="F65" s="94">
        <v>4949.0</v>
      </c>
      <c r="G65" s="94">
        <v>64268.0</v>
      </c>
      <c r="H65" s="94">
        <f>VLOOKUP(A65,SoC_Data!A:AF,29,FALSE)-VLOOKUP(A65,SoC_Data!A:AF,22,FALSE)</f>
        <v>0</v>
      </c>
      <c r="I65" s="125">
        <v>2.9305264522495663E8</v>
      </c>
      <c r="J65" s="125">
        <v>1.5017173061132097E8</v>
      </c>
      <c r="K65" s="126">
        <v>4.4769206807063854E8</v>
      </c>
      <c r="L65" s="127">
        <v>0.0</v>
      </c>
      <c r="M65" s="127">
        <v>59415.0</v>
      </c>
      <c r="N65" s="127">
        <v>1232962.0</v>
      </c>
      <c r="O65" s="95">
        <v>1292377.0</v>
      </c>
      <c r="P65" s="95" t="s">
        <v>341</v>
      </c>
      <c r="Q65" s="95" t="s">
        <v>341</v>
      </c>
      <c r="R65" s="95">
        <v>95692.0</v>
      </c>
      <c r="S65" s="95">
        <v>-5375180.0</v>
      </c>
      <c r="T65" s="95">
        <v>2.525339E7</v>
      </c>
      <c r="U65" s="96">
        <v>0.08617356100169199</v>
      </c>
      <c r="V65" s="96">
        <v>6.372171354119434E-4</v>
      </c>
      <c r="W65" s="96">
        <v>0.05640794599920279</v>
      </c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</row>
    <row r="66" ht="21.0" customHeight="1">
      <c r="A66" s="93">
        <v>2.989016E7</v>
      </c>
      <c r="B66" s="93" t="s">
        <v>101</v>
      </c>
      <c r="C66" s="94">
        <v>8.0264612E7</v>
      </c>
      <c r="D66" s="94">
        <v>8.24349652E8</v>
      </c>
      <c r="E66" s="94">
        <v>520700.0</v>
      </c>
      <c r="F66" s="94">
        <v>0.0</v>
      </c>
      <c r="G66" s="94">
        <v>26035.0</v>
      </c>
      <c r="H66" s="94">
        <f>VLOOKUP(A66,SoC_Data!A:AF,29,FALSE)-VLOOKUP(A66,SoC_Data!A:AF,22,FALSE)</f>
        <v>0</v>
      </c>
      <c r="I66" s="125">
        <v>2.9544866065072894E8</v>
      </c>
      <c r="J66" s="125">
        <v>1.5121878332718825E8</v>
      </c>
      <c r="K66" s="126">
        <v>4.5104664386614215E8</v>
      </c>
      <c r="L66" s="127">
        <v>56715.0</v>
      </c>
      <c r="M66" s="127">
        <v>347188.0</v>
      </c>
      <c r="N66" s="127">
        <v>1075391.0</v>
      </c>
      <c r="O66" s="95">
        <v>1422579.0</v>
      </c>
      <c r="P66" s="95" t="s">
        <v>341</v>
      </c>
      <c r="Q66" s="95" t="s">
        <v>341</v>
      </c>
      <c r="R66" s="95">
        <v>525218.0</v>
      </c>
      <c r="S66" s="95">
        <v>-8319682.0</v>
      </c>
      <c r="T66" s="95">
        <v>2.5280991E7</v>
      </c>
      <c r="U66" s="96">
        <v>0.08556813540571935</v>
      </c>
      <c r="V66" s="96">
        <v>0.0034732325472001655</v>
      </c>
      <c r="W66" s="96">
        <v>0.05604961558588313</v>
      </c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</row>
    <row r="67" ht="21.0" customHeight="1">
      <c r="A67" s="93">
        <v>1.66807426E8</v>
      </c>
      <c r="B67" s="93" t="s">
        <v>158</v>
      </c>
      <c r="C67" s="94">
        <v>6.1558005E7</v>
      </c>
      <c r="D67" s="94">
        <v>3.46498807E8</v>
      </c>
      <c r="E67" s="94">
        <v>4471260.0</v>
      </c>
      <c r="F67" s="94">
        <v>46056.0</v>
      </c>
      <c r="G67" s="94">
        <v>200535.0</v>
      </c>
      <c r="H67" s="94">
        <f>VLOOKUP(A67,SoC_Data!A:AF,29,FALSE)-VLOOKUP(A67,SoC_Data!A:AF,22,FALSE)</f>
        <v>0</v>
      </c>
      <c r="I67" s="125">
        <v>1.5405285295643243E8</v>
      </c>
      <c r="J67" s="125">
        <v>8.32895884121257E7</v>
      </c>
      <c r="K67" s="126">
        <v>2.468561103651953E8</v>
      </c>
      <c r="L67" s="127">
        <v>36.0</v>
      </c>
      <c r="M67" s="127">
        <v>63962.0</v>
      </c>
      <c r="N67" s="127">
        <v>609697.0</v>
      </c>
      <c r="O67" s="95">
        <v>673659.0</v>
      </c>
      <c r="P67" s="95" t="s">
        <v>341</v>
      </c>
      <c r="Q67" s="95" t="s">
        <v>341</v>
      </c>
      <c r="R67" s="95">
        <v>123.0</v>
      </c>
      <c r="S67" s="95">
        <v>-6630104.0</v>
      </c>
      <c r="T67" s="95">
        <v>1.2833635E7</v>
      </c>
      <c r="U67" s="96">
        <v>0.08330670126329612</v>
      </c>
      <c r="V67" s="96">
        <v>1.4767752169861012E-6</v>
      </c>
      <c r="W67" s="96">
        <v>0.05198832218904409</v>
      </c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</row>
    <row r="68" ht="21.0" customHeight="1">
      <c r="A68" s="93">
        <v>7.1152824E7</v>
      </c>
      <c r="B68" s="93" t="s">
        <v>97</v>
      </c>
      <c r="C68" s="94">
        <v>8.1331806E7</v>
      </c>
      <c r="D68" s="94">
        <v>1.808338093E9</v>
      </c>
      <c r="E68" s="94">
        <v>6732810.0</v>
      </c>
      <c r="F68" s="94">
        <v>15035.0</v>
      </c>
      <c r="G68" s="94">
        <v>329123.0</v>
      </c>
      <c r="H68" s="94">
        <f>VLOOKUP(A68,SoC_Data!A:AF,29,FALSE)-VLOOKUP(A68,SoC_Data!A:AF,22,FALSE)</f>
        <v>0</v>
      </c>
      <c r="I68" s="125">
        <v>2.5410532304706192E8</v>
      </c>
      <c r="J68" s="125">
        <v>1.3276125102937408E8</v>
      </c>
      <c r="K68" s="126">
        <v>3.927671320344463E8</v>
      </c>
      <c r="L68" s="127">
        <v>0.0</v>
      </c>
      <c r="M68" s="127">
        <v>16875.0</v>
      </c>
      <c r="N68" s="127">
        <v>1007090.0</v>
      </c>
      <c r="O68" s="95">
        <v>1023965.0</v>
      </c>
      <c r="P68" s="95" t="s">
        <v>341</v>
      </c>
      <c r="Q68" s="95" t="s">
        <v>341</v>
      </c>
      <c r="R68" s="95">
        <v>0.0</v>
      </c>
      <c r="S68" s="95">
        <v>-1099080.0</v>
      </c>
      <c r="T68" s="95">
        <v>2.031055E7</v>
      </c>
      <c r="U68" s="96">
        <v>0.07992965183274951</v>
      </c>
      <c r="V68" s="96">
        <v>0.0</v>
      </c>
      <c r="W68" s="96">
        <v>0.05171142986124087</v>
      </c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</row>
    <row r="69" ht="21.0" customHeight="1">
      <c r="A69" s="93">
        <v>1.44684719E8</v>
      </c>
      <c r="B69" s="93" t="s">
        <v>160</v>
      </c>
      <c r="C69" s="94">
        <v>5.9855886E7</v>
      </c>
      <c r="D69" s="94">
        <v>2.49846608E8</v>
      </c>
      <c r="E69" s="94">
        <v>1085399.0</v>
      </c>
      <c r="F69" s="94">
        <v>2107.0</v>
      </c>
      <c r="G69" s="94">
        <v>53216.0</v>
      </c>
      <c r="H69" s="94">
        <f>VLOOKUP(A69,SoC_Data!A:AF,29,FALSE)-VLOOKUP(A69,SoC_Data!A:AF,22,FALSE)</f>
        <v>0</v>
      </c>
      <c r="I69" s="125">
        <v>1.4216509688576153E8</v>
      </c>
      <c r="J69" s="125">
        <v>7.672522215381789E7</v>
      </c>
      <c r="K69" s="126">
        <v>2.288234738294197E8</v>
      </c>
      <c r="L69" s="127">
        <v>16607.0</v>
      </c>
      <c r="M69" s="127">
        <v>259377.0</v>
      </c>
      <c r="N69" s="127">
        <v>448652.0</v>
      </c>
      <c r="O69" s="95">
        <v>708029.0</v>
      </c>
      <c r="P69" s="95" t="s">
        <v>341</v>
      </c>
      <c r="Q69" s="95" t="s">
        <v>341</v>
      </c>
      <c r="R69" s="95">
        <v>461043.0</v>
      </c>
      <c r="S69" s="95">
        <v>-4023970.0</v>
      </c>
      <c r="T69" s="95">
        <v>1.1574094E7</v>
      </c>
      <c r="U69" s="96">
        <v>0.08141304900808742</v>
      </c>
      <c r="V69" s="96">
        <v>0.0060090148592298115</v>
      </c>
      <c r="W69" s="96">
        <v>0.05058088580819336</v>
      </c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</row>
    <row r="70" ht="21.0" customHeight="1">
      <c r="A70" s="93">
        <v>1.56007436E8</v>
      </c>
      <c r="B70" s="93" t="s">
        <v>177</v>
      </c>
      <c r="C70" s="94">
        <v>4.7758537E7</v>
      </c>
      <c r="D70" s="94">
        <v>1.56937032E8</v>
      </c>
      <c r="E70" s="94">
        <v>76900.0</v>
      </c>
      <c r="F70" s="94">
        <v>0.0</v>
      </c>
      <c r="G70" s="94">
        <v>3845.0</v>
      </c>
      <c r="H70" s="94">
        <f>VLOOKUP(A70,SoC_Data!A:AF,29,FALSE)-VLOOKUP(A70,SoC_Data!A:AF,22,FALSE)</f>
        <v>0</v>
      </c>
      <c r="I70" s="125">
        <v>9.945883219033083E7</v>
      </c>
      <c r="J70" s="125">
        <v>5.103041803320111E7</v>
      </c>
      <c r="K70" s="126">
        <v>1.6189920602908733E8</v>
      </c>
      <c r="L70" s="127">
        <v>8.0</v>
      </c>
      <c r="M70" s="127">
        <v>47287.0</v>
      </c>
      <c r="N70" s="127">
        <v>356046.0</v>
      </c>
      <c r="O70" s="95">
        <v>403333.0</v>
      </c>
      <c r="P70" s="95" t="s">
        <v>341</v>
      </c>
      <c r="Q70" s="95" t="s">
        <v>341</v>
      </c>
      <c r="R70" s="95">
        <v>2266936.0</v>
      </c>
      <c r="S70" s="95">
        <v>-6450523.0</v>
      </c>
      <c r="T70" s="95">
        <v>7593791.0</v>
      </c>
      <c r="U70" s="96">
        <v>0.07635109756233646</v>
      </c>
      <c r="V70" s="96">
        <v>0.04442323005320276</v>
      </c>
      <c r="W70" s="96">
        <v>0.04690443632339787</v>
      </c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</row>
    <row r="71" ht="21.0" customHeight="1">
      <c r="A71" s="93">
        <v>7.9650085E7</v>
      </c>
      <c r="B71" s="93" t="s">
        <v>86</v>
      </c>
      <c r="C71" s="94">
        <v>9.1109065E7</v>
      </c>
      <c r="D71" s="94">
        <v>1.864554474E9</v>
      </c>
      <c r="E71" s="94">
        <v>149080.0</v>
      </c>
      <c r="F71" s="94">
        <v>0.0</v>
      </c>
      <c r="G71" s="94">
        <v>7454.0</v>
      </c>
      <c r="H71" s="94">
        <f>VLOOKUP(A71,SoC_Data!A:AF,29,FALSE)-VLOOKUP(A71,SoC_Data!A:AF,22,FALSE)</f>
        <v>0</v>
      </c>
      <c r="I71" s="125">
        <v>3.343719771150303E8</v>
      </c>
      <c r="J71" s="125">
        <v>1.678920119178675E8</v>
      </c>
      <c r="K71" s="126">
        <v>5.0520082607336867E8</v>
      </c>
      <c r="L71" s="127">
        <v>1.0</v>
      </c>
      <c r="M71" s="127">
        <v>145975.0</v>
      </c>
      <c r="N71" s="127">
        <v>940190.0</v>
      </c>
      <c r="O71" s="95">
        <v>1086165.0</v>
      </c>
      <c r="P71" s="95" t="s">
        <v>341</v>
      </c>
      <c r="Q71" s="95" t="s">
        <v>341</v>
      </c>
      <c r="R71" s="95">
        <v>65611.0</v>
      </c>
      <c r="S71" s="95">
        <v>-3440724.0</v>
      </c>
      <c r="T71" s="95">
        <v>2.0265854E7</v>
      </c>
      <c r="U71" s="96">
        <v>0.06060870942252485</v>
      </c>
      <c r="V71" s="96">
        <v>3.9079286292725347E-4</v>
      </c>
      <c r="W71" s="96">
        <v>0.04011445143016622</v>
      </c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</row>
    <row r="72" ht="21.0" customHeight="1">
      <c r="A72" s="93">
        <v>1.71972257E8</v>
      </c>
      <c r="B72" s="93" t="s">
        <v>122</v>
      </c>
      <c r="C72" s="94">
        <v>7.2582272E7</v>
      </c>
      <c r="D72" s="94">
        <v>5.78290121E8</v>
      </c>
      <c r="E72" s="94">
        <v>3240.0</v>
      </c>
      <c r="F72" s="94">
        <v>324.0</v>
      </c>
      <c r="G72" s="94">
        <v>0.0</v>
      </c>
      <c r="H72" s="94">
        <f>VLOOKUP(A72,SoC_Data!A:AF,29,FALSE)-VLOOKUP(A72,SoC_Data!A:AF,22,FALSE)</f>
        <v>0</v>
      </c>
      <c r="I72" s="125">
        <v>1.974626322545906E8</v>
      </c>
      <c r="J72" s="125">
        <v>1.0581085392262773E8</v>
      </c>
      <c r="K72" s="126">
        <v>3.1123463610023403E8</v>
      </c>
      <c r="L72" s="127">
        <v>41268.0</v>
      </c>
      <c r="M72" s="127">
        <v>323958.0</v>
      </c>
      <c r="N72" s="127">
        <v>406213.0</v>
      </c>
      <c r="O72" s="95">
        <v>730171.0</v>
      </c>
      <c r="P72" s="95" t="s">
        <v>341</v>
      </c>
      <c r="Q72" s="95" t="s">
        <v>341</v>
      </c>
      <c r="R72" s="95">
        <v>99161.0</v>
      </c>
      <c r="S72" s="95">
        <v>-2785696.0</v>
      </c>
      <c r="T72" s="95">
        <v>1.1372094E7</v>
      </c>
      <c r="U72" s="96">
        <v>0.05759111924193253</v>
      </c>
      <c r="V72" s="96">
        <v>9.371533857245844E-4</v>
      </c>
      <c r="W72" s="96">
        <v>0.03653865181103296</v>
      </c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</row>
    <row r="73" ht="21.0" customHeight="1">
      <c r="A73" s="93">
        <v>1.68923934E8</v>
      </c>
      <c r="B73" s="93" t="s">
        <v>126</v>
      </c>
      <c r="C73" s="94">
        <v>6.6830884E7</v>
      </c>
      <c r="D73" s="94">
        <v>5.74215967E8</v>
      </c>
      <c r="E73" s="94">
        <v>6472850.0</v>
      </c>
      <c r="F73" s="94">
        <v>9583.0</v>
      </c>
      <c r="G73" s="94">
        <v>318851.0</v>
      </c>
      <c r="H73" s="94">
        <f>VLOOKUP(A73,SoC_Data!A:AF,29,FALSE)-VLOOKUP(A73,SoC_Data!A:AF,22,FALSE)</f>
        <v>0</v>
      </c>
      <c r="I73" s="125">
        <v>1.8529473750099626E8</v>
      </c>
      <c r="J73" s="125">
        <v>9.969530457372354E7</v>
      </c>
      <c r="K73" s="126">
        <v>2.9338918584397686E8</v>
      </c>
      <c r="L73" s="127">
        <v>0.0</v>
      </c>
      <c r="M73" s="127">
        <v>20690.0</v>
      </c>
      <c r="N73" s="127">
        <v>525183.0</v>
      </c>
      <c r="O73" s="95">
        <v>545873.0</v>
      </c>
      <c r="P73" s="95" t="s">
        <v>341</v>
      </c>
      <c r="Q73" s="95" t="s">
        <v>341</v>
      </c>
      <c r="R73" s="95">
        <v>5730.0</v>
      </c>
      <c r="S73" s="95">
        <v>-4746848.0</v>
      </c>
      <c r="T73" s="95">
        <v>1.071056E7</v>
      </c>
      <c r="U73" s="96">
        <v>0.05780282885768633</v>
      </c>
      <c r="V73" s="96">
        <v>5.7475124074301114E-5</v>
      </c>
      <c r="W73" s="96">
        <v>0.03650632169413303</v>
      </c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</row>
    <row r="74" ht="21.0" customHeight="1">
      <c r="A74" s="93">
        <v>1.69446634E8</v>
      </c>
      <c r="B74" s="93" t="s">
        <v>131</v>
      </c>
      <c r="C74" s="94">
        <v>6.9653488E7</v>
      </c>
      <c r="D74" s="94">
        <v>2.62659157E8</v>
      </c>
      <c r="E74" s="94">
        <v>988990.0</v>
      </c>
      <c r="F74" s="94">
        <v>3339.0</v>
      </c>
      <c r="G74" s="94">
        <v>47780.0</v>
      </c>
      <c r="H74" s="94">
        <f>VLOOKUP(A74,SoC_Data!A:AF,29,FALSE)-VLOOKUP(A74,SoC_Data!A:AF,22,FALSE)</f>
        <v>0</v>
      </c>
      <c r="I74" s="125">
        <v>1.8070583604884756E8</v>
      </c>
      <c r="J74" s="125">
        <v>9.735244450251454E7</v>
      </c>
      <c r="K74" s="126">
        <v>2.8662208440323144E8</v>
      </c>
      <c r="L74" s="127">
        <v>6.0</v>
      </c>
      <c r="M74" s="127">
        <v>162923.0</v>
      </c>
      <c r="N74" s="127">
        <v>425618.0</v>
      </c>
      <c r="O74" s="95">
        <v>588541.0</v>
      </c>
      <c r="P74" s="95" t="s">
        <v>341</v>
      </c>
      <c r="Q74" s="95" t="s">
        <v>341</v>
      </c>
      <c r="R74" s="95">
        <v>201196.0</v>
      </c>
      <c r="S74" s="95">
        <v>-1242168.0</v>
      </c>
      <c r="T74" s="95">
        <v>1.0153979E7</v>
      </c>
      <c r="U74" s="96">
        <v>0.05619065339569456</v>
      </c>
      <c r="V74" s="96">
        <v>0.0020666764047697155</v>
      </c>
      <c r="W74" s="96">
        <v>0.03542636646838063</v>
      </c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</row>
    <row r="75" ht="21.0" customHeight="1">
      <c r="A75" s="93">
        <v>1.4406546E8</v>
      </c>
      <c r="B75" s="93" t="s">
        <v>149</v>
      </c>
      <c r="C75" s="94">
        <v>6.0663457E7</v>
      </c>
      <c r="D75" s="94">
        <v>1.11253689E8</v>
      </c>
      <c r="E75" s="94">
        <v>486440.0</v>
      </c>
      <c r="F75" s="94">
        <v>38.0</v>
      </c>
      <c r="G75" s="94">
        <v>24303.0</v>
      </c>
      <c r="H75" s="94">
        <f>VLOOKUP(A75,SoC_Data!A:AF,29,FALSE)-VLOOKUP(A75,SoC_Data!A:AF,22,FALSE)</f>
        <v>0</v>
      </c>
      <c r="I75" s="125">
        <v>1.5557780681587458E8</v>
      </c>
      <c r="J75" s="125">
        <v>8.411739187464494E7</v>
      </c>
      <c r="K75" s="126">
        <v>2.4915485243845338E8</v>
      </c>
      <c r="L75" s="127">
        <v>0.0</v>
      </c>
      <c r="M75" s="127">
        <v>5366.0</v>
      </c>
      <c r="N75" s="127">
        <v>436481.0</v>
      </c>
      <c r="O75" s="95">
        <v>441847.0</v>
      </c>
      <c r="P75" s="95" t="s">
        <v>341</v>
      </c>
      <c r="Q75" s="95" t="s">
        <v>341</v>
      </c>
      <c r="R75" s="95">
        <v>1363189.0</v>
      </c>
      <c r="S75" s="95">
        <v>-4641833.0</v>
      </c>
      <c r="T75" s="95">
        <v>8783280.0</v>
      </c>
      <c r="U75" s="96">
        <v>0.05645586719444477</v>
      </c>
      <c r="V75" s="96">
        <v>0.01620579251947657</v>
      </c>
      <c r="W75" s="96">
        <v>0.03525229355976384</v>
      </c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</row>
    <row r="76" ht="21.0" customHeight="1">
      <c r="A76" s="93">
        <v>1.70972148E8</v>
      </c>
      <c r="B76" s="93" t="s">
        <v>148</v>
      </c>
      <c r="C76" s="94">
        <v>6.7240498E7</v>
      </c>
      <c r="D76" s="94">
        <v>2.18170574E8</v>
      </c>
      <c r="E76" s="94">
        <v>459160.0</v>
      </c>
      <c r="F76" s="94">
        <v>0.0</v>
      </c>
      <c r="G76" s="94">
        <v>22958.0</v>
      </c>
      <c r="H76" s="94">
        <f>VLOOKUP(A76,SoC_Data!A:AF,29,FALSE)-VLOOKUP(A76,SoC_Data!A:AF,22,FALSE)</f>
        <v>0</v>
      </c>
      <c r="I76" s="125">
        <v>1.7171992632896E8</v>
      </c>
      <c r="J76" s="125">
        <v>9.270197546757865E7</v>
      </c>
      <c r="K76" s="126">
        <v>2.7330724413428056E8</v>
      </c>
      <c r="L76" s="127">
        <v>0.0</v>
      </c>
      <c r="M76" s="127">
        <v>68895.0</v>
      </c>
      <c r="N76" s="127">
        <v>408195.0</v>
      </c>
      <c r="O76" s="95">
        <v>477090.0</v>
      </c>
      <c r="P76" s="95" t="s">
        <v>341</v>
      </c>
      <c r="Q76" s="95" t="s">
        <v>341</v>
      </c>
      <c r="R76" s="95">
        <v>73448.0</v>
      </c>
      <c r="S76" s="95">
        <v>-6057956.0</v>
      </c>
      <c r="T76" s="95">
        <v>8852850.0</v>
      </c>
      <c r="U76" s="96">
        <v>0.05155400534612852</v>
      </c>
      <c r="V76" s="96">
        <v>7.923024253748241E-4</v>
      </c>
      <c r="W76" s="96">
        <v>0.03239156732944277</v>
      </c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</row>
    <row r="77" ht="21.0" customHeight="1">
      <c r="A77" s="93">
        <v>1915332.0</v>
      </c>
      <c r="B77" s="93" t="s">
        <v>144</v>
      </c>
      <c r="C77" s="94">
        <v>6.8638698E7</v>
      </c>
      <c r="D77" s="94">
        <v>3.80967264E8</v>
      </c>
      <c r="E77" s="94">
        <v>5255290.0</v>
      </c>
      <c r="F77" s="94">
        <v>8667.0</v>
      </c>
      <c r="G77" s="94">
        <v>258431.0</v>
      </c>
      <c r="H77" s="94">
        <f>VLOOKUP(A77,SoC_Data!A:AF,29,FALSE)-VLOOKUP(A77,SoC_Data!A:AF,22,FALSE)</f>
        <v>0</v>
      </c>
      <c r="I77" s="125">
        <v>1.722648253748753E8</v>
      </c>
      <c r="J77" s="125">
        <v>9.298644324390128E7</v>
      </c>
      <c r="K77" s="126">
        <v>2.741171483395819E8</v>
      </c>
      <c r="L77" s="127">
        <v>0.0</v>
      </c>
      <c r="M77" s="127">
        <v>30190.0</v>
      </c>
      <c r="N77" s="127">
        <v>425293.0</v>
      </c>
      <c r="O77" s="95">
        <v>455483.0</v>
      </c>
      <c r="P77" s="95" t="s">
        <v>341</v>
      </c>
      <c r="Q77" s="95" t="s">
        <v>341</v>
      </c>
      <c r="R77" s="95">
        <v>0.0</v>
      </c>
      <c r="S77" s="95">
        <v>-503628.0</v>
      </c>
      <c r="T77" s="95">
        <v>8807760.0</v>
      </c>
      <c r="U77" s="96">
        <v>0.05112918427097889</v>
      </c>
      <c r="V77" s="96">
        <v>0.0</v>
      </c>
      <c r="W77" s="96">
        <v>0.032131371763319115</v>
      </c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</row>
    <row r="78" ht="21.0" customHeight="1">
      <c r="A78" s="93">
        <v>1.44010731E8</v>
      </c>
      <c r="B78" s="93" t="s">
        <v>163</v>
      </c>
      <c r="C78" s="94">
        <v>6.244538E7</v>
      </c>
      <c r="D78" s="94">
        <v>1.15250151E8</v>
      </c>
      <c r="E78" s="94">
        <v>826990.0</v>
      </c>
      <c r="F78" s="94">
        <v>69.0</v>
      </c>
      <c r="G78" s="94">
        <v>41315.0</v>
      </c>
      <c r="H78" s="94">
        <f>VLOOKUP(A78,SoC_Data!A:AF,29,FALSE)-VLOOKUP(A78,SoC_Data!A:AF,22,FALSE)</f>
        <v>0</v>
      </c>
      <c r="I78" s="125">
        <v>1.3148251285446861E8</v>
      </c>
      <c r="J78" s="125">
        <v>7.06405203046834E7</v>
      </c>
      <c r="K78" s="126">
        <v>2.124304915503676E8</v>
      </c>
      <c r="L78" s="127">
        <v>0.0</v>
      </c>
      <c r="M78" s="127">
        <v>75769.0</v>
      </c>
      <c r="N78" s="127">
        <v>303172.0</v>
      </c>
      <c r="O78" s="95">
        <v>378941.0</v>
      </c>
      <c r="P78" s="95" t="s">
        <v>341</v>
      </c>
      <c r="Q78" s="95" t="s">
        <v>341</v>
      </c>
      <c r="R78" s="95">
        <v>104876.0</v>
      </c>
      <c r="S78" s="95">
        <v>1253614.0</v>
      </c>
      <c r="T78" s="95">
        <v>6821160.0</v>
      </c>
      <c r="U78" s="96">
        <v>0.051878838120092814</v>
      </c>
      <c r="V78" s="96">
        <v>0.0014846436513725227</v>
      </c>
      <c r="W78" s="96">
        <v>0.032110079632248524</v>
      </c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</row>
    <row r="79" ht="21.0" customHeight="1">
      <c r="A79" s="93">
        <v>1.71922856E8</v>
      </c>
      <c r="B79" s="93" t="s">
        <v>195</v>
      </c>
      <c r="C79" s="94">
        <v>4.1298779E7</v>
      </c>
      <c r="D79" s="94">
        <v>7.1515828E7</v>
      </c>
      <c r="E79" s="94">
        <v>0.0</v>
      </c>
      <c r="F79" s="94">
        <v>0.0</v>
      </c>
      <c r="G79" s="94">
        <v>0.0</v>
      </c>
      <c r="H79" s="94">
        <f>VLOOKUP(A79,SoC_Data!A:AF,29,FALSE)-VLOOKUP(A79,SoC_Data!A:AF,22,FALSE)</f>
        <v>0</v>
      </c>
      <c r="I79" s="125">
        <v>5.838216050134853E7</v>
      </c>
      <c r="J79" s="125">
        <v>2.061211795797192E7</v>
      </c>
      <c r="K79" s="126">
        <v>9.17431867963816E7</v>
      </c>
      <c r="L79" s="127">
        <v>3.0</v>
      </c>
      <c r="M79" s="127">
        <v>14818.0</v>
      </c>
      <c r="N79" s="127">
        <v>139000.0</v>
      </c>
      <c r="O79" s="95">
        <v>153818.0</v>
      </c>
      <c r="P79" s="95" t="s">
        <v>341</v>
      </c>
      <c r="Q79" s="95" t="s">
        <v>341</v>
      </c>
      <c r="R79" s="95">
        <v>190693.0</v>
      </c>
      <c r="S79" s="95">
        <v>-645292.0</v>
      </c>
      <c r="T79" s="95">
        <v>2928180.0</v>
      </c>
      <c r="U79" s="96">
        <v>0.05015538950348307</v>
      </c>
      <c r="V79" s="96">
        <v>0.009251499549382687</v>
      </c>
      <c r="W79" s="96">
        <v>0.03191713850641484</v>
      </c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</row>
    <row r="80" ht="21.0" customHeight="1">
      <c r="A80" s="93">
        <v>1.44049878E8</v>
      </c>
      <c r="B80" s="93" t="s">
        <v>137</v>
      </c>
      <c r="C80" s="94">
        <v>6.5123726E7</v>
      </c>
      <c r="D80" s="94">
        <v>2.95206556E8</v>
      </c>
      <c r="E80" s="94">
        <v>777010.0</v>
      </c>
      <c r="F80" s="94">
        <v>2141.0</v>
      </c>
      <c r="G80" s="94">
        <v>37780.0</v>
      </c>
      <c r="H80" s="94">
        <f>VLOOKUP(A80,SoC_Data!A:AF,29,FALSE)-VLOOKUP(A80,SoC_Data!A:AF,22,FALSE)</f>
        <v>0</v>
      </c>
      <c r="I80" s="125">
        <v>1.8014031346642143E8</v>
      </c>
      <c r="J80" s="125">
        <v>9.70622589685697E7</v>
      </c>
      <c r="K80" s="126">
        <v>2.8578664766883767E8</v>
      </c>
      <c r="L80" s="127">
        <v>10090.0</v>
      </c>
      <c r="M80" s="127">
        <v>152256.0</v>
      </c>
      <c r="N80" s="127">
        <v>376978.0</v>
      </c>
      <c r="O80" s="95">
        <v>529234.0</v>
      </c>
      <c r="P80" s="95" t="s">
        <v>341</v>
      </c>
      <c r="Q80" s="95" t="s">
        <v>341</v>
      </c>
      <c r="R80" s="95">
        <v>185476.0</v>
      </c>
      <c r="S80" s="95">
        <v>-8146411.0</v>
      </c>
      <c r="T80" s="95">
        <v>9064340.0</v>
      </c>
      <c r="U80" s="96">
        <v>0.05031822042260193</v>
      </c>
      <c r="V80" s="96">
        <v>0.0019108972114492008</v>
      </c>
      <c r="W80" s="96">
        <v>0.031717157095819</v>
      </c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</row>
    <row r="81" ht="21.0" customHeight="1">
      <c r="A81" s="93">
        <v>1.71806191E8</v>
      </c>
      <c r="B81" s="93" t="s">
        <v>141</v>
      </c>
      <c r="C81" s="94">
        <v>6.7657939E7</v>
      </c>
      <c r="D81" s="94">
        <v>2.08819289E8</v>
      </c>
      <c r="E81" s="94">
        <v>0.0</v>
      </c>
      <c r="F81" s="94">
        <v>0.0</v>
      </c>
      <c r="G81" s="94">
        <v>0.0</v>
      </c>
      <c r="H81" s="94">
        <f>VLOOKUP(A81,SoC_Data!A:AF,29,FALSE)-VLOOKUP(A81,SoC_Data!A:AF,22,FALSE)</f>
        <v>0</v>
      </c>
      <c r="I81" s="125">
        <v>1.6433819831747106E8</v>
      </c>
      <c r="J81" s="125">
        <v>8.881514708269304E7</v>
      </c>
      <c r="K81" s="126">
        <v>2.623018734305612E8</v>
      </c>
      <c r="L81" s="127">
        <v>0.0</v>
      </c>
      <c r="M81" s="127">
        <v>11411.0</v>
      </c>
      <c r="N81" s="127">
        <v>380433.0</v>
      </c>
      <c r="O81" s="95">
        <v>391844.0</v>
      </c>
      <c r="P81" s="95" t="s">
        <v>341</v>
      </c>
      <c r="Q81" s="95" t="s">
        <v>341</v>
      </c>
      <c r="R81" s="95">
        <v>1112.0</v>
      </c>
      <c r="S81" s="95">
        <v>-774326.0</v>
      </c>
      <c r="T81" s="95">
        <v>7722770.0</v>
      </c>
      <c r="U81" s="96">
        <v>0.04699315240806665</v>
      </c>
      <c r="V81" s="96">
        <v>1.2520386854335231E-5</v>
      </c>
      <c r="W81" s="96">
        <v>0.029442298291645397</v>
      </c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</row>
    <row r="82" ht="21.0" customHeight="1">
      <c r="A82" s="93">
        <v>6.9795161E7</v>
      </c>
      <c r="B82" s="93" t="s">
        <v>236</v>
      </c>
      <c r="C82" s="94">
        <v>2.0957423E7</v>
      </c>
      <c r="D82" s="94">
        <v>1005744.0</v>
      </c>
      <c r="E82" s="94">
        <v>0.0</v>
      </c>
      <c r="F82" s="94">
        <v>0.0</v>
      </c>
      <c r="G82" s="94">
        <v>0.0</v>
      </c>
      <c r="H82" s="94">
        <f>VLOOKUP(A82,SoC_Data!A:AF,29,FALSE)-VLOOKUP(A82,SoC_Data!A:AF,22,FALSE)</f>
        <v>0</v>
      </c>
      <c r="I82" s="125">
        <v>2.554352781868984E7</v>
      </c>
      <c r="J82" s="125">
        <v>-2.141560698360752E7</v>
      </c>
      <c r="K82" s="126">
        <v>1.7694217553040113E7</v>
      </c>
      <c r="L82" s="127">
        <v>0.0</v>
      </c>
      <c r="M82" s="127">
        <v>5841.0</v>
      </c>
      <c r="N82" s="127">
        <v>22927.0</v>
      </c>
      <c r="O82" s="95">
        <v>28768.0</v>
      </c>
      <c r="P82" s="95" t="s">
        <v>341</v>
      </c>
      <c r="Q82" s="95" t="s">
        <v>341</v>
      </c>
      <c r="R82" s="95">
        <v>342004.0</v>
      </c>
      <c r="S82" s="95">
        <v>-1703888.0</v>
      </c>
      <c r="T82" s="95">
        <v>516950.0</v>
      </c>
      <c r="U82" s="96">
        <v>0.0202380032887139</v>
      </c>
      <c r="V82" s="96">
        <v>-0.015969848543717927</v>
      </c>
      <c r="W82" s="96">
        <v>0.029215759241706666</v>
      </c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</row>
    <row r="83" ht="21.0" customHeight="1">
      <c r="A83" s="93">
        <v>1.71982346E8</v>
      </c>
      <c r="B83" s="93" t="s">
        <v>147</v>
      </c>
      <c r="C83" s="94">
        <v>6.3109159E7</v>
      </c>
      <c r="D83" s="94">
        <v>1.01989739E8</v>
      </c>
      <c r="E83" s="94">
        <v>0.0</v>
      </c>
      <c r="F83" s="94">
        <v>0.0</v>
      </c>
      <c r="G83" s="94">
        <v>0.0</v>
      </c>
      <c r="H83" s="94">
        <f>VLOOKUP(A83,SoC_Data!A:AF,29,FALSE)-VLOOKUP(A83,SoC_Data!A:AF,22,FALSE)</f>
        <v>0</v>
      </c>
      <c r="I83" s="125">
        <v>1.572906313401552E8</v>
      </c>
      <c r="J83" s="125">
        <v>8.504353271262844E7</v>
      </c>
      <c r="K83" s="126">
        <v>2.517330959093418E8</v>
      </c>
      <c r="L83" s="127">
        <v>0.0</v>
      </c>
      <c r="M83" s="127">
        <v>61679.0</v>
      </c>
      <c r="N83" s="127">
        <v>335753.0</v>
      </c>
      <c r="O83" s="95">
        <v>397432.0</v>
      </c>
      <c r="P83" s="95" t="s">
        <v>341</v>
      </c>
      <c r="Q83" s="95" t="s">
        <v>341</v>
      </c>
      <c r="R83" s="95">
        <v>71102.0</v>
      </c>
      <c r="S83" s="95">
        <v>-4614523.0</v>
      </c>
      <c r="T83" s="95">
        <v>7331850.0</v>
      </c>
      <c r="U83" s="96">
        <v>0.046613392911776234</v>
      </c>
      <c r="V83" s="96">
        <v>8.360659268502118E-4</v>
      </c>
      <c r="W83" s="96">
        <v>0.029125490923293074</v>
      </c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</row>
    <row r="84" ht="21.0" customHeight="1">
      <c r="A84" s="93">
        <v>1.45008495E8</v>
      </c>
      <c r="B84" s="93" t="s">
        <v>168</v>
      </c>
      <c r="C84" s="94">
        <v>5.8032999E7</v>
      </c>
      <c r="D84" s="94">
        <v>4.15243308E8</v>
      </c>
      <c r="E84" s="94">
        <v>447630.0</v>
      </c>
      <c r="F84" s="94">
        <v>555.0</v>
      </c>
      <c r="G84" s="94">
        <v>22104.0</v>
      </c>
      <c r="H84" s="94">
        <f>VLOOKUP(A84,SoC_Data!A:AF,29,FALSE)-VLOOKUP(A84,SoC_Data!A:AF,22,FALSE)</f>
        <v>0</v>
      </c>
      <c r="I84" s="125">
        <v>1.1644417047710422E8</v>
      </c>
      <c r="J84" s="125">
        <v>6.1721946970189154E7</v>
      </c>
      <c r="K84" s="126">
        <v>1.8899545772668234E8</v>
      </c>
      <c r="L84" s="127">
        <v>3.0</v>
      </c>
      <c r="M84" s="127">
        <v>27492.0</v>
      </c>
      <c r="N84" s="127">
        <v>256426.0</v>
      </c>
      <c r="O84" s="95">
        <v>283918.0</v>
      </c>
      <c r="P84" s="95" t="s">
        <v>341</v>
      </c>
      <c r="Q84" s="95" t="s">
        <v>341</v>
      </c>
      <c r="R84" s="95">
        <v>33449.0</v>
      </c>
      <c r="S84" s="95">
        <v>-227494.0</v>
      </c>
      <c r="T84" s="95">
        <v>5403569.0</v>
      </c>
      <c r="U84" s="96">
        <v>0.04640480479065695</v>
      </c>
      <c r="V84" s="96">
        <v>5.419304095535969E-4</v>
      </c>
      <c r="W84" s="96">
        <v>0.02859099930229236</v>
      </c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</row>
    <row r="85" ht="21.0" customHeight="1">
      <c r="A85" s="93">
        <v>1.59857111E8</v>
      </c>
      <c r="B85" s="93" t="s">
        <v>181</v>
      </c>
      <c r="C85" s="94">
        <v>4.7902971E7</v>
      </c>
      <c r="D85" s="94">
        <v>4.6528687E8</v>
      </c>
      <c r="E85" s="94">
        <v>2974295.0</v>
      </c>
      <c r="F85" s="94">
        <v>9676.0</v>
      </c>
      <c r="G85" s="94">
        <v>143873.0</v>
      </c>
      <c r="H85" s="94">
        <f>VLOOKUP(A85,SoC_Data!A:AF,29,FALSE)-VLOOKUP(A85,SoC_Data!A:AF,22,FALSE)</f>
        <v>0</v>
      </c>
      <c r="I85" s="125">
        <v>8.334185300587037E7</v>
      </c>
      <c r="J85" s="125">
        <v>4.007370055822652E7</v>
      </c>
      <c r="K85" s="126">
        <v>1.3536484298471543E8</v>
      </c>
      <c r="L85" s="127">
        <v>377.0</v>
      </c>
      <c r="M85" s="127">
        <v>9724.0</v>
      </c>
      <c r="N85" s="127">
        <v>185061.0</v>
      </c>
      <c r="O85" s="95">
        <v>194785.0</v>
      </c>
      <c r="P85" s="95" t="s">
        <v>341</v>
      </c>
      <c r="Q85" s="95" t="s">
        <v>341</v>
      </c>
      <c r="R85" s="95">
        <v>0.0</v>
      </c>
      <c r="S85" s="95">
        <v>-2055531.0</v>
      </c>
      <c r="T85" s="95">
        <v>3798535.0</v>
      </c>
      <c r="U85" s="96">
        <v>0.04557776030888636</v>
      </c>
      <c r="V85" s="96">
        <v>0.0</v>
      </c>
      <c r="W85" s="96">
        <v>0.0280614590631107</v>
      </c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</row>
    <row r="86" ht="21.0" customHeight="1">
      <c r="A86" s="93">
        <v>1.4504414E8</v>
      </c>
      <c r="B86" s="93" t="s">
        <v>159</v>
      </c>
      <c r="C86" s="94">
        <v>6.2415432E7</v>
      </c>
      <c r="D86" s="94">
        <v>9.5416784E7</v>
      </c>
      <c r="E86" s="94">
        <v>2279630.0</v>
      </c>
      <c r="F86" s="94">
        <v>6221.0</v>
      </c>
      <c r="G86" s="94">
        <v>110871.0</v>
      </c>
      <c r="H86" s="94">
        <f>VLOOKUP(A86,SoC_Data!A:AF,29,FALSE)-VLOOKUP(A86,SoC_Data!A:AF,22,FALSE)</f>
        <v>0</v>
      </c>
      <c r="I86" s="125">
        <v>1.388226020736197E8</v>
      </c>
      <c r="J86" s="125">
        <v>7.48415109878217E7</v>
      </c>
      <c r="K86" s="126">
        <v>2.2371467224421448E8</v>
      </c>
      <c r="L86" s="127">
        <v>0.0</v>
      </c>
      <c r="M86" s="127">
        <v>8608.0</v>
      </c>
      <c r="N86" s="127">
        <v>295461.0</v>
      </c>
      <c r="O86" s="95">
        <v>304069.0</v>
      </c>
      <c r="P86" s="95" t="s">
        <v>341</v>
      </c>
      <c r="Q86" s="95" t="s">
        <v>341</v>
      </c>
      <c r="R86" s="95">
        <v>0.0</v>
      </c>
      <c r="S86" s="95">
        <v>110170.0</v>
      </c>
      <c r="T86" s="95">
        <v>5995300.0</v>
      </c>
      <c r="U86" s="96">
        <v>0.04318677153753827</v>
      </c>
      <c r="V86" s="96">
        <v>0.0</v>
      </c>
      <c r="W86" s="96">
        <v>0.026798868129021634</v>
      </c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</row>
    <row r="87" ht="21.0" customHeight="1">
      <c r="A87" s="93">
        <v>1.71983336E8</v>
      </c>
      <c r="B87" s="93" t="s">
        <v>133</v>
      </c>
      <c r="C87" s="94">
        <v>6.954351E7</v>
      </c>
      <c r="D87" s="94">
        <v>2.97012815E8</v>
      </c>
      <c r="E87" s="94">
        <v>1193130.0</v>
      </c>
      <c r="F87" s="94">
        <v>63.0</v>
      </c>
      <c r="G87" s="94">
        <v>59625.0</v>
      </c>
      <c r="H87" s="94">
        <f>VLOOKUP(A87,SoC_Data!A:AF,29,FALSE)-VLOOKUP(A87,SoC_Data!A:AF,22,FALSE)</f>
        <v>0</v>
      </c>
      <c r="I87" s="125">
        <v>1.7997149775818887E8</v>
      </c>
      <c r="J87" s="125">
        <v>9.697557180959612E7</v>
      </c>
      <c r="K87" s="126">
        <v>2.855371951666847E8</v>
      </c>
      <c r="L87" s="127">
        <v>8168.0</v>
      </c>
      <c r="M87" s="127">
        <v>177135.0</v>
      </c>
      <c r="N87" s="127">
        <v>271249.0</v>
      </c>
      <c r="O87" s="95">
        <v>448384.0</v>
      </c>
      <c r="P87" s="95" t="s">
        <v>341</v>
      </c>
      <c r="Q87" s="95" t="s">
        <v>341</v>
      </c>
      <c r="R87" s="95">
        <v>223338.0</v>
      </c>
      <c r="S87" s="95">
        <v>-1826430.0</v>
      </c>
      <c r="T87" s="95">
        <v>7201744.0</v>
      </c>
      <c r="U87" s="96">
        <v>0.040016025257934566</v>
      </c>
      <c r="V87" s="96">
        <v>0.0023030335973528108</v>
      </c>
      <c r="W87" s="96">
        <v>0.02522173685917144</v>
      </c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</row>
    <row r="88" ht="21.0" customHeight="1">
      <c r="A88" s="93">
        <v>1.45023737E8</v>
      </c>
      <c r="B88" s="93" t="s">
        <v>185</v>
      </c>
      <c r="C88" s="94">
        <v>4.6099147E7</v>
      </c>
      <c r="D88" s="94">
        <v>1.54949093E8</v>
      </c>
      <c r="E88" s="94">
        <v>0.0</v>
      </c>
      <c r="F88" s="94">
        <v>0.0</v>
      </c>
      <c r="G88" s="94">
        <v>0.0</v>
      </c>
      <c r="H88" s="94">
        <f>VLOOKUP(A88,SoC_Data!A:AF,29,FALSE)-VLOOKUP(A88,SoC_Data!A:AF,22,FALSE)</f>
        <v>0</v>
      </c>
      <c r="I88" s="125">
        <v>7.398698838705377E7</v>
      </c>
      <c r="J88" s="125">
        <v>3.3221635938343924E7</v>
      </c>
      <c r="K88" s="126">
        <v>1.1946392681148475E8</v>
      </c>
      <c r="L88" s="127">
        <v>1.0</v>
      </c>
      <c r="M88" s="127">
        <v>66536.0</v>
      </c>
      <c r="N88" s="127">
        <v>114813.0</v>
      </c>
      <c r="O88" s="95">
        <v>181349.0</v>
      </c>
      <c r="P88" s="95" t="s">
        <v>341</v>
      </c>
      <c r="Q88" s="95" t="s">
        <v>341</v>
      </c>
      <c r="R88" s="95">
        <v>148021.0</v>
      </c>
      <c r="S88" s="95">
        <v>-1086960.0</v>
      </c>
      <c r="T88" s="95">
        <v>2961652.0</v>
      </c>
      <c r="U88" s="96">
        <v>0.04002936279155578</v>
      </c>
      <c r="V88" s="96">
        <v>0.0044555602341411595</v>
      </c>
      <c r="W88" s="96">
        <v>0.024791182401642596</v>
      </c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</row>
    <row r="89" ht="21.0" customHeight="1">
      <c r="A89" s="93">
        <v>1.68839111E8</v>
      </c>
      <c r="B89" s="93" t="s">
        <v>136</v>
      </c>
      <c r="C89" s="94">
        <v>6.6324356E7</v>
      </c>
      <c r="D89" s="94">
        <v>3.66063546E8</v>
      </c>
      <c r="E89" s="94">
        <v>37980.0</v>
      </c>
      <c r="F89" s="94">
        <v>0.0</v>
      </c>
      <c r="G89" s="94">
        <v>1899.0</v>
      </c>
      <c r="H89" s="94">
        <f>VLOOKUP(A89,SoC_Data!A:AF,29,FALSE)-VLOOKUP(A89,SoC_Data!A:AF,22,FALSE)</f>
        <v>0</v>
      </c>
      <c r="I89" s="125">
        <v>1.6063359295909762E8</v>
      </c>
      <c r="J89" s="125">
        <v>8.684026299699567E7</v>
      </c>
      <c r="K89" s="126">
        <v>2.5675412050853145E8</v>
      </c>
      <c r="L89" s="127">
        <v>0.0</v>
      </c>
      <c r="M89" s="127">
        <v>46488.0</v>
      </c>
      <c r="N89" s="127">
        <v>291032.0</v>
      </c>
      <c r="O89" s="95">
        <v>337520.0</v>
      </c>
      <c r="P89" s="95" t="s">
        <v>341</v>
      </c>
      <c r="Q89" s="95" t="s">
        <v>341</v>
      </c>
      <c r="R89" s="95">
        <v>55763.0</v>
      </c>
      <c r="S89" s="95">
        <v>-350750.0</v>
      </c>
      <c r="T89" s="95">
        <v>6285572.0</v>
      </c>
      <c r="U89" s="96">
        <v>0.039129872427123666</v>
      </c>
      <c r="V89" s="96">
        <v>6.421330161324958E-4</v>
      </c>
      <c r="W89" s="96">
        <v>0.02448090019957885</v>
      </c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</row>
    <row r="90" ht="21.0" customHeight="1">
      <c r="A90" s="93">
        <v>1.77526978E8</v>
      </c>
      <c r="B90" s="93" t="s">
        <v>128</v>
      </c>
      <c r="C90" s="94">
        <v>7.1185646E7</v>
      </c>
      <c r="D90" s="94">
        <v>9.9361736E7</v>
      </c>
      <c r="E90" s="94">
        <v>1225350.0</v>
      </c>
      <c r="F90" s="94">
        <v>979.0</v>
      </c>
      <c r="G90" s="94">
        <v>60778.0</v>
      </c>
      <c r="H90" s="94">
        <f>VLOOKUP(A90,SoC_Data!A:AF,29,FALSE)-VLOOKUP(A90,SoC_Data!A:AF,22,FALSE)</f>
        <v>0</v>
      </c>
      <c r="I90" s="125">
        <v>1.9676754210594916E8</v>
      </c>
      <c r="J90" s="125">
        <v>1.0546510912492116E8</v>
      </c>
      <c r="K90" s="126">
        <v>3.102188730369462E8</v>
      </c>
      <c r="L90" s="127">
        <v>0.0</v>
      </c>
      <c r="M90" s="127">
        <v>57173.0</v>
      </c>
      <c r="N90" s="127">
        <v>300502.0</v>
      </c>
      <c r="O90" s="95">
        <v>357675.0</v>
      </c>
      <c r="P90" s="95" t="s">
        <v>341</v>
      </c>
      <c r="Q90" s="95" t="s">
        <v>341</v>
      </c>
      <c r="R90" s="95">
        <v>73324.0</v>
      </c>
      <c r="S90" s="95">
        <v>-2572340.0</v>
      </c>
      <c r="T90" s="95">
        <v>6581770.0</v>
      </c>
      <c r="U90" s="96">
        <v>0.03344947001704202</v>
      </c>
      <c r="V90" s="96">
        <v>6.952441485946722E-4</v>
      </c>
      <c r="W90" s="96">
        <v>0.02121653636210628</v>
      </c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</row>
    <row r="91" ht="21.0" customHeight="1">
      <c r="A91" s="93">
        <v>1.58817223E8</v>
      </c>
      <c r="B91" s="93" t="s">
        <v>175</v>
      </c>
      <c r="C91" s="94">
        <v>5.3550643E7</v>
      </c>
      <c r="D91" s="94">
        <v>2.23513908E8</v>
      </c>
      <c r="E91" s="94">
        <v>403910.0</v>
      </c>
      <c r="F91" s="94">
        <v>213.0</v>
      </c>
      <c r="G91" s="94">
        <v>20089.0</v>
      </c>
      <c r="H91" s="94">
        <f>VLOOKUP(A91,SoC_Data!A:AF,29,FALSE)-VLOOKUP(A91,SoC_Data!A:AF,22,FALSE)</f>
        <v>0</v>
      </c>
      <c r="I91" s="125">
        <v>1.0296466322189116E8</v>
      </c>
      <c r="J91" s="125">
        <v>5.3300030033598244E7</v>
      </c>
      <c r="K91" s="126">
        <v>1.6755570596245477E8</v>
      </c>
      <c r="L91" s="127">
        <v>0.0</v>
      </c>
      <c r="M91" s="127">
        <v>78830.0</v>
      </c>
      <c r="N91" s="127">
        <v>131334.0</v>
      </c>
      <c r="O91" s="95">
        <v>210164.0</v>
      </c>
      <c r="P91" s="95" t="s">
        <v>341</v>
      </c>
      <c r="Q91" s="95" t="s">
        <v>341</v>
      </c>
      <c r="R91" s="95">
        <v>64218.0</v>
      </c>
      <c r="S91" s="95">
        <v>-1959410.0</v>
      </c>
      <c r="T91" s="95">
        <v>3414980.0</v>
      </c>
      <c r="U91" s="96">
        <v>0.03316652425347754</v>
      </c>
      <c r="V91" s="96">
        <v>0.0012048398464225912</v>
      </c>
      <c r="W91" s="96">
        <v>0.020381162076123</v>
      </c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</row>
    <row r="92" ht="21.0" customHeight="1">
      <c r="A92" s="93">
        <v>1.44060837E8</v>
      </c>
      <c r="B92" s="93" t="s">
        <v>103</v>
      </c>
      <c r="C92" s="94">
        <v>7.7288472E7</v>
      </c>
      <c r="D92" s="94">
        <v>3.8312856E8</v>
      </c>
      <c r="E92" s="94">
        <v>0.0</v>
      </c>
      <c r="F92" s="94">
        <v>0.0</v>
      </c>
      <c r="G92" s="94">
        <v>0.0</v>
      </c>
      <c r="H92" s="94">
        <f>VLOOKUP(A92,SoC_Data!A:AF,29,FALSE)-VLOOKUP(A92,SoC_Data!A:AF,22,FALSE)</f>
        <v>0</v>
      </c>
      <c r="I92" s="125">
        <v>2.5235848679300368E8</v>
      </c>
      <c r="J92" s="125">
        <v>1.319615722492235E8</v>
      </c>
      <c r="K92" s="126">
        <v>3.9028461426053655E8</v>
      </c>
      <c r="L92" s="127">
        <v>0.0</v>
      </c>
      <c r="M92" s="127">
        <v>134669.0</v>
      </c>
      <c r="N92" s="127">
        <v>308472.0</v>
      </c>
      <c r="O92" s="95">
        <v>443141.0</v>
      </c>
      <c r="P92" s="95" t="s">
        <v>341</v>
      </c>
      <c r="Q92" s="95" t="s">
        <v>341</v>
      </c>
      <c r="R92" s="95">
        <v>553520.0</v>
      </c>
      <c r="S92" s="95">
        <v>-4218202.0</v>
      </c>
      <c r="T92" s="95">
        <v>7522694.0</v>
      </c>
      <c r="U92" s="96">
        <v>0.0298095542400778</v>
      </c>
      <c r="V92" s="96">
        <v>0.004194554449189333</v>
      </c>
      <c r="W92" s="96">
        <v>0.019274892540289038</v>
      </c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</row>
    <row r="93" ht="21.0" customHeight="1">
      <c r="A93" s="93">
        <v>1.71879011E8</v>
      </c>
      <c r="B93" s="93" t="s">
        <v>100</v>
      </c>
      <c r="C93" s="94">
        <v>8.2433092E7</v>
      </c>
      <c r="D93" s="94">
        <v>3.32598477E8</v>
      </c>
      <c r="E93" s="94">
        <v>4634450.0</v>
      </c>
      <c r="F93" s="94">
        <v>9073.0</v>
      </c>
      <c r="G93" s="94">
        <v>227186.0</v>
      </c>
      <c r="H93" s="94">
        <f>VLOOKUP(A93,SoC_Data!A:AF,29,FALSE)-VLOOKUP(A93,SoC_Data!A:AF,22,FALSE)</f>
        <v>0</v>
      </c>
      <c r="I93" s="125">
        <v>2.6925372346741414E8</v>
      </c>
      <c r="J93" s="125">
        <v>1.3962502127186683E8</v>
      </c>
      <c r="K93" s="126">
        <v>4.1422331046191514E8</v>
      </c>
      <c r="L93" s="127">
        <v>0.0</v>
      </c>
      <c r="M93" s="127">
        <v>9292.0</v>
      </c>
      <c r="N93" s="127">
        <v>346755.0</v>
      </c>
      <c r="O93" s="95">
        <v>356047.0</v>
      </c>
      <c r="P93" s="95" t="s">
        <v>341</v>
      </c>
      <c r="Q93" s="95" t="s">
        <v>341</v>
      </c>
      <c r="R93" s="95">
        <v>0.0</v>
      </c>
      <c r="S93" s="95">
        <v>-586320.0</v>
      </c>
      <c r="T93" s="95">
        <v>7028020.0</v>
      </c>
      <c r="U93" s="96">
        <v>0.02610184887879759</v>
      </c>
      <c r="V93" s="96">
        <v>0.0</v>
      </c>
      <c r="W93" s="96">
        <v>0.016966741905864266</v>
      </c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</row>
    <row r="94" ht="21.0" customHeight="1">
      <c r="A94" s="93">
        <v>1.61646318E8</v>
      </c>
      <c r="B94" s="93" t="s">
        <v>166</v>
      </c>
      <c r="C94" s="94">
        <v>5.7223137E7</v>
      </c>
      <c r="D94" s="94">
        <v>2.1592219E8</v>
      </c>
      <c r="E94" s="94">
        <v>394060.0</v>
      </c>
      <c r="F94" s="94">
        <v>178.0</v>
      </c>
      <c r="G94" s="94">
        <v>19614.0</v>
      </c>
      <c r="H94" s="94">
        <f>VLOOKUP(A94,SoC_Data!A:AF,29,FALSE)-VLOOKUP(A94,SoC_Data!A:AF,22,FALSE)</f>
        <v>0</v>
      </c>
      <c r="I94" s="125">
        <v>1.1731326726647674E8</v>
      </c>
      <c r="J94" s="125">
        <v>6.225002297353518E7</v>
      </c>
      <c r="K94" s="126">
        <v>1.903626506759437E8</v>
      </c>
      <c r="L94" s="127">
        <v>3081.0</v>
      </c>
      <c r="M94" s="127">
        <v>154958.0</v>
      </c>
      <c r="N94" s="127">
        <v>61491.0</v>
      </c>
      <c r="O94" s="95">
        <v>216449.0</v>
      </c>
      <c r="P94" s="95" t="s">
        <v>341</v>
      </c>
      <c r="Q94" s="95" t="s">
        <v>341</v>
      </c>
      <c r="R94" s="95">
        <v>116317.0</v>
      </c>
      <c r="S94" s="95">
        <v>-845355.0</v>
      </c>
      <c r="T94" s="95">
        <v>2789580.0</v>
      </c>
      <c r="U94" s="96">
        <v>0.02377889615556847</v>
      </c>
      <c r="V94" s="96">
        <v>0.0018685454951470576</v>
      </c>
      <c r="W94" s="96">
        <v>0.014654030032123953</v>
      </c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</row>
    <row r="95" ht="21.0" customHeight="1">
      <c r="A95" s="93">
        <v>1.1409556E7</v>
      </c>
      <c r="B95" s="93" t="s">
        <v>89</v>
      </c>
      <c r="C95" s="94">
        <v>8.8388671E7</v>
      </c>
      <c r="D95" s="94">
        <v>5.73520685E8</v>
      </c>
      <c r="E95" s="94">
        <v>0.0</v>
      </c>
      <c r="F95" s="94">
        <v>0.0</v>
      </c>
      <c r="G95" s="94">
        <v>0.0</v>
      </c>
      <c r="H95" s="94">
        <f>VLOOKUP(A95,SoC_Data!A:AF,29,FALSE)-VLOOKUP(A95,SoC_Data!A:AF,22,FALSE)</f>
        <v>0</v>
      </c>
      <c r="I95" s="125">
        <v>3.1147383521900135E8</v>
      </c>
      <c r="J95" s="125">
        <v>1.5815757424395555E8</v>
      </c>
      <c r="K95" s="126">
        <v>4.734178326739352E8</v>
      </c>
      <c r="L95" s="127">
        <v>0.0</v>
      </c>
      <c r="M95" s="127">
        <v>218.0</v>
      </c>
      <c r="N95" s="127">
        <v>337417.0</v>
      </c>
      <c r="O95" s="95">
        <v>337635.0</v>
      </c>
      <c r="P95" s="95" t="s">
        <v>341</v>
      </c>
      <c r="Q95" s="95" t="s">
        <v>341</v>
      </c>
      <c r="R95" s="95">
        <v>28285.0</v>
      </c>
      <c r="S95" s="95">
        <v>-107850.0</v>
      </c>
      <c r="T95" s="95">
        <v>6750520.0</v>
      </c>
      <c r="U95" s="96">
        <v>0.021672831669002374</v>
      </c>
      <c r="V95" s="96">
        <v>1.788406286275663E-4</v>
      </c>
      <c r="W95" s="96">
        <v>0.014259116438162136</v>
      </c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</row>
    <row r="96" ht="21.0" customHeight="1">
      <c r="A96" s="93">
        <v>7887352.0</v>
      </c>
      <c r="B96" s="93" t="s">
        <v>120</v>
      </c>
      <c r="C96" s="94">
        <v>7.3759366E7</v>
      </c>
      <c r="D96" s="94">
        <v>2.18393621E9</v>
      </c>
      <c r="E96" s="94">
        <v>0.0</v>
      </c>
      <c r="F96" s="94">
        <v>0.0</v>
      </c>
      <c r="G96" s="94">
        <v>0.0</v>
      </c>
      <c r="H96" s="94">
        <f>VLOOKUP(A96,SoC_Data!A:AF,29,FALSE)-VLOOKUP(A96,SoC_Data!A:AF,22,FALSE)</f>
        <v>0</v>
      </c>
      <c r="I96" s="125">
        <v>1.9822650682276237E8</v>
      </c>
      <c r="J96" s="125">
        <v>1.0619032774869598E8</v>
      </c>
      <c r="K96" s="126">
        <v>3.123504246292773E8</v>
      </c>
      <c r="L96" s="127">
        <v>0.0</v>
      </c>
      <c r="M96" s="127">
        <v>4123.0</v>
      </c>
      <c r="N96" s="127">
        <v>220139.0</v>
      </c>
      <c r="O96" s="95">
        <v>224262.0</v>
      </c>
      <c r="P96" s="95" t="s">
        <v>341</v>
      </c>
      <c r="Q96" s="95" t="s">
        <v>341</v>
      </c>
      <c r="R96" s="95">
        <v>0.0</v>
      </c>
      <c r="S96" s="95">
        <v>1136180.0</v>
      </c>
      <c r="T96" s="95">
        <v>4444010.0</v>
      </c>
      <c r="U96" s="96">
        <v>0.02241884837315659</v>
      </c>
      <c r="V96" s="96">
        <v>0.0</v>
      </c>
      <c r="W96" s="96">
        <v>0.014227641935414398</v>
      </c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</row>
    <row r="97" ht="21.0" customHeight="1">
      <c r="A97" s="93">
        <v>1.67614515E8</v>
      </c>
      <c r="B97" s="93" t="s">
        <v>161</v>
      </c>
      <c r="C97" s="94">
        <v>6.086491E7</v>
      </c>
      <c r="D97" s="94">
        <v>2.18707898E8</v>
      </c>
      <c r="E97" s="94">
        <v>1898840.0</v>
      </c>
      <c r="F97" s="94">
        <v>5084.0</v>
      </c>
      <c r="G97" s="94">
        <v>92400.0</v>
      </c>
      <c r="H97" s="94">
        <f>VLOOKUP(A97,SoC_Data!A:AF,29,FALSE)-VLOOKUP(A97,SoC_Data!A:AF,22,FALSE)</f>
        <v>0</v>
      </c>
      <c r="I97" s="125">
        <v>1.3468305114989424E8</v>
      </c>
      <c r="J97" s="125">
        <v>7.24835407782874E7</v>
      </c>
      <c r="K97" s="126">
        <v>2.1736219378050834E8</v>
      </c>
      <c r="L97" s="127">
        <v>0.0</v>
      </c>
      <c r="M97" s="127">
        <v>52239.0</v>
      </c>
      <c r="N97" s="127">
        <v>127601.0</v>
      </c>
      <c r="O97" s="95">
        <v>179840.0</v>
      </c>
      <c r="P97" s="95" t="s">
        <v>341</v>
      </c>
      <c r="Q97" s="95" t="s">
        <v>341</v>
      </c>
      <c r="R97" s="95">
        <v>55305.0</v>
      </c>
      <c r="S97" s="95">
        <v>-3219711.0</v>
      </c>
      <c r="T97" s="95">
        <v>3074410.0</v>
      </c>
      <c r="U97" s="96">
        <v>0.02282699993615651</v>
      </c>
      <c r="V97" s="96">
        <v>7.630008055093073E-4</v>
      </c>
      <c r="W97" s="96">
        <v>0.014144180027482285</v>
      </c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</row>
    <row r="98" ht="21.0" customHeight="1">
      <c r="A98" s="93">
        <v>1.4572491E7</v>
      </c>
      <c r="B98" s="93" t="s">
        <v>107</v>
      </c>
      <c r="C98" s="94">
        <v>7.4019075E7</v>
      </c>
      <c r="D98" s="94">
        <v>7.041934438E9</v>
      </c>
      <c r="E98" s="94">
        <v>0.0</v>
      </c>
      <c r="F98" s="94">
        <v>0.0</v>
      </c>
      <c r="G98" s="94">
        <v>0.0</v>
      </c>
      <c r="H98" s="94">
        <f>VLOOKUP(A98,SoC_Data!A:AF,29,FALSE)-VLOOKUP(A98,SoC_Data!A:AF,22,FALSE)</f>
        <v>0</v>
      </c>
      <c r="I98" s="125">
        <v>2.3270199869378966E8</v>
      </c>
      <c r="J98" s="125">
        <v>1.2283668274961698E8</v>
      </c>
      <c r="K98" s="126">
        <v>3.6222156758595854E8</v>
      </c>
      <c r="L98" s="127">
        <v>1.0</v>
      </c>
      <c r="M98" s="127">
        <v>14102.0</v>
      </c>
      <c r="N98" s="127">
        <v>236975.0</v>
      </c>
      <c r="O98" s="95">
        <v>251077.0</v>
      </c>
      <c r="P98" s="95" t="s">
        <v>341</v>
      </c>
      <c r="Q98" s="95" t="s">
        <v>341</v>
      </c>
      <c r="R98" s="95">
        <v>0.0</v>
      </c>
      <c r="S98" s="95">
        <v>-3710180.0</v>
      </c>
      <c r="T98" s="95">
        <v>4880520.0</v>
      </c>
      <c r="U98" s="96">
        <v>0.020973262057891604</v>
      </c>
      <c r="V98" s="96">
        <v>0.0</v>
      </c>
      <c r="W98" s="96">
        <v>0.013473852571856609</v>
      </c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</row>
    <row r="99" ht="21.0" customHeight="1">
      <c r="A99" s="93">
        <v>1.70028719E8</v>
      </c>
      <c r="B99" s="93" t="s">
        <v>182</v>
      </c>
      <c r="C99" s="94">
        <v>4.8019624E7</v>
      </c>
      <c r="D99" s="94">
        <v>1.14424065E8</v>
      </c>
      <c r="E99" s="94">
        <v>898260.0</v>
      </c>
      <c r="F99" s="94">
        <v>2098.0</v>
      </c>
      <c r="G99" s="94">
        <v>43864.0</v>
      </c>
      <c r="H99" s="94">
        <f>VLOOKUP(A99,SoC_Data!A:AF,29,FALSE)-VLOOKUP(A99,SoC_Data!A:AF,22,FALSE)</f>
        <v>0</v>
      </c>
      <c r="I99" s="125">
        <v>7.78130530470508E7</v>
      </c>
      <c r="J99" s="125">
        <v>3.607609805980425E7</v>
      </c>
      <c r="K99" s="126">
        <v>1.2602003998441495E8</v>
      </c>
      <c r="L99" s="127">
        <v>0.0</v>
      </c>
      <c r="M99" s="127">
        <v>2794.0</v>
      </c>
      <c r="N99" s="127">
        <v>72209.0</v>
      </c>
      <c r="O99" s="95">
        <v>75003.0</v>
      </c>
      <c r="P99" s="95" t="s">
        <v>341</v>
      </c>
      <c r="Q99" s="95" t="s">
        <v>341</v>
      </c>
      <c r="R99" s="95">
        <v>0.0</v>
      </c>
      <c r="S99" s="95">
        <v>-1574797.0</v>
      </c>
      <c r="T99" s="95">
        <v>1472120.0</v>
      </c>
      <c r="U99" s="96">
        <v>0.018918676781771577</v>
      </c>
      <c r="V99" s="96">
        <v>0.0</v>
      </c>
      <c r="W99" s="96">
        <v>0.011681634128842197</v>
      </c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</row>
    <row r="100" ht="21.0" customHeight="1">
      <c r="A100" s="93">
        <v>1.68206434E8</v>
      </c>
      <c r="B100" s="93" t="s">
        <v>193</v>
      </c>
      <c r="C100" s="94">
        <v>4.2493759E7</v>
      </c>
      <c r="D100" s="94">
        <v>1.06879695E8</v>
      </c>
      <c r="E100" s="94">
        <v>0.0</v>
      </c>
      <c r="F100" s="94">
        <v>0.0</v>
      </c>
      <c r="G100" s="94">
        <v>0.0</v>
      </c>
      <c r="H100" s="94">
        <f>VLOOKUP(A100,SoC_Data!A:AF,29,FALSE)-VLOOKUP(A100,SoC_Data!A:AF,22,FALSE)</f>
        <v>0</v>
      </c>
      <c r="I100" s="125">
        <v>5.997472290319919E7</v>
      </c>
      <c r="J100" s="125">
        <v>2.1986101481209572E7</v>
      </c>
      <c r="K100" s="126">
        <v>9.466060200324419E7</v>
      </c>
      <c r="L100" s="127">
        <v>0.0</v>
      </c>
      <c r="M100" s="127">
        <v>175.0</v>
      </c>
      <c r="N100" s="127">
        <v>25077.0</v>
      </c>
      <c r="O100" s="95">
        <v>25252.0</v>
      </c>
      <c r="P100" s="95" t="s">
        <v>341</v>
      </c>
      <c r="Q100" s="95" t="s">
        <v>341</v>
      </c>
      <c r="R100" s="95">
        <v>0.0</v>
      </c>
      <c r="S100" s="95">
        <v>84107.0</v>
      </c>
      <c r="T100" s="95">
        <v>503290.0</v>
      </c>
      <c r="U100" s="96">
        <v>0.008391701964381286</v>
      </c>
      <c r="V100" s="96">
        <v>0.0</v>
      </c>
      <c r="W100" s="96">
        <v>0.005316784272962382</v>
      </c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</row>
    <row r="101" ht="21.0" customHeight="1">
      <c r="A101" s="93">
        <v>6.5948574E7</v>
      </c>
      <c r="B101" s="93" t="s">
        <v>239</v>
      </c>
      <c r="C101" s="94">
        <v>3.742164E7</v>
      </c>
      <c r="D101" s="94">
        <v>1.23470244E8</v>
      </c>
      <c r="E101" s="94">
        <v>0.0</v>
      </c>
      <c r="F101" s="94">
        <v>0.0</v>
      </c>
      <c r="G101" s="94">
        <v>0.0</v>
      </c>
      <c r="H101" s="94">
        <f>VLOOKUP(A101,SoC_Data!A:AF,29,FALSE)-VLOOKUP(A101,SoC_Data!A:AF,22,FALSE)</f>
        <v>0</v>
      </c>
      <c r="I101" s="125">
        <v>4.791725050339479E7</v>
      </c>
      <c r="J101" s="125">
        <v>1.0876731692692814E7</v>
      </c>
      <c r="K101" s="126">
        <v>7.18556358125684E7</v>
      </c>
      <c r="L101" s="127">
        <v>0.0</v>
      </c>
      <c r="M101" s="127">
        <v>3520.0</v>
      </c>
      <c r="N101" s="127">
        <v>14558.0</v>
      </c>
      <c r="O101" s="95">
        <v>18078.0</v>
      </c>
      <c r="P101" s="95" t="s">
        <v>341</v>
      </c>
      <c r="Q101" s="95" t="s">
        <v>341</v>
      </c>
      <c r="R101" s="95">
        <v>19827.0</v>
      </c>
      <c r="S101" s="95">
        <v>-328720.0</v>
      </c>
      <c r="T101" s="95">
        <v>326360.0</v>
      </c>
      <c r="U101" s="96">
        <v>0.006810908317389338</v>
      </c>
      <c r="V101" s="96">
        <v>0.0018228821451319</v>
      </c>
      <c r="W101" s="96">
        <v>0.0045418845203915904</v>
      </c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</row>
    <row r="102" ht="21.0" customHeight="1">
      <c r="A102" s="93">
        <v>1.71345916E8</v>
      </c>
      <c r="B102" s="93" t="s">
        <v>169</v>
      </c>
      <c r="C102" s="94">
        <v>5.5494295E7</v>
      </c>
      <c r="D102" s="94">
        <v>2.12117003E8</v>
      </c>
      <c r="E102" s="94">
        <v>443980.0</v>
      </c>
      <c r="F102" s="94">
        <v>326.0</v>
      </c>
      <c r="G102" s="94">
        <v>22036.0</v>
      </c>
      <c r="H102" s="94">
        <f>VLOOKUP(A102,SoC_Data!A:AF,29,FALSE)-VLOOKUP(A102,SoC_Data!A:AF,22,FALSE)</f>
        <v>0</v>
      </c>
      <c r="I102" s="125">
        <v>1.0984921607363194E8</v>
      </c>
      <c r="J102" s="125">
        <v>5.765814521765196E7</v>
      </c>
      <c r="K102" s="126">
        <v>1.785633883450089E8</v>
      </c>
      <c r="L102" s="127">
        <v>0.0</v>
      </c>
      <c r="M102" s="127">
        <v>326.0</v>
      </c>
      <c r="N102" s="127">
        <v>38302.0</v>
      </c>
      <c r="O102" s="95">
        <v>38628.0</v>
      </c>
      <c r="P102" s="95" t="s">
        <v>341</v>
      </c>
      <c r="Q102" s="95" t="s">
        <v>341</v>
      </c>
      <c r="R102" s="95">
        <v>0.0</v>
      </c>
      <c r="S102" s="95">
        <v>-1341501.0</v>
      </c>
      <c r="T102" s="95">
        <v>769300.0</v>
      </c>
      <c r="U102" s="96">
        <v>0.007003236140386638</v>
      </c>
      <c r="V102" s="96">
        <v>0.0</v>
      </c>
      <c r="W102" s="96">
        <v>0.0043082739811904055</v>
      </c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</row>
    <row r="103" ht="21.0" customHeight="1">
      <c r="A103" s="93">
        <v>1.63138873E8</v>
      </c>
      <c r="B103" s="93" t="s">
        <v>171</v>
      </c>
      <c r="C103" s="94">
        <v>5.5615575E7</v>
      </c>
      <c r="D103" s="94">
        <v>1.13454977E8</v>
      </c>
      <c r="E103" s="94">
        <v>0.0</v>
      </c>
      <c r="F103" s="94">
        <v>0.0</v>
      </c>
      <c r="G103" s="94">
        <v>0.0</v>
      </c>
      <c r="H103" s="94">
        <f>VLOOKUP(A103,SoC_Data!A:AF,29,FALSE)-VLOOKUP(A103,SoC_Data!A:AF,22,FALSE)</f>
        <v>0</v>
      </c>
      <c r="I103" s="125">
        <v>1.0700184295139045E8</v>
      </c>
      <c r="J103" s="125">
        <v>5.587083193211987E7</v>
      </c>
      <c r="K103" s="126">
        <v>1.7402610585630843E8</v>
      </c>
      <c r="L103" s="127">
        <v>0.0</v>
      </c>
      <c r="M103" s="127">
        <v>371.0</v>
      </c>
      <c r="N103" s="127">
        <v>36125.0</v>
      </c>
      <c r="O103" s="95">
        <v>36496.0</v>
      </c>
      <c r="P103" s="95" t="s">
        <v>341</v>
      </c>
      <c r="Q103" s="95" t="s">
        <v>341</v>
      </c>
      <c r="R103" s="95">
        <v>0.0</v>
      </c>
      <c r="S103" s="95">
        <v>166888.0</v>
      </c>
      <c r="T103" s="95">
        <v>726210.0</v>
      </c>
      <c r="U103" s="96">
        <v>0.006786892449412369</v>
      </c>
      <c r="V103" s="96">
        <v>0.0</v>
      </c>
      <c r="W103" s="96">
        <v>0.004172994600014921</v>
      </c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</row>
    <row r="104" ht="21.0" customHeight="1">
      <c r="A104" s="93">
        <v>1.15125159E8</v>
      </c>
      <c r="B104" s="93" t="s">
        <v>106</v>
      </c>
      <c r="C104" s="94">
        <v>7.749632E7</v>
      </c>
      <c r="D104" s="94">
        <v>5.96003661E8</v>
      </c>
      <c r="E104" s="94">
        <v>1214070.0</v>
      </c>
      <c r="F104" s="94">
        <v>1579.0</v>
      </c>
      <c r="G104" s="94">
        <v>59914.0</v>
      </c>
      <c r="H104" s="94">
        <f>VLOOKUP(A104,SoC_Data!A:AF,29,FALSE)-VLOOKUP(A104,SoC_Data!A:AF,22,FALSE)</f>
        <v>0</v>
      </c>
      <c r="I104" s="125">
        <v>2.296442774025572E8</v>
      </c>
      <c r="J104" s="125">
        <v>1.2139516466645315E8</v>
      </c>
      <c r="K104" s="126">
        <v>3.5783375490933925E8</v>
      </c>
      <c r="L104" s="127">
        <v>0.0</v>
      </c>
      <c r="M104" s="127">
        <v>1579.0</v>
      </c>
      <c r="N104" s="127">
        <v>59914.0</v>
      </c>
      <c r="O104" s="95">
        <v>61493.0</v>
      </c>
      <c r="P104" s="95" t="s">
        <v>341</v>
      </c>
      <c r="Q104" s="95" t="s">
        <v>341</v>
      </c>
      <c r="R104" s="95">
        <v>0.0</v>
      </c>
      <c r="S104" s="95">
        <v>74880.0</v>
      </c>
      <c r="T104" s="95">
        <v>1214070.0</v>
      </c>
      <c r="U104" s="96">
        <v>0.005286741797932043</v>
      </c>
      <c r="V104" s="96">
        <v>0.0</v>
      </c>
      <c r="W104" s="96">
        <v>0.0033928325188538927</v>
      </c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</row>
    <row r="105" ht="21.0" customHeight="1">
      <c r="A105" s="93">
        <v>1.71753933E8</v>
      </c>
      <c r="B105" s="93" t="s">
        <v>153</v>
      </c>
      <c r="C105" s="94">
        <v>6.4349518E7</v>
      </c>
      <c r="D105" s="94">
        <v>8.1264006E7</v>
      </c>
      <c r="E105" s="94">
        <v>0.0</v>
      </c>
      <c r="F105" s="94">
        <v>0.0</v>
      </c>
      <c r="G105" s="94">
        <v>0.0</v>
      </c>
      <c r="H105" s="94">
        <f>VLOOKUP(A105,SoC_Data!A:AF,29,FALSE)-VLOOKUP(A105,SoC_Data!A:AF,22,FALSE)</f>
        <v>0</v>
      </c>
      <c r="I105" s="125">
        <v>1.510062752930704E8</v>
      </c>
      <c r="J105" s="125">
        <v>8.162641004915173E7</v>
      </c>
      <c r="K105" s="126">
        <v>2.422541328767134E8</v>
      </c>
      <c r="L105" s="127">
        <v>0.0</v>
      </c>
      <c r="M105" s="127">
        <v>2614.0</v>
      </c>
      <c r="N105" s="127">
        <v>34901.0</v>
      </c>
      <c r="O105" s="95">
        <v>37515.0</v>
      </c>
      <c r="P105" s="95" t="s">
        <v>341</v>
      </c>
      <c r="Q105" s="95" t="s">
        <v>341</v>
      </c>
      <c r="R105" s="95">
        <v>38961.0</v>
      </c>
      <c r="S105" s="95">
        <v>-115670.0</v>
      </c>
      <c r="T105" s="95">
        <v>724160.0</v>
      </c>
      <c r="U105" s="96">
        <v>0.004795562294312356</v>
      </c>
      <c r="V105" s="96">
        <v>4.773087530927729E-4</v>
      </c>
      <c r="W105" s="96">
        <v>0.0029892575676656688</v>
      </c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</row>
    <row r="106" ht="21.0" customHeight="1">
      <c r="A106" s="93">
        <v>1.71858863E8</v>
      </c>
      <c r="B106" s="93" t="s">
        <v>165</v>
      </c>
      <c r="C106" s="94">
        <v>5.8481047E7</v>
      </c>
      <c r="D106" s="94">
        <v>4.4074696E7</v>
      </c>
      <c r="E106" s="94">
        <v>0.0</v>
      </c>
      <c r="F106" s="94">
        <v>0.0</v>
      </c>
      <c r="G106" s="94">
        <v>0.0</v>
      </c>
      <c r="H106" s="94">
        <f>VLOOKUP(A106,SoC_Data!A:AF,29,FALSE)-VLOOKUP(A106,SoC_Data!A:AF,22,FALSE)</f>
        <v>0</v>
      </c>
      <c r="I106" s="125">
        <v>1.2022838295001858E8</v>
      </c>
      <c r="J106" s="125">
        <v>6.40092995260815E7</v>
      </c>
      <c r="K106" s="126">
        <v>1.949363135048302E8</v>
      </c>
      <c r="L106" s="127">
        <v>0.0</v>
      </c>
      <c r="M106" s="127">
        <v>0.0</v>
      </c>
      <c r="N106" s="127">
        <v>9279.0</v>
      </c>
      <c r="O106" s="95">
        <v>9279.0</v>
      </c>
      <c r="P106" s="95" t="s">
        <v>341</v>
      </c>
      <c r="Q106" s="95" t="s">
        <v>341</v>
      </c>
      <c r="R106" s="95">
        <v>0.0</v>
      </c>
      <c r="S106" s="95">
        <v>200200.0</v>
      </c>
      <c r="T106" s="95">
        <v>185580.0</v>
      </c>
      <c r="U106" s="96">
        <v>0.001543562305725674</v>
      </c>
      <c r="V106" s="96">
        <v>0.0</v>
      </c>
      <c r="W106" s="96">
        <v>9.520032294824413E-4</v>
      </c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</row>
    <row r="107" ht="21.0" customHeight="1">
      <c r="A107" s="93">
        <v>1.60258193E8</v>
      </c>
      <c r="B107" s="93" t="s">
        <v>191</v>
      </c>
      <c r="C107" s="94">
        <v>4.3236256E7</v>
      </c>
      <c r="D107" s="94">
        <v>4.3574739E7</v>
      </c>
      <c r="E107" s="94">
        <v>0.0</v>
      </c>
      <c r="F107" s="94">
        <v>0.0</v>
      </c>
      <c r="G107" s="94">
        <v>0.0</v>
      </c>
      <c r="H107" s="94">
        <f>VLOOKUP(A107,SoC_Data!A:AF,29,FALSE)-VLOOKUP(A107,SoC_Data!A:AF,22,FALSE)</f>
        <v>0</v>
      </c>
      <c r="I107" s="125">
        <v>6.121854963866156E7</v>
      </c>
      <c r="J107" s="125">
        <v>2.30431666065612E7</v>
      </c>
      <c r="K107" s="126">
        <v>9.692289240861505E7</v>
      </c>
      <c r="L107" s="127">
        <v>0.0</v>
      </c>
      <c r="M107" s="127">
        <v>0.0</v>
      </c>
      <c r="N107" s="127">
        <v>990.0</v>
      </c>
      <c r="O107" s="95">
        <v>990.0</v>
      </c>
      <c r="P107" s="95" t="s">
        <v>341</v>
      </c>
      <c r="Q107" s="95" t="s">
        <v>341</v>
      </c>
      <c r="R107" s="95">
        <v>0.0</v>
      </c>
      <c r="S107" s="95">
        <v>400831.0</v>
      </c>
      <c r="T107" s="95">
        <v>19800.0</v>
      </c>
      <c r="U107" s="96">
        <v>3.23431380143244E-4</v>
      </c>
      <c r="V107" s="96">
        <v>0.0</v>
      </c>
      <c r="W107" s="96">
        <v>2.0428610318938504E-4</v>
      </c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</row>
    <row r="108" ht="21.0" customHeight="1">
      <c r="A108" s="93">
        <v>1.71934536E8</v>
      </c>
      <c r="B108" s="93" t="s">
        <v>88</v>
      </c>
      <c r="C108" s="94">
        <v>8.779202E7</v>
      </c>
      <c r="D108" s="94">
        <v>6.86911268E8</v>
      </c>
      <c r="E108" s="94">
        <v>0.0</v>
      </c>
      <c r="F108" s="94">
        <v>0.0</v>
      </c>
      <c r="G108" s="94">
        <v>0.0</v>
      </c>
      <c r="H108" s="94">
        <f>VLOOKUP(A108,SoC_Data!A:AF,29,FALSE)-VLOOKUP(A108,SoC_Data!A:AF,22,FALSE)</f>
        <v>0</v>
      </c>
      <c r="I108" s="125">
        <v>3.0620606373730594E8</v>
      </c>
      <c r="J108" s="125">
        <v>1.5588869448887086E8</v>
      </c>
      <c r="K108" s="126">
        <v>4.660762099724845E8</v>
      </c>
      <c r="L108" s="127">
        <v>0.0</v>
      </c>
      <c r="M108" s="127">
        <v>0.0</v>
      </c>
      <c r="N108" s="127">
        <v>0.0</v>
      </c>
      <c r="O108" s="95">
        <v>0.0</v>
      </c>
      <c r="P108" s="95" t="s">
        <v>341</v>
      </c>
      <c r="Q108" s="95" t="s">
        <v>341</v>
      </c>
      <c r="R108" s="95">
        <v>0.0</v>
      </c>
      <c r="S108" s="95">
        <v>48000.0</v>
      </c>
      <c r="T108" s="95">
        <v>0.0</v>
      </c>
      <c r="U108" s="96">
        <v>0.0</v>
      </c>
      <c r="V108" s="96">
        <v>0.0</v>
      </c>
      <c r="W108" s="96">
        <v>0.0</v>
      </c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</row>
    <row r="109" ht="21.0" customHeight="1">
      <c r="A109" s="93">
        <v>6.2691192E7</v>
      </c>
      <c r="B109" s="93" t="s">
        <v>91</v>
      </c>
      <c r="C109" s="94">
        <v>8.638944E7</v>
      </c>
      <c r="D109" s="94">
        <v>4.61652502E8</v>
      </c>
      <c r="E109" s="94">
        <v>0.0</v>
      </c>
      <c r="F109" s="94">
        <v>0.0</v>
      </c>
      <c r="G109" s="94">
        <v>0.0</v>
      </c>
      <c r="H109" s="94">
        <f>VLOOKUP(A109,SoC_Data!A:AF,29,FALSE)-VLOOKUP(A109,SoC_Data!A:AF,22,FALSE)</f>
        <v>0</v>
      </c>
      <c r="I109" s="125">
        <v>2.925887158917082E8</v>
      </c>
      <c r="J109" s="125">
        <v>1.4996869622476393E8</v>
      </c>
      <c r="K109" s="126">
        <v>4.470422344486743E8</v>
      </c>
      <c r="L109" s="127">
        <v>0.0</v>
      </c>
      <c r="M109" s="127">
        <v>0.0</v>
      </c>
      <c r="N109" s="127">
        <v>0.0</v>
      </c>
      <c r="O109" s="95">
        <v>0.0</v>
      </c>
      <c r="P109" s="95" t="s">
        <v>341</v>
      </c>
      <c r="Q109" s="95" t="s">
        <v>341</v>
      </c>
      <c r="R109" s="95">
        <v>0.0</v>
      </c>
      <c r="S109" s="95">
        <v>186130.0</v>
      </c>
      <c r="T109" s="95">
        <v>0.0</v>
      </c>
      <c r="U109" s="96">
        <v>0.0</v>
      </c>
      <c r="V109" s="96">
        <v>0.0</v>
      </c>
      <c r="W109" s="96">
        <v>0.0</v>
      </c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</row>
    <row r="110" ht="21.0" customHeight="1">
      <c r="A110" s="93">
        <v>1.69461237E8</v>
      </c>
      <c r="B110" s="93" t="s">
        <v>110</v>
      </c>
      <c r="C110" s="94">
        <v>7.5210474E7</v>
      </c>
      <c r="D110" s="94">
        <v>3.74816162E8</v>
      </c>
      <c r="E110" s="94">
        <v>0.0</v>
      </c>
      <c r="F110" s="94">
        <v>0.0</v>
      </c>
      <c r="G110" s="94">
        <v>0.0</v>
      </c>
      <c r="H110" s="94">
        <f>VLOOKUP(A110,SoC_Data!A:AF,29,FALSE)-VLOOKUP(A110,SoC_Data!A:AF,22,FALSE)</f>
        <v>0</v>
      </c>
      <c r="I110" s="125">
        <v>2.1579867358412138E8</v>
      </c>
      <c r="J110" s="125">
        <v>1.1478671103163496E8</v>
      </c>
      <c r="K110" s="126">
        <v>3.378830869700227E8</v>
      </c>
      <c r="L110" s="127">
        <v>0.0</v>
      </c>
      <c r="M110" s="127">
        <v>0.0</v>
      </c>
      <c r="N110" s="127">
        <v>0.0</v>
      </c>
      <c r="O110" s="95">
        <v>0.0</v>
      </c>
      <c r="P110" s="95" t="s">
        <v>341</v>
      </c>
      <c r="Q110" s="95" t="s">
        <v>341</v>
      </c>
      <c r="R110" s="95">
        <v>0.0</v>
      </c>
      <c r="S110" s="95">
        <v>0.0</v>
      </c>
      <c r="T110" s="95">
        <v>0.0</v>
      </c>
      <c r="U110" s="96">
        <v>0.0</v>
      </c>
      <c r="V110" s="96">
        <v>0.0</v>
      </c>
      <c r="W110" s="96">
        <v>0.0</v>
      </c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</row>
    <row r="111" ht="21.0" customHeight="1">
      <c r="A111" s="93">
        <v>1.6683283E8</v>
      </c>
      <c r="B111" s="93" t="s">
        <v>115</v>
      </c>
      <c r="C111" s="94">
        <v>7.390402E7</v>
      </c>
      <c r="D111" s="94">
        <v>1.014375033E9</v>
      </c>
      <c r="E111" s="94">
        <v>0.0</v>
      </c>
      <c r="F111" s="94">
        <v>0.0</v>
      </c>
      <c r="G111" s="94">
        <v>0.0</v>
      </c>
      <c r="H111" s="94">
        <f>VLOOKUP(A111,SoC_Data!A:AF,29,FALSE)-VLOOKUP(A111,SoC_Data!A:AF,22,FALSE)</f>
        <v>0</v>
      </c>
      <c r="I111" s="125">
        <v>2.073420409764314E8</v>
      </c>
      <c r="J111" s="125">
        <v>1.1068065414810102E8</v>
      </c>
      <c r="K111" s="126">
        <v>3.256268618579573E8</v>
      </c>
      <c r="L111" s="127">
        <v>0.0</v>
      </c>
      <c r="M111" s="127">
        <v>0.0</v>
      </c>
      <c r="N111" s="127">
        <v>0.0</v>
      </c>
      <c r="O111" s="95">
        <v>0.0</v>
      </c>
      <c r="P111" s="95" t="s">
        <v>341</v>
      </c>
      <c r="Q111" s="95" t="s">
        <v>341</v>
      </c>
      <c r="R111" s="95">
        <v>0.0</v>
      </c>
      <c r="S111" s="95">
        <v>0.0</v>
      </c>
      <c r="T111" s="95">
        <v>0.0</v>
      </c>
      <c r="U111" s="96">
        <v>0.0</v>
      </c>
      <c r="V111" s="96">
        <v>0.0</v>
      </c>
      <c r="W111" s="96">
        <v>0.0</v>
      </c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</row>
    <row r="112" ht="21.0" customHeight="1">
      <c r="A112" s="93">
        <v>1.36378574E8</v>
      </c>
      <c r="B112" s="93" t="s">
        <v>118</v>
      </c>
      <c r="C112" s="94">
        <v>7.3367183E7</v>
      </c>
      <c r="D112" s="94">
        <v>5.98467976E8</v>
      </c>
      <c r="E112" s="94">
        <v>0.0</v>
      </c>
      <c r="F112" s="94">
        <v>0.0</v>
      </c>
      <c r="G112" s="94">
        <v>0.0</v>
      </c>
      <c r="H112" s="94">
        <f>VLOOKUP(A112,SoC_Data!A:AF,29,FALSE)-VLOOKUP(A112,SoC_Data!A:AF,22,FALSE)</f>
        <v>0</v>
      </c>
      <c r="I112" s="125">
        <v>2.0234602957927427E8</v>
      </c>
      <c r="J112" s="125">
        <v>1.0822818647312963E8</v>
      </c>
      <c r="K112" s="126">
        <v>3.183590545391399E8</v>
      </c>
      <c r="L112" s="127">
        <v>0.0</v>
      </c>
      <c r="M112" s="127">
        <v>0.0</v>
      </c>
      <c r="N112" s="127">
        <v>0.0</v>
      </c>
      <c r="O112" s="95">
        <v>0.0</v>
      </c>
      <c r="P112" s="95" t="s">
        <v>341</v>
      </c>
      <c r="Q112" s="95" t="s">
        <v>341</v>
      </c>
      <c r="R112" s="95">
        <v>0.0</v>
      </c>
      <c r="S112" s="95">
        <v>188136.0</v>
      </c>
      <c r="T112" s="95">
        <v>0.0</v>
      </c>
      <c r="U112" s="96">
        <v>0.0</v>
      </c>
      <c r="V112" s="96">
        <v>0.0</v>
      </c>
      <c r="W112" s="96">
        <v>0.0</v>
      </c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</row>
    <row r="113" ht="21.0" customHeight="1">
      <c r="A113" s="93">
        <v>1.6757738E8</v>
      </c>
      <c r="B113" s="93" t="s">
        <v>150</v>
      </c>
      <c r="C113" s="94">
        <v>6.4717871E7</v>
      </c>
      <c r="D113" s="94">
        <v>3.89650755E8</v>
      </c>
      <c r="E113" s="94">
        <v>0.0</v>
      </c>
      <c r="F113" s="94">
        <v>0.0</v>
      </c>
      <c r="G113" s="94">
        <v>0.0</v>
      </c>
      <c r="H113" s="94">
        <f>VLOOKUP(A113,SoC_Data!A:AF,29,FALSE)-VLOOKUP(A113,SoC_Data!A:AF,22,FALSE)</f>
        <v>0</v>
      </c>
      <c r="I113" s="125">
        <v>1.502160980004585E8</v>
      </c>
      <c r="J113" s="125">
        <v>8.119295449541914E7</v>
      </c>
      <c r="K113" s="126">
        <v>2.41058424289157E8</v>
      </c>
      <c r="L113" s="127">
        <v>0.0</v>
      </c>
      <c r="M113" s="127">
        <v>0.0</v>
      </c>
      <c r="N113" s="127">
        <v>0.0</v>
      </c>
      <c r="O113" s="95">
        <v>0.0</v>
      </c>
      <c r="P113" s="95" t="s">
        <v>341</v>
      </c>
      <c r="Q113" s="95" t="s">
        <v>341</v>
      </c>
      <c r="R113" s="95">
        <v>0.0</v>
      </c>
      <c r="S113" s="95">
        <v>148800.0</v>
      </c>
      <c r="T113" s="95">
        <v>0.0</v>
      </c>
      <c r="U113" s="96">
        <v>0.0</v>
      </c>
      <c r="V113" s="96">
        <v>0.0</v>
      </c>
      <c r="W113" s="96">
        <v>0.0</v>
      </c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</row>
    <row r="114" ht="21.0" customHeight="1">
      <c r="A114" s="93">
        <v>1.71209025E8</v>
      </c>
      <c r="B114" s="93" t="s">
        <v>152</v>
      </c>
      <c r="C114" s="94">
        <v>6.354548E7</v>
      </c>
      <c r="D114" s="94">
        <v>3.65338727E8</v>
      </c>
      <c r="E114" s="94">
        <v>0.0</v>
      </c>
      <c r="F114" s="94">
        <v>0.0</v>
      </c>
      <c r="G114" s="94">
        <v>0.0</v>
      </c>
      <c r="H114" s="94">
        <f>VLOOKUP(A114,SoC_Data!A:AF,29,FALSE)-VLOOKUP(A114,SoC_Data!A:AF,22,FALSE)</f>
        <v>0</v>
      </c>
      <c r="I114" s="125">
        <v>1.4643280998068058E8</v>
      </c>
      <c r="J114" s="125">
        <v>7.910535493492767E7</v>
      </c>
      <c r="K114" s="126">
        <v>2.3532106005367386E8</v>
      </c>
      <c r="L114" s="127">
        <v>0.0</v>
      </c>
      <c r="M114" s="127">
        <v>0.0</v>
      </c>
      <c r="N114" s="127">
        <v>0.0</v>
      </c>
      <c r="O114" s="95">
        <v>0.0</v>
      </c>
      <c r="P114" s="95" t="s">
        <v>341</v>
      </c>
      <c r="Q114" s="95" t="s">
        <v>341</v>
      </c>
      <c r="R114" s="95">
        <v>0.0</v>
      </c>
      <c r="S114" s="95">
        <v>112056.0</v>
      </c>
      <c r="T114" s="95">
        <v>0.0</v>
      </c>
      <c r="U114" s="96">
        <v>0.0</v>
      </c>
      <c r="V114" s="96">
        <v>0.0</v>
      </c>
      <c r="W114" s="96">
        <v>0.0</v>
      </c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</row>
    <row r="115" ht="21.0" customHeight="1">
      <c r="A115" s="93">
        <v>1.38752108E8</v>
      </c>
      <c r="B115" s="93" t="s">
        <v>157</v>
      </c>
      <c r="C115" s="94">
        <v>6.1689789E7</v>
      </c>
      <c r="D115" s="94">
        <v>4.35412557E8</v>
      </c>
      <c r="E115" s="94">
        <v>0.0</v>
      </c>
      <c r="F115" s="94">
        <v>0.0</v>
      </c>
      <c r="G115" s="94">
        <v>0.0</v>
      </c>
      <c r="H115" s="94">
        <f>VLOOKUP(A115,SoC_Data!A:AF,29,FALSE)-VLOOKUP(A115,SoC_Data!A:AF,22,FALSE)</f>
        <v>0</v>
      </c>
      <c r="I115" s="125">
        <v>1.3739508252859128E8</v>
      </c>
      <c r="J115" s="125">
        <v>7.403156618296285E7</v>
      </c>
      <c r="K115" s="126">
        <v>2.215272713987664E8</v>
      </c>
      <c r="L115" s="127">
        <v>0.0</v>
      </c>
      <c r="M115" s="127">
        <v>0.0</v>
      </c>
      <c r="N115" s="127">
        <v>0.0</v>
      </c>
      <c r="O115" s="95">
        <v>0.0</v>
      </c>
      <c r="P115" s="95" t="s">
        <v>341</v>
      </c>
      <c r="Q115" s="95" t="s">
        <v>341</v>
      </c>
      <c r="R115" s="95">
        <v>0.0</v>
      </c>
      <c r="S115" s="95">
        <v>-5130.0</v>
      </c>
      <c r="T115" s="95">
        <v>0.0</v>
      </c>
      <c r="U115" s="96">
        <v>0.0</v>
      </c>
      <c r="V115" s="96">
        <v>0.0</v>
      </c>
      <c r="W115" s="96">
        <v>0.0</v>
      </c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</row>
    <row r="116" ht="21.0" customHeight="1">
      <c r="A116" s="93">
        <v>1.4461836E8</v>
      </c>
      <c r="B116" s="93" t="s">
        <v>174</v>
      </c>
      <c r="C116" s="94">
        <v>5.1312234E7</v>
      </c>
      <c r="D116" s="94">
        <v>2.57544033E8</v>
      </c>
      <c r="E116" s="94">
        <v>0.0</v>
      </c>
      <c r="F116" s="94">
        <v>0.0</v>
      </c>
      <c r="G116" s="94">
        <v>0.0</v>
      </c>
      <c r="H116" s="94">
        <f>VLOOKUP(A116,SoC_Data!A:AF,29,FALSE)-VLOOKUP(A116,SoC_Data!A:AF,22,FALSE)</f>
        <v>0</v>
      </c>
      <c r="I116" s="125">
        <v>9.068912716816737E7</v>
      </c>
      <c r="J116" s="125">
        <v>4.5184595641617745E7</v>
      </c>
      <c r="K116" s="126">
        <v>1.475788032318908E8</v>
      </c>
      <c r="L116" s="127">
        <v>0.0</v>
      </c>
      <c r="M116" s="127">
        <v>0.0</v>
      </c>
      <c r="N116" s="127">
        <v>0.0</v>
      </c>
      <c r="O116" s="95">
        <v>0.0</v>
      </c>
      <c r="P116" s="95" t="s">
        <v>341</v>
      </c>
      <c r="Q116" s="95" t="s">
        <v>341</v>
      </c>
      <c r="R116" s="95">
        <v>0.0</v>
      </c>
      <c r="S116" s="95">
        <v>73912.0</v>
      </c>
      <c r="T116" s="95">
        <v>0.0</v>
      </c>
      <c r="U116" s="96">
        <v>0.0</v>
      </c>
      <c r="V116" s="96">
        <v>0.0</v>
      </c>
      <c r="W116" s="96">
        <v>0.0</v>
      </c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</row>
    <row r="117" ht="21.0" customHeight="1">
      <c r="A117" s="93">
        <v>1.68025153E8</v>
      </c>
      <c r="B117" s="93" t="s">
        <v>179</v>
      </c>
      <c r="C117" s="94">
        <v>4.896349E7</v>
      </c>
      <c r="D117" s="94">
        <v>2.8188141E7</v>
      </c>
      <c r="E117" s="94">
        <v>0.0</v>
      </c>
      <c r="F117" s="94">
        <v>0.0</v>
      </c>
      <c r="G117" s="94">
        <v>0.0</v>
      </c>
      <c r="H117" s="94">
        <f>VLOOKUP(A117,SoC_Data!A:AF,29,FALSE)-VLOOKUP(A117,SoC_Data!A:AF,22,FALSE)</f>
        <v>0</v>
      </c>
      <c r="I117" s="125">
        <v>8.18103706104614E7</v>
      </c>
      <c r="J117" s="125">
        <v>3.898038381954085E7</v>
      </c>
      <c r="K117" s="126">
        <v>1.3279054740906759E8</v>
      </c>
      <c r="L117" s="127">
        <v>0.0</v>
      </c>
      <c r="M117" s="127">
        <v>0.0</v>
      </c>
      <c r="N117" s="127">
        <v>0.0</v>
      </c>
      <c r="O117" s="95">
        <v>0.0</v>
      </c>
      <c r="P117" s="95" t="s">
        <v>341</v>
      </c>
      <c r="Q117" s="95" t="s">
        <v>341</v>
      </c>
      <c r="R117" s="95">
        <v>0.0</v>
      </c>
      <c r="S117" s="95">
        <v>150562.0</v>
      </c>
      <c r="T117" s="95">
        <v>0.0</v>
      </c>
      <c r="U117" s="96">
        <v>0.0</v>
      </c>
      <c r="V117" s="96">
        <v>0.0</v>
      </c>
      <c r="W117" s="96">
        <v>0.0</v>
      </c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</row>
    <row r="118" ht="21.0" customHeight="1">
      <c r="A118" s="93">
        <v>1.72008118E8</v>
      </c>
      <c r="B118" s="93" t="s">
        <v>187</v>
      </c>
      <c r="C118" s="94">
        <v>4.6815919E7</v>
      </c>
      <c r="D118" s="94">
        <v>3.7403711E7</v>
      </c>
      <c r="E118" s="94">
        <v>0.0</v>
      </c>
      <c r="F118" s="94">
        <v>0.0</v>
      </c>
      <c r="G118" s="94">
        <v>0.0</v>
      </c>
      <c r="H118" s="94">
        <f>VLOOKUP(A118,SoC_Data!A:AF,29,FALSE)-VLOOKUP(A118,SoC_Data!A:AF,22,FALSE)</f>
        <v>0</v>
      </c>
      <c r="I118" s="125">
        <v>7.322927576255287E7</v>
      </c>
      <c r="J118" s="125">
        <v>3.26469614767594E7</v>
      </c>
      <c r="K118" s="126">
        <v>1.1815604457114483E8</v>
      </c>
      <c r="L118" s="127">
        <v>0.0</v>
      </c>
      <c r="M118" s="127">
        <v>0.0</v>
      </c>
      <c r="N118" s="127">
        <v>0.0</v>
      </c>
      <c r="O118" s="95">
        <v>0.0</v>
      </c>
      <c r="P118" s="95" t="s">
        <v>341</v>
      </c>
      <c r="Q118" s="95" t="s">
        <v>341</v>
      </c>
      <c r="R118" s="95">
        <v>0.0</v>
      </c>
      <c r="S118" s="95">
        <v>246100.0</v>
      </c>
      <c r="T118" s="95">
        <v>0.0</v>
      </c>
      <c r="U118" s="96">
        <v>0.0</v>
      </c>
      <c r="V118" s="96">
        <v>0.0</v>
      </c>
      <c r="W118" s="96">
        <v>0.0</v>
      </c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</row>
    <row r="119" ht="21.0" customHeight="1">
      <c r="A119" s="93">
        <v>1.44088316E8</v>
      </c>
      <c r="B119" s="93" t="s">
        <v>205</v>
      </c>
      <c r="C119" s="94">
        <v>4.8569844E7</v>
      </c>
      <c r="D119" s="94">
        <v>4.2555014E7</v>
      </c>
      <c r="E119" s="94">
        <v>0.0</v>
      </c>
      <c r="F119" s="94">
        <v>0.0</v>
      </c>
      <c r="G119" s="94">
        <v>0.0</v>
      </c>
      <c r="H119" s="94">
        <f>VLOOKUP(A119,SoC_Data!A:AF,29,FALSE)-VLOOKUP(A119,SoC_Data!A:AF,22,FALSE)</f>
        <v>0</v>
      </c>
      <c r="I119" s="125">
        <v>8.061099852627526E7</v>
      </c>
      <c r="J119" s="125">
        <v>3.811683953548445E7</v>
      </c>
      <c r="K119" s="126">
        <v>1.3076707805204637E8</v>
      </c>
      <c r="L119" s="127">
        <v>0.0</v>
      </c>
      <c r="M119" s="127">
        <v>0.0</v>
      </c>
      <c r="N119" s="127">
        <v>0.0</v>
      </c>
      <c r="O119" s="95">
        <v>0.0</v>
      </c>
      <c r="P119" s="95" t="s">
        <v>341</v>
      </c>
      <c r="Q119" s="95" t="s">
        <v>341</v>
      </c>
      <c r="R119" s="95">
        <v>0.0</v>
      </c>
      <c r="S119" s="95">
        <v>91260.0</v>
      </c>
      <c r="T119" s="95">
        <v>0.0</v>
      </c>
      <c r="U119" s="96">
        <v>0.0</v>
      </c>
      <c r="V119" s="96">
        <v>0.0</v>
      </c>
      <c r="W119" s="96">
        <v>0.0</v>
      </c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</row>
    <row r="120" ht="21.0" customHeight="1">
      <c r="A120" s="93">
        <v>6.2125268E7</v>
      </c>
      <c r="B120" s="93" t="s">
        <v>206</v>
      </c>
      <c r="C120" s="94">
        <v>0.0</v>
      </c>
      <c r="D120" s="94">
        <v>0.0</v>
      </c>
      <c r="E120" s="94">
        <v>0.0</v>
      </c>
      <c r="F120" s="94">
        <v>0.0</v>
      </c>
      <c r="G120" s="94">
        <v>0.0</v>
      </c>
      <c r="H120" s="94">
        <f>VLOOKUP(A120,SoC_Data!A:AF,29,FALSE)-VLOOKUP(A120,SoC_Data!A:AF,22,FALSE)</f>
        <v>0</v>
      </c>
      <c r="I120" s="125">
        <v>3.8477E7</v>
      </c>
      <c r="J120" s="125">
        <v>-6.1518E7</v>
      </c>
      <c r="K120" s="126">
        <v>-1.06061E7</v>
      </c>
      <c r="L120" s="127">
        <v>0.0</v>
      </c>
      <c r="M120" s="127">
        <v>0.0</v>
      </c>
      <c r="N120" s="127">
        <v>0.0</v>
      </c>
      <c r="O120" s="95">
        <v>0.0</v>
      </c>
      <c r="P120" s="95" t="s">
        <v>341</v>
      </c>
      <c r="Q120" s="95" t="s">
        <v>341</v>
      </c>
      <c r="R120" s="95">
        <v>0.0</v>
      </c>
      <c r="S120" s="95">
        <v>0.0</v>
      </c>
      <c r="T120" s="95">
        <v>0.0</v>
      </c>
      <c r="U120" s="96">
        <v>0.0</v>
      </c>
      <c r="V120" s="96">
        <v>0.0</v>
      </c>
      <c r="W120" s="96">
        <v>0.0</v>
      </c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</row>
    <row r="121" ht="21.0" customHeight="1">
      <c r="A121" s="93">
        <v>1.38821863E8</v>
      </c>
      <c r="B121" s="93" t="s">
        <v>210</v>
      </c>
      <c r="C121" s="94">
        <v>2.8838993E7</v>
      </c>
      <c r="D121" s="94">
        <v>2.5263796E7</v>
      </c>
      <c r="E121" s="94">
        <v>0.0</v>
      </c>
      <c r="F121" s="94">
        <v>0.0</v>
      </c>
      <c r="G121" s="94">
        <v>0.0</v>
      </c>
      <c r="H121" s="94">
        <f>VLOOKUP(A121,SoC_Data!A:AF,29,FALSE)-VLOOKUP(A121,SoC_Data!A:AF,22,FALSE)</f>
        <v>0</v>
      </c>
      <c r="I121" s="125">
        <v>2.9925380087261382E7</v>
      </c>
      <c r="J121" s="125">
        <v>-1.1805758258253291E7</v>
      </c>
      <c r="K121" s="126">
        <v>3.163402667655049E7</v>
      </c>
      <c r="L121" s="127">
        <v>0.0</v>
      </c>
      <c r="M121" s="127">
        <v>0.0</v>
      </c>
      <c r="N121" s="127">
        <v>0.0</v>
      </c>
      <c r="O121" s="95">
        <v>0.0</v>
      </c>
      <c r="P121" s="95" t="s">
        <v>341</v>
      </c>
      <c r="Q121" s="95" t="s">
        <v>341</v>
      </c>
      <c r="R121" s="95">
        <v>0.0</v>
      </c>
      <c r="S121" s="95">
        <v>1133593.0</v>
      </c>
      <c r="T121" s="95">
        <v>0.0</v>
      </c>
      <c r="U121" s="96">
        <v>0.0</v>
      </c>
      <c r="V121" s="96">
        <v>0.0</v>
      </c>
      <c r="W121" s="96">
        <v>0.0</v>
      </c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</row>
    <row r="122" ht="21.0" customHeight="1">
      <c r="A122" s="93">
        <v>1.46036286E8</v>
      </c>
      <c r="B122" s="93" t="s">
        <v>211</v>
      </c>
      <c r="C122" s="94">
        <v>2.6965813E7</v>
      </c>
      <c r="D122" s="94">
        <v>4.1952764E7</v>
      </c>
      <c r="E122" s="94">
        <v>0.0</v>
      </c>
      <c r="F122" s="94">
        <v>0.0</v>
      </c>
      <c r="G122" s="94">
        <v>0.0</v>
      </c>
      <c r="H122" s="94">
        <f>VLOOKUP(A122,SoC_Data!A:AF,29,FALSE)-VLOOKUP(A122,SoC_Data!A:AF,22,FALSE)</f>
        <v>0</v>
      </c>
      <c r="I122" s="125">
        <v>2.94374299995548E7</v>
      </c>
      <c r="J122" s="125">
        <v>-1.2681083462063953E7</v>
      </c>
      <c r="K122" s="126">
        <v>3.0279313139077928E7</v>
      </c>
      <c r="L122" s="127">
        <v>0.0</v>
      </c>
      <c r="M122" s="127">
        <v>0.0</v>
      </c>
      <c r="N122" s="127">
        <v>0.0</v>
      </c>
      <c r="O122" s="95">
        <v>0.0</v>
      </c>
      <c r="P122" s="95" t="s">
        <v>341</v>
      </c>
      <c r="Q122" s="95" t="s">
        <v>341</v>
      </c>
      <c r="R122" s="95">
        <v>0.0</v>
      </c>
      <c r="S122" s="95">
        <v>74400.0</v>
      </c>
      <c r="T122" s="95">
        <v>0.0</v>
      </c>
      <c r="U122" s="96">
        <v>0.0</v>
      </c>
      <c r="V122" s="96">
        <v>0.0</v>
      </c>
      <c r="W122" s="96">
        <v>0.0</v>
      </c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</row>
    <row r="123" ht="21.0" customHeight="1">
      <c r="A123" s="93">
        <v>1.58296838E8</v>
      </c>
      <c r="B123" s="93" t="s">
        <v>237</v>
      </c>
      <c r="C123" s="94">
        <v>2.7990242E7</v>
      </c>
      <c r="D123" s="94">
        <v>4715810.0</v>
      </c>
      <c r="E123" s="94">
        <v>0.0</v>
      </c>
      <c r="F123" s="94">
        <v>0.0</v>
      </c>
      <c r="G123" s="94">
        <v>0.0</v>
      </c>
      <c r="H123" s="94">
        <f>VLOOKUP(A123,SoC_Data!A:AF,29,FALSE)-VLOOKUP(A123,SoC_Data!A:AF,22,FALSE)</f>
        <v>0</v>
      </c>
      <c r="I123" s="125">
        <v>3.087056867827269E7</v>
      </c>
      <c r="J123" s="125">
        <v>-1.0189574383784119E7</v>
      </c>
      <c r="K123" s="126">
        <v>3.417768044602987E7</v>
      </c>
      <c r="L123" s="127">
        <v>0.0</v>
      </c>
      <c r="M123" s="127">
        <v>0.0</v>
      </c>
      <c r="N123" s="127">
        <v>0.0</v>
      </c>
      <c r="O123" s="95">
        <v>0.0</v>
      </c>
      <c r="P123" s="95" t="s">
        <v>341</v>
      </c>
      <c r="Q123" s="95" t="s">
        <v>341</v>
      </c>
      <c r="R123" s="95">
        <v>0.0</v>
      </c>
      <c r="S123" s="95">
        <v>0.0</v>
      </c>
      <c r="T123" s="95">
        <v>0.0</v>
      </c>
      <c r="U123" s="96">
        <v>0.0</v>
      </c>
      <c r="V123" s="96">
        <v>0.0</v>
      </c>
      <c r="W123" s="96">
        <v>0.0</v>
      </c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</row>
    <row r="124" ht="21.0" customHeight="1">
      <c r="A124" s="93">
        <v>1.80504744E8</v>
      </c>
      <c r="B124" s="93" t="s">
        <v>240</v>
      </c>
      <c r="C124" s="94">
        <v>1.5581847E7</v>
      </c>
      <c r="D124" s="94">
        <v>63296.0</v>
      </c>
      <c r="E124" s="94">
        <v>0.0</v>
      </c>
      <c r="F124" s="94">
        <v>0.0</v>
      </c>
      <c r="G124" s="94">
        <v>0.0</v>
      </c>
      <c r="H124" s="94">
        <f>VLOOKUP(A124,SoC_Data!A:AF,29,FALSE)-VLOOKUP(A124,SoC_Data!A:AF,22,FALSE)</f>
        <v>0</v>
      </c>
      <c r="I124" s="125">
        <v>2.348451102708239E7</v>
      </c>
      <c r="J124" s="125">
        <v>-3.5188214767093904E7</v>
      </c>
      <c r="K124" s="126">
        <v>1754715.998614568</v>
      </c>
      <c r="L124" s="127">
        <v>0.0</v>
      </c>
      <c r="M124" s="127">
        <v>0.0</v>
      </c>
      <c r="N124" s="127">
        <v>0.0</v>
      </c>
      <c r="O124" s="95">
        <v>0.0</v>
      </c>
      <c r="P124" s="95" t="s">
        <v>341</v>
      </c>
      <c r="Q124" s="95" t="s">
        <v>341</v>
      </c>
      <c r="R124" s="95">
        <v>0.0</v>
      </c>
      <c r="S124" s="95">
        <v>61500.0</v>
      </c>
      <c r="T124" s="95">
        <v>0.0</v>
      </c>
      <c r="U124" s="96">
        <v>0.0</v>
      </c>
      <c r="V124" s="96">
        <v>0.0</v>
      </c>
      <c r="W124" s="96">
        <v>0.0</v>
      </c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</row>
    <row r="125" ht="21.0" customHeight="1">
      <c r="A125" s="93">
        <v>1.75314255E8</v>
      </c>
      <c r="B125" s="93" t="s">
        <v>242</v>
      </c>
      <c r="C125" s="94">
        <v>2.8727737E7</v>
      </c>
      <c r="D125" s="94">
        <v>2.2022689E7</v>
      </c>
      <c r="E125" s="94">
        <v>0.0</v>
      </c>
      <c r="F125" s="94">
        <v>0.0</v>
      </c>
      <c r="G125" s="94">
        <v>0.0</v>
      </c>
      <c r="H125" s="94">
        <f>VLOOKUP(A125,SoC_Data!A:AF,29,FALSE)-VLOOKUP(A125,SoC_Data!A:AF,22,FALSE)</f>
        <v>0</v>
      </c>
      <c r="I125" s="125">
        <v>3.1849911120164797E7</v>
      </c>
      <c r="J125" s="125">
        <v>-8608174.857873898</v>
      </c>
      <c r="K125" s="126">
        <v>3.671873207535025E7</v>
      </c>
      <c r="L125" s="127">
        <v>0.0</v>
      </c>
      <c r="M125" s="127">
        <v>0.0</v>
      </c>
      <c r="N125" s="127">
        <v>0.0</v>
      </c>
      <c r="O125" s="95">
        <v>0.0</v>
      </c>
      <c r="P125" s="95" t="s">
        <v>341</v>
      </c>
      <c r="Q125" s="95" t="s">
        <v>341</v>
      </c>
      <c r="R125" s="95">
        <v>0.0</v>
      </c>
      <c r="S125" s="95">
        <v>0.0</v>
      </c>
      <c r="T125" s="95">
        <v>0.0</v>
      </c>
      <c r="U125" s="96">
        <v>0.0</v>
      </c>
      <c r="V125" s="96">
        <v>0.0</v>
      </c>
      <c r="W125" s="96">
        <v>0.0</v>
      </c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</row>
    <row r="126" ht="21.0" customHeight="1">
      <c r="A126" s="93">
        <v>1.44032974E8</v>
      </c>
      <c r="B126" s="93" t="s">
        <v>243</v>
      </c>
      <c r="C126" s="94">
        <v>2.1557871E7</v>
      </c>
      <c r="D126" s="94">
        <v>883270.0</v>
      </c>
      <c r="E126" s="94">
        <v>0.0</v>
      </c>
      <c r="F126" s="94">
        <v>0.0</v>
      </c>
      <c r="G126" s="94">
        <v>0.0</v>
      </c>
      <c r="H126" s="94">
        <f>VLOOKUP(A126,SoC_Data!A:AF,29,FALSE)-VLOOKUP(A126,SoC_Data!A:AF,22,FALSE)</f>
        <v>0</v>
      </c>
      <c r="I126" s="125">
        <v>2.4896941585769873E7</v>
      </c>
      <c r="J126" s="125">
        <v>-2.348395713562516E7</v>
      </c>
      <c r="K126" s="126">
        <v>1.4977646753664589E7</v>
      </c>
      <c r="L126" s="127">
        <v>0.0</v>
      </c>
      <c r="M126" s="127">
        <v>0.0</v>
      </c>
      <c r="N126" s="127">
        <v>0.0</v>
      </c>
      <c r="O126" s="95">
        <v>0.0</v>
      </c>
      <c r="P126" s="95" t="s">
        <v>341</v>
      </c>
      <c r="Q126" s="95" t="s">
        <v>341</v>
      </c>
      <c r="R126" s="95">
        <v>0.0</v>
      </c>
      <c r="S126" s="95">
        <v>0.0</v>
      </c>
      <c r="T126" s="95">
        <v>0.0</v>
      </c>
      <c r="U126" s="96">
        <v>0.0</v>
      </c>
      <c r="V126" s="96">
        <v>0.0</v>
      </c>
      <c r="W126" s="96">
        <v>0.0</v>
      </c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</row>
    <row r="127" ht="21.0" customHeight="1">
      <c r="A127" s="93">
        <v>2.1489428E7</v>
      </c>
      <c r="B127" s="93" t="s">
        <v>248</v>
      </c>
      <c r="C127" s="94">
        <v>0.0</v>
      </c>
      <c r="D127" s="94">
        <v>0.0</v>
      </c>
      <c r="E127" s="94">
        <v>0.0</v>
      </c>
      <c r="F127" s="94">
        <v>0.0</v>
      </c>
      <c r="G127" s="94">
        <v>0.0</v>
      </c>
      <c r="H127" s="94">
        <f>VLOOKUP(A127,SoC_Data!A:AF,29,FALSE)-VLOOKUP(A127,SoC_Data!A:AF,22,FALSE)</f>
        <v>0</v>
      </c>
      <c r="I127" s="125">
        <v>1.0921966338500287E8</v>
      </c>
      <c r="J127" s="125">
        <v>5.726474389400673E7</v>
      </c>
      <c r="K127" s="126">
        <v>1.775619956153752E8</v>
      </c>
      <c r="L127" s="127">
        <v>0.0</v>
      </c>
      <c r="M127" s="127">
        <v>0.0</v>
      </c>
      <c r="N127" s="127">
        <v>0.0</v>
      </c>
      <c r="O127" s="95">
        <v>0.0</v>
      </c>
      <c r="P127" s="95" t="s">
        <v>341</v>
      </c>
      <c r="Q127" s="95" t="s">
        <v>341</v>
      </c>
      <c r="R127" s="95">
        <v>0.0</v>
      </c>
      <c r="S127" s="95">
        <v>0.0</v>
      </c>
      <c r="T127" s="95">
        <v>0.0</v>
      </c>
      <c r="U127" s="96">
        <v>0.0</v>
      </c>
      <c r="V127" s="96">
        <v>0.0</v>
      </c>
      <c r="W127" s="96">
        <v>0.0</v>
      </c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</row>
    <row r="128" ht="21.0" customHeight="1">
      <c r="A128" s="93">
        <v>8.8110635E7</v>
      </c>
      <c r="B128" s="93" t="s">
        <v>249</v>
      </c>
      <c r="C128" s="94">
        <v>4.2514992E7</v>
      </c>
      <c r="D128" s="94">
        <v>3.6234973E7</v>
      </c>
      <c r="E128" s="94">
        <v>0.0</v>
      </c>
      <c r="F128" s="94">
        <v>0.0</v>
      </c>
      <c r="G128" s="94">
        <v>0.0</v>
      </c>
      <c r="H128" s="94">
        <f>VLOOKUP(A128,SoC_Data!A:AF,29,FALSE)-VLOOKUP(A128,SoC_Data!A:AF,22,FALSE)</f>
        <v>0</v>
      </c>
      <c r="I128" s="125">
        <v>6.095849999083443E7</v>
      </c>
      <c r="J128" s="125">
        <v>2.2823286847105633E7</v>
      </c>
      <c r="K128" s="126">
        <v>9.645104954248762E7</v>
      </c>
      <c r="L128" s="127">
        <v>0.0</v>
      </c>
      <c r="M128" s="127">
        <v>0.0</v>
      </c>
      <c r="N128" s="127">
        <v>0.0</v>
      </c>
      <c r="O128" s="95">
        <v>0.0</v>
      </c>
      <c r="P128" s="95" t="s">
        <v>341</v>
      </c>
      <c r="Q128" s="95" t="s">
        <v>341</v>
      </c>
      <c r="R128" s="95">
        <v>0.0</v>
      </c>
      <c r="S128" s="95">
        <v>0.0</v>
      </c>
      <c r="T128" s="95">
        <v>0.0</v>
      </c>
      <c r="U128" s="96">
        <v>0.0</v>
      </c>
      <c r="V128" s="96">
        <v>0.0</v>
      </c>
      <c r="W128" s="96">
        <v>0.0</v>
      </c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</row>
    <row r="129" ht="21.0" customHeight="1">
      <c r="A129" s="93">
        <v>9.9317493E7</v>
      </c>
      <c r="B129" s="93" t="s">
        <v>250</v>
      </c>
      <c r="C129" s="94">
        <v>1.7255554E7</v>
      </c>
      <c r="D129" s="94">
        <v>1.1147718E7</v>
      </c>
      <c r="E129" s="94">
        <v>0.0</v>
      </c>
      <c r="F129" s="94">
        <v>0.0</v>
      </c>
      <c r="G129" s="94">
        <v>0.0</v>
      </c>
      <c r="H129" s="94">
        <f>VLOOKUP(A129,SoC_Data!A:AF,29,FALSE)-VLOOKUP(A129,SoC_Data!A:AF,22,FALSE)</f>
        <v>0</v>
      </c>
      <c r="I129" s="125">
        <v>2.347318269723482E7</v>
      </c>
      <c r="J129" s="125">
        <v>-3.187680337188972E7</v>
      </c>
      <c r="K129" s="126">
        <v>5102600.607843124</v>
      </c>
      <c r="L129" s="127">
        <v>0.0</v>
      </c>
      <c r="M129" s="127">
        <v>0.0</v>
      </c>
      <c r="N129" s="127">
        <v>0.0</v>
      </c>
      <c r="O129" s="95">
        <v>0.0</v>
      </c>
      <c r="P129" s="95" t="s">
        <v>341</v>
      </c>
      <c r="Q129" s="95" t="s">
        <v>341</v>
      </c>
      <c r="R129" s="95">
        <v>0.0</v>
      </c>
      <c r="S129" s="95">
        <v>0.0</v>
      </c>
      <c r="T129" s="95">
        <v>0.0</v>
      </c>
      <c r="U129" s="96">
        <v>0.0</v>
      </c>
      <c r="V129" s="96">
        <v>0.0</v>
      </c>
      <c r="W129" s="96">
        <v>0.0</v>
      </c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</row>
    <row r="130" ht="21.0" customHeight="1">
      <c r="A130" s="93">
        <v>1.44065871E8</v>
      </c>
      <c r="B130" s="93" t="s">
        <v>251</v>
      </c>
      <c r="C130" s="94">
        <v>0.0</v>
      </c>
      <c r="D130" s="94">
        <v>0.0</v>
      </c>
      <c r="E130" s="94">
        <v>0.0</v>
      </c>
      <c r="F130" s="94">
        <v>0.0</v>
      </c>
      <c r="G130" s="94">
        <v>0.0</v>
      </c>
      <c r="H130" s="94">
        <f>VLOOKUP(A130,SoC_Data!A:AF,29,FALSE)-VLOOKUP(A130,SoC_Data!A:AF,22,FALSE)</f>
        <v>0</v>
      </c>
      <c r="I130" s="125">
        <v>3.8477E7</v>
      </c>
      <c r="J130" s="125">
        <v>-6.1518E7</v>
      </c>
      <c r="K130" s="126">
        <v>-1.06061E7</v>
      </c>
      <c r="L130" s="127">
        <v>0.0</v>
      </c>
      <c r="M130" s="127">
        <v>0.0</v>
      </c>
      <c r="N130" s="127">
        <v>0.0</v>
      </c>
      <c r="O130" s="95">
        <v>0.0</v>
      </c>
      <c r="P130" s="95" t="s">
        <v>341</v>
      </c>
      <c r="Q130" s="95" t="s">
        <v>341</v>
      </c>
      <c r="R130" s="95">
        <v>0.0</v>
      </c>
      <c r="S130" s="95">
        <v>0.0</v>
      </c>
      <c r="T130" s="95">
        <v>0.0</v>
      </c>
      <c r="U130" s="96">
        <v>0.0</v>
      </c>
      <c r="V130" s="96">
        <v>0.0</v>
      </c>
      <c r="W130" s="96">
        <v>0.0</v>
      </c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</row>
    <row r="131" ht="21.0" customHeight="1">
      <c r="A131" s="93">
        <v>1.44043573E8</v>
      </c>
      <c r="B131" s="93" t="s">
        <v>252</v>
      </c>
      <c r="C131" s="94">
        <v>0.0</v>
      </c>
      <c r="D131" s="94">
        <v>0.0</v>
      </c>
      <c r="E131" s="94">
        <v>0.0</v>
      </c>
      <c r="F131" s="94">
        <v>0.0</v>
      </c>
      <c r="G131" s="94">
        <v>0.0</v>
      </c>
      <c r="H131" s="94">
        <f>VLOOKUP(A131,SoC_Data!A:AF,29,FALSE)-VLOOKUP(A131,SoC_Data!A:AF,22,FALSE)</f>
        <v>0</v>
      </c>
      <c r="I131" s="125">
        <v>3.8477E7</v>
      </c>
      <c r="J131" s="125">
        <v>-6.1518E7</v>
      </c>
      <c r="K131" s="126">
        <v>-1.06061E7</v>
      </c>
      <c r="L131" s="127">
        <v>0.0</v>
      </c>
      <c r="M131" s="127">
        <v>0.0</v>
      </c>
      <c r="N131" s="127">
        <v>0.0</v>
      </c>
      <c r="O131" s="95">
        <v>0.0</v>
      </c>
      <c r="P131" s="95" t="s">
        <v>341</v>
      </c>
      <c r="Q131" s="95" t="s">
        <v>341</v>
      </c>
      <c r="R131" s="95">
        <v>0.0</v>
      </c>
      <c r="S131" s="95">
        <v>0.0</v>
      </c>
      <c r="T131" s="95">
        <v>0.0</v>
      </c>
      <c r="U131" s="96">
        <v>0.0</v>
      </c>
      <c r="V131" s="96">
        <v>0.0</v>
      </c>
      <c r="W131" s="96">
        <v>0.0</v>
      </c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</row>
    <row r="132" ht="21.0" customHeight="1">
      <c r="A132" s="93">
        <v>1.44059309E8</v>
      </c>
      <c r="B132" s="93" t="s">
        <v>256</v>
      </c>
      <c r="C132" s="94">
        <v>3.3893109E7</v>
      </c>
      <c r="D132" s="94">
        <v>1.7598036E7</v>
      </c>
      <c r="E132" s="94">
        <v>0.0</v>
      </c>
      <c r="F132" s="94">
        <v>0.0</v>
      </c>
      <c r="G132" s="94">
        <v>0.0</v>
      </c>
      <c r="H132" s="94">
        <f>VLOOKUP(A132,SoC_Data!A:AF,29,FALSE)-VLOOKUP(A132,SoC_Data!A:AF,22,FALSE)</f>
        <v>0</v>
      </c>
      <c r="I132" s="125">
        <v>3.8684299691929795E7</v>
      </c>
      <c r="J132" s="125">
        <v>746736.8549312709</v>
      </c>
      <c r="K132" s="126">
        <v>5.274660532508828E7</v>
      </c>
      <c r="L132" s="127">
        <v>0.0</v>
      </c>
      <c r="M132" s="127">
        <v>0.0</v>
      </c>
      <c r="N132" s="127">
        <v>0.0</v>
      </c>
      <c r="O132" s="95">
        <v>0.0</v>
      </c>
      <c r="P132" s="95" t="s">
        <v>341</v>
      </c>
      <c r="Q132" s="95" t="s">
        <v>341</v>
      </c>
      <c r="R132" s="95">
        <v>0.0</v>
      </c>
      <c r="S132" s="95">
        <v>220805.0</v>
      </c>
      <c r="T132" s="95">
        <v>0.0</v>
      </c>
      <c r="U132" s="96">
        <v>0.0</v>
      </c>
      <c r="V132" s="96">
        <v>0.0</v>
      </c>
      <c r="W132" s="96">
        <v>0.0</v>
      </c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</row>
    <row r="133" ht="21.0" customHeight="1">
      <c r="A133" s="93">
        <v>1.44083306E8</v>
      </c>
      <c r="B133" s="93" t="s">
        <v>257</v>
      </c>
      <c r="C133" s="94">
        <v>0.0</v>
      </c>
      <c r="D133" s="94">
        <v>0.0</v>
      </c>
      <c r="E133" s="94">
        <v>0.0</v>
      </c>
      <c r="F133" s="94">
        <v>0.0</v>
      </c>
      <c r="G133" s="94">
        <v>0.0</v>
      </c>
      <c r="H133" s="94">
        <f>VLOOKUP(A133,SoC_Data!A:AF,29,FALSE)-VLOOKUP(A133,SoC_Data!A:AF,22,FALSE)</f>
        <v>0</v>
      </c>
      <c r="I133" s="125">
        <v>3.8477E7</v>
      </c>
      <c r="J133" s="125">
        <v>-6.1518E7</v>
      </c>
      <c r="K133" s="126">
        <v>-1.06061E7</v>
      </c>
      <c r="L133" s="127">
        <v>0.0</v>
      </c>
      <c r="M133" s="127">
        <v>0.0</v>
      </c>
      <c r="N133" s="127">
        <v>0.0</v>
      </c>
      <c r="O133" s="95">
        <v>0.0</v>
      </c>
      <c r="P133" s="95" t="s">
        <v>341</v>
      </c>
      <c r="Q133" s="95" t="s">
        <v>341</v>
      </c>
      <c r="R133" s="95">
        <v>0.0</v>
      </c>
      <c r="S133" s="95">
        <v>0.0</v>
      </c>
      <c r="T133" s="95">
        <v>0.0</v>
      </c>
      <c r="U133" s="96">
        <v>0.0</v>
      </c>
      <c r="V133" s="96">
        <v>0.0</v>
      </c>
      <c r="W133" s="96">
        <v>0.0</v>
      </c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</row>
    <row r="134" ht="21.0" customHeight="1">
      <c r="A134" s="93">
        <v>3.5412124E7</v>
      </c>
      <c r="B134" s="93" t="s">
        <v>258</v>
      </c>
      <c r="C134" s="94">
        <v>1.6058333E7</v>
      </c>
      <c r="D134" s="94">
        <v>1.0090278E7</v>
      </c>
      <c r="E134" s="94">
        <v>0.0</v>
      </c>
      <c r="F134" s="94">
        <v>0.0</v>
      </c>
      <c r="G134" s="94">
        <v>0.0</v>
      </c>
      <c r="H134" s="94">
        <f>VLOOKUP(A134,SoC_Data!A:AF,29,FALSE)-VLOOKUP(A134,SoC_Data!A:AF,22,FALSE)</f>
        <v>0</v>
      </c>
      <c r="I134" s="125">
        <v>2.3439021489872288E7</v>
      </c>
      <c r="J134" s="125">
        <v>-3.3890892461492114E7</v>
      </c>
      <c r="K134" s="126">
        <v>3027048.6004706216</v>
      </c>
      <c r="L134" s="127">
        <v>0.0</v>
      </c>
      <c r="M134" s="127">
        <v>0.0</v>
      </c>
      <c r="N134" s="127">
        <v>0.0</v>
      </c>
      <c r="O134" s="95">
        <v>0.0</v>
      </c>
      <c r="P134" s="95" t="s">
        <v>341</v>
      </c>
      <c r="Q134" s="95" t="s">
        <v>341</v>
      </c>
      <c r="R134" s="95">
        <v>0.0</v>
      </c>
      <c r="S134" s="95">
        <v>165041.0</v>
      </c>
      <c r="T134" s="95">
        <v>0.0</v>
      </c>
      <c r="U134" s="96">
        <v>0.0</v>
      </c>
      <c r="V134" s="96">
        <v>0.0</v>
      </c>
      <c r="W134" s="96">
        <v>0.0</v>
      </c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</row>
    <row r="135" ht="21.0" customHeight="1">
      <c r="A135" s="93">
        <v>1.44034439E8</v>
      </c>
      <c r="B135" s="93" t="s">
        <v>261</v>
      </c>
      <c r="C135" s="94">
        <v>1.8440701E7</v>
      </c>
      <c r="D135" s="94">
        <v>3185436.0</v>
      </c>
      <c r="E135" s="94">
        <v>0.0</v>
      </c>
      <c r="F135" s="94">
        <v>0.0</v>
      </c>
      <c r="G135" s="94">
        <v>0.0</v>
      </c>
      <c r="H135" s="94">
        <f>VLOOKUP(A135,SoC_Data!A:AF,29,FALSE)-VLOOKUP(A135,SoC_Data!A:AF,22,FALSE)</f>
        <v>0</v>
      </c>
      <c r="I135" s="125">
        <v>2.3617828806480244E7</v>
      </c>
      <c r="J135" s="125">
        <v>-2.998454715062596E7</v>
      </c>
      <c r="K135" s="126">
        <v>7160293.552357066</v>
      </c>
      <c r="L135" s="127">
        <v>0.0</v>
      </c>
      <c r="M135" s="127">
        <v>0.0</v>
      </c>
      <c r="N135" s="127">
        <v>0.0</v>
      </c>
      <c r="O135" s="95">
        <v>0.0</v>
      </c>
      <c r="P135" s="95" t="s">
        <v>341</v>
      </c>
      <c r="Q135" s="95" t="s">
        <v>341</v>
      </c>
      <c r="R135" s="95">
        <v>0.0</v>
      </c>
      <c r="S135" s="95">
        <v>88200.0</v>
      </c>
      <c r="T135" s="95">
        <v>0.0</v>
      </c>
      <c r="U135" s="96">
        <v>0.0</v>
      </c>
      <c r="V135" s="96">
        <v>0.0</v>
      </c>
      <c r="W135" s="96">
        <v>0.0</v>
      </c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</row>
    <row r="136" ht="21.0" customHeight="1">
      <c r="A136" s="93">
        <v>1.81527216E8</v>
      </c>
      <c r="B136" s="93" t="s">
        <v>262</v>
      </c>
      <c r="C136" s="94">
        <v>3.2409282E7</v>
      </c>
      <c r="D136" s="94">
        <v>8713098.0</v>
      </c>
      <c r="E136" s="94">
        <v>0.0</v>
      </c>
      <c r="F136" s="94">
        <v>0.0</v>
      </c>
      <c r="G136" s="94">
        <v>0.0</v>
      </c>
      <c r="H136" s="94">
        <f>VLOOKUP(A136,SoC_Data!A:AF,29,FALSE)-VLOOKUP(A136,SoC_Data!A:AF,22,FALSE)</f>
        <v>0</v>
      </c>
      <c r="I136" s="125">
        <v>3.715054403893161E7</v>
      </c>
      <c r="J136" s="125">
        <v>-1162597.985243522</v>
      </c>
      <c r="K136" s="126">
        <v>4.9342457527922936E7</v>
      </c>
      <c r="L136" s="127">
        <v>0.0</v>
      </c>
      <c r="M136" s="127">
        <v>0.0</v>
      </c>
      <c r="N136" s="127">
        <v>0.0</v>
      </c>
      <c r="O136" s="95">
        <v>0.0</v>
      </c>
      <c r="P136" s="95" t="s">
        <v>341</v>
      </c>
      <c r="Q136" s="95" t="s">
        <v>341</v>
      </c>
      <c r="R136" s="95">
        <v>0.0</v>
      </c>
      <c r="S136" s="95">
        <v>192653.0</v>
      </c>
      <c r="T136" s="95">
        <v>0.0</v>
      </c>
      <c r="U136" s="96">
        <v>0.0</v>
      </c>
      <c r="V136" s="96">
        <v>0.0</v>
      </c>
      <c r="W136" s="96">
        <v>0.0</v>
      </c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</row>
    <row r="137" ht="21.0" customHeight="1">
      <c r="A137" s="93">
        <v>1.44104572E8</v>
      </c>
      <c r="B137" s="93" t="s">
        <v>263</v>
      </c>
      <c r="C137" s="94">
        <v>2.7140625E7</v>
      </c>
      <c r="D137" s="94">
        <v>2.568058E7</v>
      </c>
      <c r="E137" s="94">
        <v>0.0</v>
      </c>
      <c r="F137" s="94">
        <v>0.0</v>
      </c>
      <c r="G137" s="94">
        <v>0.0</v>
      </c>
      <c r="H137" s="94">
        <f>VLOOKUP(A137,SoC_Data!A:AF,29,FALSE)-VLOOKUP(A137,SoC_Data!A:AF,22,FALSE)</f>
        <v>0</v>
      </c>
      <c r="I137" s="125">
        <v>2.9921809790464386E7</v>
      </c>
      <c r="J137" s="125">
        <v>-1.1812054260398122E7</v>
      </c>
      <c r="K137" s="126">
        <v>3.1624224576315507E7</v>
      </c>
      <c r="L137" s="127">
        <v>0.0</v>
      </c>
      <c r="M137" s="127">
        <v>0.0</v>
      </c>
      <c r="N137" s="127">
        <v>0.0</v>
      </c>
      <c r="O137" s="95">
        <v>0.0</v>
      </c>
      <c r="P137" s="95" t="s">
        <v>341</v>
      </c>
      <c r="Q137" s="95" t="s">
        <v>341</v>
      </c>
      <c r="R137" s="95">
        <v>0.0</v>
      </c>
      <c r="S137" s="95">
        <v>-87200.0</v>
      </c>
      <c r="T137" s="95">
        <v>0.0</v>
      </c>
      <c r="U137" s="96">
        <v>0.0</v>
      </c>
      <c r="V137" s="96">
        <v>0.0</v>
      </c>
      <c r="W137" s="96">
        <v>0.0</v>
      </c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</row>
    <row r="138" ht="21.0" customHeight="1">
      <c r="A138" s="93">
        <v>1.44060116E8</v>
      </c>
      <c r="B138" s="93" t="s">
        <v>264</v>
      </c>
      <c r="C138" s="94">
        <v>0.0</v>
      </c>
      <c r="D138" s="94">
        <v>0.0</v>
      </c>
      <c r="E138" s="94">
        <v>0.0</v>
      </c>
      <c r="F138" s="94">
        <v>0.0</v>
      </c>
      <c r="G138" s="94">
        <v>0.0</v>
      </c>
      <c r="H138" s="94">
        <f>VLOOKUP(A138,SoC_Data!A:AF,29,FALSE)-VLOOKUP(A138,SoC_Data!A:AF,22,FALSE)</f>
        <v>0</v>
      </c>
      <c r="I138" s="125">
        <v>3.8477E7</v>
      </c>
      <c r="J138" s="125">
        <v>-6.1518E7</v>
      </c>
      <c r="K138" s="126">
        <v>-1.06061E7</v>
      </c>
      <c r="L138" s="127">
        <v>0.0</v>
      </c>
      <c r="M138" s="127">
        <v>0.0</v>
      </c>
      <c r="N138" s="127">
        <v>0.0</v>
      </c>
      <c r="O138" s="95">
        <v>0.0</v>
      </c>
      <c r="P138" s="95" t="s">
        <v>341</v>
      </c>
      <c r="Q138" s="95" t="s">
        <v>341</v>
      </c>
      <c r="R138" s="95">
        <v>0.0</v>
      </c>
      <c r="S138" s="95">
        <v>0.0</v>
      </c>
      <c r="T138" s="95">
        <v>0.0</v>
      </c>
      <c r="U138" s="96">
        <v>0.0</v>
      </c>
      <c r="V138" s="96">
        <v>0.0</v>
      </c>
      <c r="W138" s="96">
        <v>0.0</v>
      </c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</row>
    <row r="139" ht="21.0" customHeight="1">
      <c r="A139" s="93">
        <v>1.39174133E8</v>
      </c>
      <c r="B139" s="93" t="s">
        <v>265</v>
      </c>
      <c r="C139" s="94">
        <v>2.0935991E7</v>
      </c>
      <c r="D139" s="94">
        <v>2.3973456E7</v>
      </c>
      <c r="E139" s="94">
        <v>0.0</v>
      </c>
      <c r="F139" s="94">
        <v>0.0</v>
      </c>
      <c r="G139" s="94">
        <v>0.0</v>
      </c>
      <c r="H139" s="94">
        <f>VLOOKUP(A139,SoC_Data!A:AF,29,FALSE)-VLOOKUP(A139,SoC_Data!A:AF,22,FALSE)</f>
        <v>0</v>
      </c>
      <c r="I139" s="125">
        <v>2.4563694153310217E7</v>
      </c>
      <c r="J139" s="125">
        <v>-2.472184132471026E7</v>
      </c>
      <c r="K139" s="126">
        <v>1.340321718769365E7</v>
      </c>
      <c r="L139" s="127">
        <v>0.0</v>
      </c>
      <c r="M139" s="127">
        <v>0.0</v>
      </c>
      <c r="N139" s="127">
        <v>0.0</v>
      </c>
      <c r="O139" s="95">
        <v>0.0</v>
      </c>
      <c r="P139" s="95" t="s">
        <v>341</v>
      </c>
      <c r="Q139" s="95" t="s">
        <v>341</v>
      </c>
      <c r="R139" s="95">
        <v>0.0</v>
      </c>
      <c r="S139" s="95">
        <v>0.0</v>
      </c>
      <c r="T139" s="95">
        <v>0.0</v>
      </c>
      <c r="U139" s="96">
        <v>0.0</v>
      </c>
      <c r="V139" s="96">
        <v>0.0</v>
      </c>
      <c r="W139" s="96">
        <v>0.0</v>
      </c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</row>
    <row r="140" ht="21.0" customHeight="1">
      <c r="A140" s="93">
        <v>1.44046322E8</v>
      </c>
      <c r="B140" s="93" t="s">
        <v>266</v>
      </c>
      <c r="C140" s="94">
        <v>3.0783183E7</v>
      </c>
      <c r="D140" s="94">
        <v>8494096.0</v>
      </c>
      <c r="E140" s="94">
        <v>0.0</v>
      </c>
      <c r="F140" s="94">
        <v>0.0</v>
      </c>
      <c r="G140" s="94">
        <v>0.0</v>
      </c>
      <c r="H140" s="94">
        <f>VLOOKUP(A140,SoC_Data!A:AF,29,FALSE)-VLOOKUP(A140,SoC_Data!A:AF,22,FALSE)</f>
        <v>0</v>
      </c>
      <c r="I140" s="125">
        <v>3.294381466503092E7</v>
      </c>
      <c r="J140" s="125">
        <v>-6934452.845538864</v>
      </c>
      <c r="K140" s="126">
        <v>3.946303998581942E7</v>
      </c>
      <c r="L140" s="127">
        <v>0.0</v>
      </c>
      <c r="M140" s="127">
        <v>0.0</v>
      </c>
      <c r="N140" s="127">
        <v>0.0</v>
      </c>
      <c r="O140" s="95">
        <v>0.0</v>
      </c>
      <c r="P140" s="95" t="s">
        <v>341</v>
      </c>
      <c r="Q140" s="95" t="s">
        <v>341</v>
      </c>
      <c r="R140" s="95">
        <v>0.0</v>
      </c>
      <c r="S140" s="95">
        <v>1248800.0</v>
      </c>
      <c r="T140" s="95">
        <v>0.0</v>
      </c>
      <c r="U140" s="96">
        <v>0.0</v>
      </c>
      <c r="V140" s="96">
        <v>0.0</v>
      </c>
      <c r="W140" s="96">
        <v>0.0</v>
      </c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</row>
    <row r="141" ht="21.0" customHeight="1">
      <c r="A141" s="93">
        <v>1.4402991E8</v>
      </c>
      <c r="B141" s="93" t="s">
        <v>267</v>
      </c>
      <c r="C141" s="94">
        <v>1.1856003E7</v>
      </c>
      <c r="D141" s="94">
        <v>6837594.0</v>
      </c>
      <c r="E141" s="94">
        <v>0.0</v>
      </c>
      <c r="F141" s="94">
        <v>0.0</v>
      </c>
      <c r="G141" s="94">
        <v>0.0</v>
      </c>
      <c r="H141" s="94">
        <f>VLOOKUP(A141,SoC_Data!A:AF,29,FALSE)-VLOOKUP(A141,SoC_Data!A:AF,22,FALSE)</f>
        <v>0</v>
      </c>
      <c r="I141" s="125">
        <v>2.4722000241866767E7</v>
      </c>
      <c r="J141" s="125">
        <v>-4.224908762224935E7</v>
      </c>
      <c r="K141" s="126">
        <v>-4222982.052416245</v>
      </c>
      <c r="L141" s="127">
        <v>0.0</v>
      </c>
      <c r="M141" s="127">
        <v>0.0</v>
      </c>
      <c r="N141" s="127">
        <v>0.0</v>
      </c>
      <c r="O141" s="95">
        <v>0.0</v>
      </c>
      <c r="P141" s="95" t="s">
        <v>341</v>
      </c>
      <c r="Q141" s="95" t="s">
        <v>341</v>
      </c>
      <c r="R141" s="95">
        <v>0.0</v>
      </c>
      <c r="S141" s="95">
        <v>226970.0</v>
      </c>
      <c r="T141" s="95">
        <v>0.0</v>
      </c>
      <c r="U141" s="96">
        <v>0.0</v>
      </c>
      <c r="V141" s="96">
        <v>0.0</v>
      </c>
      <c r="W141" s="96">
        <v>0.0</v>
      </c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</row>
    <row r="142" ht="21.0" customHeight="1">
      <c r="A142" s="93">
        <v>1.44100838E8</v>
      </c>
      <c r="B142" s="93" t="s">
        <v>268</v>
      </c>
      <c r="C142" s="94">
        <v>0.0</v>
      </c>
      <c r="D142" s="94">
        <v>0.0</v>
      </c>
      <c r="E142" s="94">
        <v>0.0</v>
      </c>
      <c r="F142" s="94">
        <v>0.0</v>
      </c>
      <c r="G142" s="94">
        <v>0.0</v>
      </c>
      <c r="H142" s="94">
        <f>VLOOKUP(A142,SoC_Data!A:AF,29,FALSE)-VLOOKUP(A142,SoC_Data!A:AF,22,FALSE)</f>
        <v>0</v>
      </c>
      <c r="I142" s="125">
        <v>3.8477E7</v>
      </c>
      <c r="J142" s="125">
        <v>-6.1518E7</v>
      </c>
      <c r="K142" s="126">
        <v>-1.06061E7</v>
      </c>
      <c r="L142" s="127">
        <v>0.0</v>
      </c>
      <c r="M142" s="127">
        <v>0.0</v>
      </c>
      <c r="N142" s="127">
        <v>0.0</v>
      </c>
      <c r="O142" s="95">
        <v>0.0</v>
      </c>
      <c r="P142" s="95" t="s">
        <v>341</v>
      </c>
      <c r="Q142" s="95" t="s">
        <v>341</v>
      </c>
      <c r="R142" s="95">
        <v>0.0</v>
      </c>
      <c r="S142" s="95">
        <v>0.0</v>
      </c>
      <c r="T142" s="95">
        <v>0.0</v>
      </c>
      <c r="U142" s="96">
        <v>0.0</v>
      </c>
      <c r="V142" s="96">
        <v>0.0</v>
      </c>
      <c r="W142" s="96">
        <v>0.0</v>
      </c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</row>
    <row r="143" ht="21.0" customHeight="1">
      <c r="A143" s="93">
        <v>1.44030384E8</v>
      </c>
      <c r="B143" s="93" t="s">
        <v>270</v>
      </c>
      <c r="C143" s="94">
        <v>0.0</v>
      </c>
      <c r="D143" s="94">
        <v>0.0</v>
      </c>
      <c r="E143" s="94">
        <v>0.0</v>
      </c>
      <c r="F143" s="94">
        <v>0.0</v>
      </c>
      <c r="G143" s="94">
        <v>0.0</v>
      </c>
      <c r="H143" s="94">
        <v>0.0</v>
      </c>
      <c r="I143" s="125">
        <v>2.8693732854769416E7</v>
      </c>
      <c r="J143" s="125">
        <v>-1.4079016885950793E7</v>
      </c>
      <c r="K143" s="126">
        <v>2.8149819802753568E7</v>
      </c>
      <c r="L143" s="127">
        <v>0.0</v>
      </c>
      <c r="M143" s="127">
        <v>0.0</v>
      </c>
      <c r="N143" s="127">
        <v>0.0</v>
      </c>
      <c r="O143" s="95">
        <v>0.0</v>
      </c>
      <c r="P143" s="95" t="s">
        <v>341</v>
      </c>
      <c r="Q143" s="95" t="s">
        <v>341</v>
      </c>
      <c r="R143" s="95">
        <v>0.0</v>
      </c>
      <c r="S143" s="95">
        <v>0.0</v>
      </c>
      <c r="T143" s="95">
        <v>0.0</v>
      </c>
      <c r="U143" s="96">
        <v>0.0</v>
      </c>
      <c r="V143" s="96">
        <v>0.0</v>
      </c>
      <c r="W143" s="96">
        <v>0.0</v>
      </c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</row>
    <row r="144" ht="21.0" customHeight="1">
      <c r="A144" s="93">
        <v>1.17526833E8</v>
      </c>
      <c r="B144" s="93" t="s">
        <v>271</v>
      </c>
      <c r="C144" s="94">
        <v>1.4975074E7</v>
      </c>
      <c r="D144" s="94">
        <v>1338678.0</v>
      </c>
      <c r="E144" s="94">
        <v>0.0</v>
      </c>
      <c r="F144" s="94">
        <v>0.0</v>
      </c>
      <c r="G144" s="94">
        <v>0.0</v>
      </c>
      <c r="H144" s="94">
        <f>VLOOKUP(A144,SoC_Data!A:AF,29,FALSE)-VLOOKUP(A144,SoC_Data!A:AF,22,FALSE)</f>
        <v>0</v>
      </c>
      <c r="I144" s="125">
        <v>2.3630334634750746E7</v>
      </c>
      <c r="J144" s="125">
        <v>-3.692078191594475E7</v>
      </c>
      <c r="K144" s="126">
        <v>136921.87467934325</v>
      </c>
      <c r="L144" s="127">
        <v>0.0</v>
      </c>
      <c r="M144" s="127">
        <v>0.0</v>
      </c>
      <c r="N144" s="127">
        <v>0.0</v>
      </c>
      <c r="O144" s="95">
        <v>0.0</v>
      </c>
      <c r="P144" s="95" t="s">
        <v>341</v>
      </c>
      <c r="Q144" s="95" t="s">
        <v>341</v>
      </c>
      <c r="R144" s="95">
        <v>0.0</v>
      </c>
      <c r="S144" s="95">
        <v>315393.0</v>
      </c>
      <c r="T144" s="95">
        <v>0.0</v>
      </c>
      <c r="U144" s="96">
        <v>0.0</v>
      </c>
      <c r="V144" s="96">
        <v>0.0</v>
      </c>
      <c r="W144" s="96">
        <v>0.0</v>
      </c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</row>
    <row r="145" ht="21.0" customHeight="1">
      <c r="A145" s="93">
        <v>1.43551941E8</v>
      </c>
      <c r="B145" s="93" t="s">
        <v>272</v>
      </c>
      <c r="C145" s="94">
        <v>4.2380578E7</v>
      </c>
      <c r="D145" s="94">
        <v>1.46157717E8</v>
      </c>
      <c r="E145" s="94">
        <v>0.0</v>
      </c>
      <c r="F145" s="94">
        <v>0.0</v>
      </c>
      <c r="G145" s="94">
        <v>0.0</v>
      </c>
      <c r="H145" s="94">
        <f>VLOOKUP(A145,SoC_Data!A:AF,29,FALSE)-VLOOKUP(A145,SoC_Data!A:AF,22,FALSE)</f>
        <v>0</v>
      </c>
      <c r="I145" s="125">
        <v>6.0920178378796116E7</v>
      </c>
      <c r="J145" s="125">
        <v>2.2790835210735437E7</v>
      </c>
      <c r="K145" s="126">
        <v>9.638146724023265E7</v>
      </c>
      <c r="L145" s="127">
        <v>0.0</v>
      </c>
      <c r="M145" s="127">
        <v>0.0</v>
      </c>
      <c r="N145" s="127">
        <v>0.0</v>
      </c>
      <c r="O145" s="95">
        <v>0.0</v>
      </c>
      <c r="P145" s="95" t="s">
        <v>341</v>
      </c>
      <c r="Q145" s="95" t="s">
        <v>341</v>
      </c>
      <c r="R145" s="95">
        <v>0.0</v>
      </c>
      <c r="S145" s="95">
        <v>0.0</v>
      </c>
      <c r="T145" s="95">
        <v>0.0</v>
      </c>
      <c r="U145" s="96">
        <v>0.0</v>
      </c>
      <c r="V145" s="96">
        <v>0.0</v>
      </c>
      <c r="W145" s="96">
        <v>0.0</v>
      </c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</row>
    <row r="146" ht="21.0" customHeight="1">
      <c r="A146" s="93">
        <v>1.44052871E8</v>
      </c>
      <c r="B146" s="93" t="s">
        <v>273</v>
      </c>
      <c r="C146" s="94">
        <v>3.6265396E7</v>
      </c>
      <c r="D146" s="94">
        <v>1.0830023E7</v>
      </c>
      <c r="E146" s="94">
        <v>0.0</v>
      </c>
      <c r="F146" s="94">
        <v>0.0</v>
      </c>
      <c r="G146" s="94">
        <v>0.0</v>
      </c>
      <c r="H146" s="94">
        <f>VLOOKUP(A146,SoC_Data!A:AF,29,FALSE)-VLOOKUP(A146,SoC_Data!A:AF,22,FALSE)</f>
        <v>0</v>
      </c>
      <c r="I146" s="125">
        <v>4.468247698792974E7</v>
      </c>
      <c r="J146" s="125">
        <v>7543002.588147417</v>
      </c>
      <c r="K146" s="126">
        <v>6.5379169114923105E7</v>
      </c>
      <c r="L146" s="127">
        <v>0.0</v>
      </c>
      <c r="M146" s="127">
        <v>0.0</v>
      </c>
      <c r="N146" s="127">
        <v>0.0</v>
      </c>
      <c r="O146" s="95">
        <v>0.0</v>
      </c>
      <c r="P146" s="95" t="s">
        <v>341</v>
      </c>
      <c r="Q146" s="95" t="s">
        <v>341</v>
      </c>
      <c r="R146" s="95">
        <v>0.0</v>
      </c>
      <c r="S146" s="95">
        <v>87000.0</v>
      </c>
      <c r="T146" s="95">
        <v>0.0</v>
      </c>
      <c r="U146" s="96">
        <v>0.0</v>
      </c>
      <c r="V146" s="96">
        <v>0.0</v>
      </c>
      <c r="W146" s="96">
        <v>0.0</v>
      </c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</row>
    <row r="147" ht="21.0" customHeight="1">
      <c r="A147" s="93">
        <v>1.44068963E8</v>
      </c>
      <c r="B147" s="93" t="s">
        <v>274</v>
      </c>
      <c r="C147" s="94">
        <v>1.8115284E7</v>
      </c>
      <c r="D147" s="94">
        <v>1242154.0</v>
      </c>
      <c r="E147" s="94">
        <v>0.0</v>
      </c>
      <c r="F147" s="94">
        <v>0.0</v>
      </c>
      <c r="G147" s="94">
        <v>0.0</v>
      </c>
      <c r="H147" s="94">
        <f>VLOOKUP(A147,SoC_Data!A:AF,29,FALSE)-VLOOKUP(A147,SoC_Data!A:AF,22,FALSE)</f>
        <v>0</v>
      </c>
      <c r="I147" s="125">
        <v>2.3572911930732433E7</v>
      </c>
      <c r="J147" s="125">
        <v>-3.044373573667444E7</v>
      </c>
      <c r="K147" s="126">
        <v>6651566.713525233</v>
      </c>
      <c r="L147" s="127">
        <v>0.0</v>
      </c>
      <c r="M147" s="127">
        <v>0.0</v>
      </c>
      <c r="N147" s="127">
        <v>0.0</v>
      </c>
      <c r="O147" s="95">
        <v>0.0</v>
      </c>
      <c r="P147" s="95" t="s">
        <v>341</v>
      </c>
      <c r="Q147" s="95" t="s">
        <v>341</v>
      </c>
      <c r="R147" s="95">
        <v>0.0</v>
      </c>
      <c r="S147" s="95">
        <v>776.0</v>
      </c>
      <c r="T147" s="95">
        <v>0.0</v>
      </c>
      <c r="U147" s="96">
        <v>0.0</v>
      </c>
      <c r="V147" s="96">
        <v>0.0</v>
      </c>
      <c r="W147" s="96">
        <v>0.0</v>
      </c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</row>
    <row r="148" ht="21.0" customHeight="1">
      <c r="A148" s="93">
        <v>1.71799293E8</v>
      </c>
      <c r="B148" s="93" t="s">
        <v>275</v>
      </c>
      <c r="C148" s="94">
        <v>0.0</v>
      </c>
      <c r="D148" s="94">
        <v>0.0</v>
      </c>
      <c r="E148" s="94">
        <v>0.0</v>
      </c>
      <c r="F148" s="94">
        <v>0.0</v>
      </c>
      <c r="G148" s="94">
        <v>0.0</v>
      </c>
      <c r="H148" s="94">
        <f>VLOOKUP(A148,SoC_Data!A:AF,29,FALSE)-VLOOKUP(A148,SoC_Data!A:AF,22,FALSE)</f>
        <v>0</v>
      </c>
      <c r="I148" s="125">
        <v>3.8477E7</v>
      </c>
      <c r="J148" s="125">
        <v>-6.1518E7</v>
      </c>
      <c r="K148" s="126">
        <v>-1.06061E7</v>
      </c>
      <c r="L148" s="127">
        <v>0.0</v>
      </c>
      <c r="M148" s="127">
        <v>0.0</v>
      </c>
      <c r="N148" s="127">
        <v>0.0</v>
      </c>
      <c r="O148" s="95">
        <v>0.0</v>
      </c>
      <c r="P148" s="95" t="s">
        <v>341</v>
      </c>
      <c r="Q148" s="95" t="s">
        <v>341</v>
      </c>
      <c r="R148" s="95">
        <v>0.0</v>
      </c>
      <c r="S148" s="95">
        <v>0.0</v>
      </c>
      <c r="T148" s="95">
        <v>0.0</v>
      </c>
      <c r="U148" s="96">
        <v>0.0</v>
      </c>
      <c r="V148" s="96">
        <v>0.0</v>
      </c>
      <c r="W148" s="96">
        <v>0.0</v>
      </c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</row>
    <row r="149" ht="21.0" customHeight="1">
      <c r="A149" s="93">
        <v>1.43088559E8</v>
      </c>
      <c r="B149" s="93" t="s">
        <v>276</v>
      </c>
      <c r="C149" s="94">
        <v>7.0276733E7</v>
      </c>
      <c r="D149" s="94">
        <v>4.63290559E8</v>
      </c>
      <c r="E149" s="94">
        <v>0.0</v>
      </c>
      <c r="F149" s="94">
        <v>0.0</v>
      </c>
      <c r="G149" s="94">
        <v>0.0</v>
      </c>
      <c r="H149" s="94">
        <f>VLOOKUP(A149,SoC_Data!A:AF,29,FALSE)-VLOOKUP(A149,SoC_Data!A:AF,22,FALSE)</f>
        <v>0</v>
      </c>
      <c r="I149" s="125">
        <v>1.8260564116912806E8</v>
      </c>
      <c r="J149" s="125">
        <v>9.832492474865854E7</v>
      </c>
      <c r="K149" s="126">
        <v>2.894262367350562E8</v>
      </c>
      <c r="L149" s="127">
        <v>0.0</v>
      </c>
      <c r="M149" s="127">
        <v>0.0</v>
      </c>
      <c r="N149" s="127">
        <v>0.0</v>
      </c>
      <c r="O149" s="95">
        <v>0.0</v>
      </c>
      <c r="P149" s="95" t="s">
        <v>341</v>
      </c>
      <c r="Q149" s="95" t="s">
        <v>341</v>
      </c>
      <c r="R149" s="95">
        <v>0.0</v>
      </c>
      <c r="S149" s="95">
        <v>297660.0</v>
      </c>
      <c r="T149" s="95">
        <v>0.0</v>
      </c>
      <c r="U149" s="96">
        <v>0.0</v>
      </c>
      <c r="V149" s="96">
        <v>0.0</v>
      </c>
      <c r="W149" s="96">
        <v>0.0</v>
      </c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</row>
    <row r="150" ht="21.0" customHeight="1">
      <c r="A150" s="93">
        <v>1.55415774E8</v>
      </c>
      <c r="B150" s="93" t="s">
        <v>277</v>
      </c>
      <c r="C150" s="94">
        <v>5.2506757E7</v>
      </c>
      <c r="D150" s="94">
        <v>4.45068489E8</v>
      </c>
      <c r="E150" s="94">
        <v>0.0</v>
      </c>
      <c r="F150" s="94">
        <v>0.0</v>
      </c>
      <c r="G150" s="94">
        <v>0.0</v>
      </c>
      <c r="H150" s="94">
        <f>VLOOKUP(A150,SoC_Data!A:AF,29,FALSE)-VLOOKUP(A150,SoC_Data!A:AF,22,FALSE)</f>
        <v>0</v>
      </c>
      <c r="I150" s="125">
        <v>9.58895687828763E7</v>
      </c>
      <c r="J150" s="125">
        <v>4.868162761832485E7</v>
      </c>
      <c r="K150" s="126">
        <v>1.561017028365084E8</v>
      </c>
      <c r="L150" s="127">
        <v>0.0</v>
      </c>
      <c r="M150" s="127">
        <v>0.0</v>
      </c>
      <c r="N150" s="127">
        <v>0.0</v>
      </c>
      <c r="O150" s="95">
        <v>0.0</v>
      </c>
      <c r="P150" s="95" t="s">
        <v>341</v>
      </c>
      <c r="Q150" s="95" t="s">
        <v>341</v>
      </c>
      <c r="R150" s="95">
        <v>0.0</v>
      </c>
      <c r="S150" s="95">
        <v>0.0</v>
      </c>
      <c r="T150" s="95">
        <v>0.0</v>
      </c>
      <c r="U150" s="96">
        <v>0.0</v>
      </c>
      <c r="V150" s="96">
        <v>0.0</v>
      </c>
      <c r="W150" s="96">
        <v>0.0</v>
      </c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</row>
    <row r="151" ht="21.0" customHeight="1">
      <c r="A151" s="93">
        <v>1.27560055E8</v>
      </c>
      <c r="B151" s="93" t="s">
        <v>278</v>
      </c>
      <c r="C151" s="94">
        <v>5.5381774E7</v>
      </c>
      <c r="D151" s="94">
        <v>5.37189192E8</v>
      </c>
      <c r="E151" s="94">
        <v>0.0</v>
      </c>
      <c r="F151" s="94">
        <v>0.0</v>
      </c>
      <c r="G151" s="94">
        <v>0.0</v>
      </c>
      <c r="H151" s="94">
        <f>VLOOKUP(A151,SoC_Data!A:AF,29,FALSE)-VLOOKUP(A151,SoC_Data!A:AF,22,FALSE)</f>
        <v>0</v>
      </c>
      <c r="I151" s="125">
        <v>1.0250604026774906E8</v>
      </c>
      <c r="J151" s="125">
        <v>5.300514542944282E7</v>
      </c>
      <c r="K151" s="126">
        <v>1.668177870619317E8</v>
      </c>
      <c r="L151" s="127">
        <v>0.0</v>
      </c>
      <c r="M151" s="127">
        <v>0.0</v>
      </c>
      <c r="N151" s="127">
        <v>0.0</v>
      </c>
      <c r="O151" s="95">
        <v>0.0</v>
      </c>
      <c r="P151" s="95" t="s">
        <v>341</v>
      </c>
      <c r="Q151" s="95" t="s">
        <v>341</v>
      </c>
      <c r="R151" s="95">
        <v>0.0</v>
      </c>
      <c r="S151" s="95">
        <v>1263972.0</v>
      </c>
      <c r="T151" s="95">
        <v>0.0</v>
      </c>
      <c r="U151" s="96">
        <v>0.0</v>
      </c>
      <c r="V151" s="96">
        <v>0.0</v>
      </c>
      <c r="W151" s="96">
        <v>0.0</v>
      </c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</row>
    <row r="152" ht="21.0" customHeight="1">
      <c r="A152" s="93">
        <v>1.44049503E8</v>
      </c>
      <c r="B152" s="93" t="s">
        <v>279</v>
      </c>
      <c r="C152" s="94">
        <v>4.7694107E7</v>
      </c>
      <c r="D152" s="94">
        <v>1.51533045E8</v>
      </c>
      <c r="E152" s="94">
        <v>0.0</v>
      </c>
      <c r="F152" s="94">
        <v>0.0</v>
      </c>
      <c r="G152" s="94">
        <v>0.0</v>
      </c>
      <c r="H152" s="94">
        <f>VLOOKUP(A152,SoC_Data!A:AF,29,FALSE)-VLOOKUP(A152,SoC_Data!A:AF,22,FALSE)</f>
        <v>0</v>
      </c>
      <c r="I152" s="125">
        <v>7.784576497206123E7</v>
      </c>
      <c r="J152" s="125">
        <v>3.610017695260454E7</v>
      </c>
      <c r="K152" s="126">
        <v>1.2607576243731143E8</v>
      </c>
      <c r="L152" s="127">
        <v>0.0</v>
      </c>
      <c r="M152" s="127">
        <v>0.0</v>
      </c>
      <c r="N152" s="127">
        <v>0.0</v>
      </c>
      <c r="O152" s="95">
        <v>0.0</v>
      </c>
      <c r="P152" s="95" t="s">
        <v>341</v>
      </c>
      <c r="Q152" s="95" t="s">
        <v>341</v>
      </c>
      <c r="R152" s="95">
        <v>0.0</v>
      </c>
      <c r="S152" s="95">
        <v>0.0</v>
      </c>
      <c r="T152" s="95">
        <v>0.0</v>
      </c>
      <c r="U152" s="96">
        <v>0.0</v>
      </c>
      <c r="V152" s="96">
        <v>0.0</v>
      </c>
      <c r="W152" s="96">
        <v>0.0</v>
      </c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</row>
    <row r="153" ht="21.0" customHeight="1">
      <c r="A153" s="93">
        <v>1.72015122E8</v>
      </c>
      <c r="B153" s="93" t="s">
        <v>280</v>
      </c>
      <c r="C153" s="94">
        <v>4.7614722E7</v>
      </c>
      <c r="D153" s="94">
        <v>6.9641716E7</v>
      </c>
      <c r="E153" s="94">
        <v>0.0</v>
      </c>
      <c r="F153" s="94">
        <v>0.0</v>
      </c>
      <c r="G153" s="94">
        <v>0.0</v>
      </c>
      <c r="H153" s="94">
        <f>VLOOKUP(A153,SoC_Data!A:AF,29,FALSE)-VLOOKUP(A153,SoC_Data!A:AF,22,FALSE)</f>
        <v>0</v>
      </c>
      <c r="I153" s="125">
        <v>7.566809504552498E7</v>
      </c>
      <c r="J153" s="125">
        <v>3.4485344833714694E7</v>
      </c>
      <c r="K153" s="126">
        <v>1.2235421301842013E8</v>
      </c>
      <c r="L153" s="127">
        <v>0.0</v>
      </c>
      <c r="M153" s="127">
        <v>0.0</v>
      </c>
      <c r="N153" s="127">
        <v>0.0</v>
      </c>
      <c r="O153" s="95">
        <v>0.0</v>
      </c>
      <c r="P153" s="95" t="s">
        <v>341</v>
      </c>
      <c r="Q153" s="95" t="s">
        <v>341</v>
      </c>
      <c r="R153" s="95">
        <v>0.0</v>
      </c>
      <c r="S153" s="95">
        <v>552544.0</v>
      </c>
      <c r="T153" s="95">
        <v>0.0</v>
      </c>
      <c r="U153" s="96">
        <v>0.0</v>
      </c>
      <c r="V153" s="96">
        <v>0.0</v>
      </c>
      <c r="W153" s="96">
        <v>0.0</v>
      </c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</row>
    <row r="154" ht="21.0" customHeight="1">
      <c r="A154" s="93">
        <v>1.15990558E8</v>
      </c>
      <c r="B154" s="93" t="s">
        <v>281</v>
      </c>
      <c r="C154" s="94">
        <v>0.0</v>
      </c>
      <c r="D154" s="94">
        <v>0.0</v>
      </c>
      <c r="E154" s="94">
        <v>0.0</v>
      </c>
      <c r="F154" s="94">
        <v>0.0</v>
      </c>
      <c r="G154" s="94">
        <v>0.0</v>
      </c>
      <c r="H154" s="94">
        <f>VLOOKUP(A154,SoC_Data!A:AF,29,FALSE)-VLOOKUP(A154,SoC_Data!A:AF,22,FALSE)</f>
        <v>0</v>
      </c>
      <c r="I154" s="125">
        <v>3.8477E7</v>
      </c>
      <c r="J154" s="125">
        <v>-6.1518E7</v>
      </c>
      <c r="K154" s="126">
        <v>-1.06061E7</v>
      </c>
      <c r="L154" s="127">
        <v>0.0</v>
      </c>
      <c r="M154" s="127">
        <v>0.0</v>
      </c>
      <c r="N154" s="127">
        <v>0.0</v>
      </c>
      <c r="O154" s="95">
        <v>0.0</v>
      </c>
      <c r="P154" s="95" t="s">
        <v>341</v>
      </c>
      <c r="Q154" s="95" t="s">
        <v>341</v>
      </c>
      <c r="R154" s="95">
        <v>0.0</v>
      </c>
      <c r="S154" s="95">
        <v>0.0</v>
      </c>
      <c r="T154" s="95">
        <v>0.0</v>
      </c>
      <c r="U154" s="96">
        <v>0.0</v>
      </c>
      <c r="V154" s="96">
        <v>0.0</v>
      </c>
      <c r="W154" s="96">
        <v>0.0</v>
      </c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</row>
    <row r="155" ht="21.0" customHeight="1">
      <c r="A155" s="93">
        <v>1.44064126E8</v>
      </c>
      <c r="B155" s="93" t="s">
        <v>282</v>
      </c>
      <c r="C155" s="94">
        <v>4.791535E7</v>
      </c>
      <c r="D155" s="94">
        <v>3.28313084E8</v>
      </c>
      <c r="E155" s="94">
        <v>0.0</v>
      </c>
      <c r="F155" s="94">
        <v>0.0</v>
      </c>
      <c r="G155" s="94">
        <v>0.0</v>
      </c>
      <c r="H155" s="94">
        <f>VLOOKUP(A155,SoC_Data!A:AF,29,FALSE)-VLOOKUP(A155,SoC_Data!A:AF,22,FALSE)</f>
        <v>0</v>
      </c>
      <c r="I155" s="125">
        <v>7.739794588898647E7</v>
      </c>
      <c r="J155" s="125">
        <v>3.577007726860637E7</v>
      </c>
      <c r="K155" s="126">
        <v>1.2531246270910597E8</v>
      </c>
      <c r="L155" s="127">
        <v>0.0</v>
      </c>
      <c r="M155" s="127">
        <v>0.0</v>
      </c>
      <c r="N155" s="127">
        <v>0.0</v>
      </c>
      <c r="O155" s="95">
        <v>0.0</v>
      </c>
      <c r="P155" s="95" t="s">
        <v>341</v>
      </c>
      <c r="Q155" s="95" t="s">
        <v>341</v>
      </c>
      <c r="R155" s="95">
        <v>0.0</v>
      </c>
      <c r="S155" s="95">
        <v>123336.0</v>
      </c>
      <c r="T155" s="95">
        <v>0.0</v>
      </c>
      <c r="U155" s="96">
        <v>0.0</v>
      </c>
      <c r="V155" s="96">
        <v>0.0</v>
      </c>
      <c r="W155" s="96">
        <v>0.0</v>
      </c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</row>
    <row r="156" ht="21.0" customHeight="1">
      <c r="A156" s="93">
        <v>1.4405151E8</v>
      </c>
      <c r="B156" s="93" t="s">
        <v>283</v>
      </c>
      <c r="C156" s="94">
        <v>0.0</v>
      </c>
      <c r="D156" s="94">
        <v>0.0</v>
      </c>
      <c r="E156" s="94">
        <v>0.0</v>
      </c>
      <c r="F156" s="94">
        <v>0.0</v>
      </c>
      <c r="G156" s="94">
        <v>0.0</v>
      </c>
      <c r="H156" s="94">
        <f>VLOOKUP(A156,SoC_Data!A:AF,29,FALSE)-VLOOKUP(A156,SoC_Data!A:AF,22,FALSE)</f>
        <v>0</v>
      </c>
      <c r="I156" s="125">
        <v>3.8477E7</v>
      </c>
      <c r="J156" s="125">
        <v>-6.1518E7</v>
      </c>
      <c r="K156" s="126">
        <v>-1.06061E7</v>
      </c>
      <c r="L156" s="127">
        <v>0.0</v>
      </c>
      <c r="M156" s="127">
        <v>0.0</v>
      </c>
      <c r="N156" s="127">
        <v>0.0</v>
      </c>
      <c r="O156" s="95">
        <v>0.0</v>
      </c>
      <c r="P156" s="95" t="s">
        <v>341</v>
      </c>
      <c r="Q156" s="95" t="s">
        <v>341</v>
      </c>
      <c r="R156" s="95">
        <v>0.0</v>
      </c>
      <c r="S156" s="95">
        <v>0.0</v>
      </c>
      <c r="T156" s="95">
        <v>0.0</v>
      </c>
      <c r="U156" s="96">
        <v>0.0</v>
      </c>
      <c r="V156" s="96">
        <v>0.0</v>
      </c>
      <c r="W156" s="96">
        <v>0.0</v>
      </c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</row>
    <row r="157" ht="21.0" customHeight="1">
      <c r="A157" s="93">
        <v>1.75551858E8</v>
      </c>
      <c r="B157" s="93" t="s">
        <v>284</v>
      </c>
      <c r="C157" s="94">
        <v>3.9996457E7</v>
      </c>
      <c r="D157" s="94">
        <v>5.564354E7</v>
      </c>
      <c r="E157" s="94">
        <v>0.0</v>
      </c>
      <c r="F157" s="94">
        <v>0.0</v>
      </c>
      <c r="G157" s="94">
        <v>0.0</v>
      </c>
      <c r="H157" s="94">
        <f>VLOOKUP(A157,SoC_Data!A:AF,29,FALSE)-VLOOKUP(A157,SoC_Data!A:AF,22,FALSE)</f>
        <v>0</v>
      </c>
      <c r="I157" s="125">
        <v>5.4347782541914605E7</v>
      </c>
      <c r="J157" s="125">
        <v>1.7017431405282564E7</v>
      </c>
      <c r="K157" s="126">
        <v>8.423695409939516E7</v>
      </c>
      <c r="L157" s="127">
        <v>0.0</v>
      </c>
      <c r="M157" s="127">
        <v>0.0</v>
      </c>
      <c r="N157" s="127">
        <v>0.0</v>
      </c>
      <c r="O157" s="95">
        <v>0.0</v>
      </c>
      <c r="P157" s="95" t="s">
        <v>341</v>
      </c>
      <c r="Q157" s="95" t="s">
        <v>341</v>
      </c>
      <c r="R157" s="95">
        <v>0.0</v>
      </c>
      <c r="S157" s="95">
        <v>0.0</v>
      </c>
      <c r="T157" s="95">
        <v>0.0</v>
      </c>
      <c r="U157" s="96">
        <v>0.0</v>
      </c>
      <c r="V157" s="96">
        <v>0.0</v>
      </c>
      <c r="W157" s="96">
        <v>0.0</v>
      </c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</row>
    <row r="158" ht="21.0" customHeight="1">
      <c r="A158" s="93">
        <v>1.44079875E8</v>
      </c>
      <c r="B158" s="93" t="s">
        <v>285</v>
      </c>
      <c r="C158" s="94">
        <v>3.7416853E7</v>
      </c>
      <c r="D158" s="94">
        <v>3.4849267E7</v>
      </c>
      <c r="E158" s="94">
        <v>0.0</v>
      </c>
      <c r="F158" s="94">
        <v>0.0</v>
      </c>
      <c r="G158" s="94">
        <v>0.0</v>
      </c>
      <c r="H158" s="94">
        <f>VLOOKUP(A158,SoC_Data!A:AF,29,FALSE)-VLOOKUP(A158,SoC_Data!A:AF,22,FALSE)</f>
        <v>0</v>
      </c>
      <c r="I158" s="125">
        <v>4.7949497931636766E7</v>
      </c>
      <c r="J158" s="125">
        <v>1.090903442287795E7</v>
      </c>
      <c r="K158" s="126">
        <v>7.191925516121888E7</v>
      </c>
      <c r="L158" s="127">
        <v>0.0</v>
      </c>
      <c r="M158" s="127">
        <v>0.0</v>
      </c>
      <c r="N158" s="127">
        <v>0.0</v>
      </c>
      <c r="O158" s="95">
        <v>0.0</v>
      </c>
      <c r="P158" s="95" t="s">
        <v>341</v>
      </c>
      <c r="Q158" s="95" t="s">
        <v>341</v>
      </c>
      <c r="R158" s="95">
        <v>0.0</v>
      </c>
      <c r="S158" s="95">
        <v>0.0</v>
      </c>
      <c r="T158" s="95">
        <v>0.0</v>
      </c>
      <c r="U158" s="96">
        <v>0.0</v>
      </c>
      <c r="V158" s="96">
        <v>0.0</v>
      </c>
      <c r="W158" s="96">
        <v>0.0</v>
      </c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</row>
    <row r="159" ht="21.0" customHeight="1">
      <c r="A159" s="93">
        <v>1.71985458E8</v>
      </c>
      <c r="B159" s="93" t="s">
        <v>286</v>
      </c>
      <c r="C159" s="94">
        <v>0.0</v>
      </c>
      <c r="D159" s="94">
        <v>0.0</v>
      </c>
      <c r="E159" s="94">
        <v>0.0</v>
      </c>
      <c r="F159" s="94">
        <v>0.0</v>
      </c>
      <c r="G159" s="94">
        <v>0.0</v>
      </c>
      <c r="H159" s="94">
        <f>VLOOKUP(A159,SoC_Data!A:AF,29,FALSE)-VLOOKUP(A159,SoC_Data!A:AF,22,FALSE)</f>
        <v>0</v>
      </c>
      <c r="I159" s="125">
        <v>3.8477E7</v>
      </c>
      <c r="J159" s="125">
        <v>-6.1518E7</v>
      </c>
      <c r="K159" s="126">
        <v>-1.06061E7</v>
      </c>
      <c r="L159" s="127">
        <v>0.0</v>
      </c>
      <c r="M159" s="127">
        <v>0.0</v>
      </c>
      <c r="N159" s="127">
        <v>0.0</v>
      </c>
      <c r="O159" s="95">
        <v>0.0</v>
      </c>
      <c r="P159" s="95" t="s">
        <v>341</v>
      </c>
      <c r="Q159" s="95" t="s">
        <v>341</v>
      </c>
      <c r="R159" s="95">
        <v>0.0</v>
      </c>
      <c r="S159" s="95">
        <v>0.0</v>
      </c>
      <c r="T159" s="95">
        <v>0.0</v>
      </c>
      <c r="U159" s="96">
        <v>0.0</v>
      </c>
      <c r="V159" s="96">
        <v>0.0</v>
      </c>
      <c r="W159" s="96">
        <v>0.0</v>
      </c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</row>
    <row r="160" ht="21.0" customHeight="1">
      <c r="A160" s="93">
        <v>6.4767252E7</v>
      </c>
      <c r="B160" s="93" t="s">
        <v>287</v>
      </c>
      <c r="C160" s="94">
        <v>0.0</v>
      </c>
      <c r="D160" s="94">
        <v>0.0</v>
      </c>
      <c r="E160" s="94">
        <v>0.0</v>
      </c>
      <c r="F160" s="94">
        <v>0.0</v>
      </c>
      <c r="G160" s="94">
        <v>0.0</v>
      </c>
      <c r="H160" s="94">
        <v>0.0</v>
      </c>
      <c r="I160" s="125">
        <v>3.994662426627533E7</v>
      </c>
      <c r="J160" s="125">
        <v>2258245.776209115</v>
      </c>
      <c r="K160" s="126">
        <v>5.54875316400431E7</v>
      </c>
      <c r="L160" s="127">
        <v>0.0</v>
      </c>
      <c r="M160" s="127">
        <v>0.0</v>
      </c>
      <c r="N160" s="127">
        <v>0.0</v>
      </c>
      <c r="O160" s="95">
        <v>0.0</v>
      </c>
      <c r="P160" s="95" t="s">
        <v>341</v>
      </c>
      <c r="Q160" s="95" t="s">
        <v>341</v>
      </c>
      <c r="R160" s="95">
        <v>0.0</v>
      </c>
      <c r="S160" s="95">
        <v>0.0</v>
      </c>
      <c r="T160" s="95">
        <v>0.0</v>
      </c>
      <c r="U160" s="96">
        <v>0.0</v>
      </c>
      <c r="V160" s="96">
        <v>0.0</v>
      </c>
      <c r="W160" s="96">
        <v>0.0</v>
      </c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</row>
    <row r="161" ht="21.0" customHeight="1">
      <c r="A161" s="93">
        <v>1.39139149E8</v>
      </c>
      <c r="B161" s="93" t="s">
        <v>288</v>
      </c>
      <c r="C161" s="94">
        <v>3.1761394E7</v>
      </c>
      <c r="D161" s="94">
        <v>3.2066717E8</v>
      </c>
      <c r="E161" s="94">
        <v>0.0</v>
      </c>
      <c r="F161" s="94">
        <v>0.0</v>
      </c>
      <c r="G161" s="94">
        <v>0.0</v>
      </c>
      <c r="H161" s="94">
        <f>VLOOKUP(A161,SoC_Data!A:AF,29,FALSE)-VLOOKUP(A161,SoC_Data!A:AF,22,FALSE)</f>
        <v>0</v>
      </c>
      <c r="I161" s="125">
        <v>3.651544781113772E7</v>
      </c>
      <c r="J161" s="125">
        <v>-1979502.3385059095</v>
      </c>
      <c r="K161" s="126">
        <v>4.790620670145386E7</v>
      </c>
      <c r="L161" s="127">
        <v>0.0</v>
      </c>
      <c r="M161" s="127">
        <v>0.0</v>
      </c>
      <c r="N161" s="127">
        <v>0.0</v>
      </c>
      <c r="O161" s="95">
        <v>0.0</v>
      </c>
      <c r="P161" s="95" t="s">
        <v>341</v>
      </c>
      <c r="Q161" s="95" t="s">
        <v>341</v>
      </c>
      <c r="R161" s="95">
        <v>0.0</v>
      </c>
      <c r="S161" s="95">
        <v>0.0</v>
      </c>
      <c r="T161" s="95">
        <v>0.0</v>
      </c>
      <c r="U161" s="96">
        <v>0.0</v>
      </c>
      <c r="V161" s="96">
        <v>0.0</v>
      </c>
      <c r="W161" s="96">
        <v>0.0</v>
      </c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</row>
    <row r="162" ht="21.0" customHeight="1">
      <c r="A162" s="93">
        <v>1.48890128E8</v>
      </c>
      <c r="B162" s="93" t="s">
        <v>289</v>
      </c>
      <c r="C162" s="94">
        <v>3.1218492E7</v>
      </c>
      <c r="D162" s="94">
        <v>2.6185762E7</v>
      </c>
      <c r="E162" s="94">
        <v>0.0</v>
      </c>
      <c r="F162" s="94">
        <v>0.0</v>
      </c>
      <c r="G162" s="94">
        <v>0.0</v>
      </c>
      <c r="H162" s="94">
        <f>VLOOKUP(A162,SoC_Data!A:AF,29,FALSE)-VLOOKUP(A162,SoC_Data!A:AF,22,FALSE)</f>
        <v>0</v>
      </c>
      <c r="I162" s="125">
        <v>3.487313039090019E7</v>
      </c>
      <c r="J162" s="125">
        <v>-4174344.963047261</v>
      </c>
      <c r="K162" s="126">
        <v>4.410859745689439E7</v>
      </c>
      <c r="L162" s="127">
        <v>0.0</v>
      </c>
      <c r="M162" s="127">
        <v>0.0</v>
      </c>
      <c r="N162" s="127">
        <v>0.0</v>
      </c>
      <c r="O162" s="95">
        <v>0.0</v>
      </c>
      <c r="P162" s="95" t="s">
        <v>341</v>
      </c>
      <c r="Q162" s="95" t="s">
        <v>341</v>
      </c>
      <c r="R162" s="95">
        <v>0.0</v>
      </c>
      <c r="S162" s="95">
        <v>259372.0</v>
      </c>
      <c r="T162" s="95">
        <v>0.0</v>
      </c>
      <c r="U162" s="96">
        <v>0.0</v>
      </c>
      <c r="V162" s="96">
        <v>0.0</v>
      </c>
      <c r="W162" s="96">
        <v>0.0</v>
      </c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</row>
    <row r="163" ht="21.0" customHeight="1">
      <c r="A163" s="93">
        <v>1.61551529E8</v>
      </c>
      <c r="B163" s="93" t="s">
        <v>290</v>
      </c>
      <c r="C163" s="94">
        <v>0.0</v>
      </c>
      <c r="D163" s="94">
        <v>0.0</v>
      </c>
      <c r="E163" s="94">
        <v>0.0</v>
      </c>
      <c r="F163" s="94">
        <v>0.0</v>
      </c>
      <c r="G163" s="94">
        <v>0.0</v>
      </c>
      <c r="H163" s="94">
        <f>VLOOKUP(A163,SoC_Data!A:AF,29,FALSE)-VLOOKUP(A163,SoC_Data!A:AF,22,FALSE)</f>
        <v>0</v>
      </c>
      <c r="I163" s="125">
        <v>3.8477E7</v>
      </c>
      <c r="J163" s="125">
        <v>-6.1518E7</v>
      </c>
      <c r="K163" s="126">
        <v>-1.06061E7</v>
      </c>
      <c r="L163" s="127">
        <v>0.0</v>
      </c>
      <c r="M163" s="127">
        <v>0.0</v>
      </c>
      <c r="N163" s="127">
        <v>0.0</v>
      </c>
      <c r="O163" s="95">
        <v>0.0</v>
      </c>
      <c r="P163" s="95" t="s">
        <v>341</v>
      </c>
      <c r="Q163" s="95" t="s">
        <v>341</v>
      </c>
      <c r="R163" s="95">
        <v>0.0</v>
      </c>
      <c r="S163" s="95">
        <v>0.0</v>
      </c>
      <c r="T163" s="95">
        <v>0.0</v>
      </c>
      <c r="U163" s="96">
        <v>0.0</v>
      </c>
      <c r="V163" s="96">
        <v>0.0</v>
      </c>
      <c r="W163" s="96">
        <v>0.0</v>
      </c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</row>
    <row r="164" ht="21.0" customHeight="1">
      <c r="A164" s="93">
        <v>1.72219261E8</v>
      </c>
      <c r="B164" s="93" t="s">
        <v>291</v>
      </c>
      <c r="C164" s="94">
        <v>3.0616144E7</v>
      </c>
      <c r="D164" s="94">
        <v>9107647.0</v>
      </c>
      <c r="E164" s="94">
        <v>0.0</v>
      </c>
      <c r="F164" s="94">
        <v>0.0</v>
      </c>
      <c r="G164" s="94">
        <v>0.0</v>
      </c>
      <c r="H164" s="94">
        <f>VLOOKUP(A164,SoC_Data!A:AF,29,FALSE)-VLOOKUP(A164,SoC_Data!A:AF,22,FALSE)</f>
        <v>0</v>
      </c>
      <c r="I164" s="125">
        <v>3.3726601768582545E7</v>
      </c>
      <c r="J164" s="125">
        <v>-5787818.785825052</v>
      </c>
      <c r="K164" s="126">
        <v>4.137504564921216E7</v>
      </c>
      <c r="L164" s="127">
        <v>0.0</v>
      </c>
      <c r="M164" s="127">
        <v>0.0</v>
      </c>
      <c r="N164" s="127">
        <v>0.0</v>
      </c>
      <c r="O164" s="95">
        <v>0.0</v>
      </c>
      <c r="P164" s="95" t="s">
        <v>341</v>
      </c>
      <c r="Q164" s="95" t="s">
        <v>341</v>
      </c>
      <c r="R164" s="95">
        <v>0.0</v>
      </c>
      <c r="S164" s="95">
        <v>354000.0</v>
      </c>
      <c r="T164" s="95">
        <v>0.0</v>
      </c>
      <c r="U164" s="96">
        <v>0.0</v>
      </c>
      <c r="V164" s="96">
        <v>0.0</v>
      </c>
      <c r="W164" s="96">
        <v>0.0</v>
      </c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</row>
    <row r="165" ht="21.0" customHeight="1">
      <c r="A165" s="93">
        <v>1.44094596E8</v>
      </c>
      <c r="B165" s="93" t="s">
        <v>293</v>
      </c>
      <c r="C165" s="94">
        <v>2.9990017E7</v>
      </c>
      <c r="D165" s="94">
        <v>8.5917526E7</v>
      </c>
      <c r="E165" s="94">
        <v>0.0</v>
      </c>
      <c r="F165" s="94">
        <v>0.0</v>
      </c>
      <c r="G165" s="94">
        <v>0.0</v>
      </c>
      <c r="H165" s="94">
        <f>VLOOKUP(A165,SoC_Data!A:AF,29,FALSE)-VLOOKUP(A165,SoC_Data!A:AF,22,FALSE)</f>
        <v>0</v>
      </c>
      <c r="I165" s="125">
        <v>3.1814108922025334E7</v>
      </c>
      <c r="J165" s="125">
        <v>-8664513.509393025</v>
      </c>
      <c r="K165" s="126">
        <v>3.66273321012899E7</v>
      </c>
      <c r="L165" s="127">
        <v>0.0</v>
      </c>
      <c r="M165" s="127">
        <v>0.0</v>
      </c>
      <c r="N165" s="127">
        <v>0.0</v>
      </c>
      <c r="O165" s="95">
        <v>0.0</v>
      </c>
      <c r="P165" s="95" t="s">
        <v>341</v>
      </c>
      <c r="Q165" s="95" t="s">
        <v>341</v>
      </c>
      <c r="R165" s="95">
        <v>0.0</v>
      </c>
      <c r="S165" s="95">
        <v>0.0</v>
      </c>
      <c r="T165" s="95">
        <v>0.0</v>
      </c>
      <c r="U165" s="96">
        <v>0.0</v>
      </c>
      <c r="V165" s="96">
        <v>0.0</v>
      </c>
      <c r="W165" s="96">
        <v>0.0</v>
      </c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</row>
    <row r="166" ht="21.0" customHeight="1">
      <c r="A166" s="93">
        <v>1.42593039E8</v>
      </c>
      <c r="B166" s="93" t="s">
        <v>294</v>
      </c>
      <c r="C166" s="94">
        <v>0.0</v>
      </c>
      <c r="D166" s="94">
        <v>0.0</v>
      </c>
      <c r="E166" s="94">
        <v>0.0</v>
      </c>
      <c r="F166" s="94">
        <v>0.0</v>
      </c>
      <c r="G166" s="94">
        <v>0.0</v>
      </c>
      <c r="H166" s="94">
        <f>VLOOKUP(A166,SoC_Data!A:AF,29,FALSE)-VLOOKUP(A166,SoC_Data!A:AF,22,FALSE)</f>
        <v>0</v>
      </c>
      <c r="I166" s="125">
        <v>3.8477E7</v>
      </c>
      <c r="J166" s="125">
        <v>-6.1518E7</v>
      </c>
      <c r="K166" s="126">
        <v>-1.06061E7</v>
      </c>
      <c r="L166" s="127">
        <v>0.0</v>
      </c>
      <c r="M166" s="127">
        <v>0.0</v>
      </c>
      <c r="N166" s="127">
        <v>0.0</v>
      </c>
      <c r="O166" s="95">
        <v>0.0</v>
      </c>
      <c r="P166" s="95" t="s">
        <v>341</v>
      </c>
      <c r="Q166" s="95" t="s">
        <v>341</v>
      </c>
      <c r="R166" s="95">
        <v>0.0</v>
      </c>
      <c r="S166" s="95">
        <v>0.0</v>
      </c>
      <c r="T166" s="95">
        <v>0.0</v>
      </c>
      <c r="U166" s="96">
        <v>0.0</v>
      </c>
      <c r="V166" s="96">
        <v>0.0</v>
      </c>
      <c r="W166" s="96">
        <v>0.0</v>
      </c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</row>
    <row r="167" ht="21.0" customHeight="1">
      <c r="A167" s="93">
        <v>1.45295709E8</v>
      </c>
      <c r="B167" s="93" t="s">
        <v>295</v>
      </c>
      <c r="C167" s="94">
        <v>2.6376346E7</v>
      </c>
      <c r="D167" s="94">
        <v>3.3008222E7</v>
      </c>
      <c r="E167" s="94">
        <v>0.0</v>
      </c>
      <c r="F167" s="94">
        <v>0.0</v>
      </c>
      <c r="G167" s="94">
        <v>0.0</v>
      </c>
      <c r="H167" s="94">
        <f>VLOOKUP(A167,SoC_Data!A:AF,29,FALSE)-VLOOKUP(A167,SoC_Data!A:AF,22,FALSE)</f>
        <v>0</v>
      </c>
      <c r="I167" s="125">
        <v>2.89313273469745E7</v>
      </c>
      <c r="J167" s="125">
        <v>-1.3623291489404779E7</v>
      </c>
      <c r="K167" s="126">
        <v>2.8839392382000312E7</v>
      </c>
      <c r="L167" s="127">
        <v>0.0</v>
      </c>
      <c r="M167" s="127">
        <v>0.0</v>
      </c>
      <c r="N167" s="127">
        <v>0.0</v>
      </c>
      <c r="O167" s="95">
        <v>0.0</v>
      </c>
      <c r="P167" s="95" t="s">
        <v>341</v>
      </c>
      <c r="Q167" s="95" t="s">
        <v>341</v>
      </c>
      <c r="R167" s="95">
        <v>0.0</v>
      </c>
      <c r="S167" s="95">
        <v>6700.0</v>
      </c>
      <c r="T167" s="95">
        <v>0.0</v>
      </c>
      <c r="U167" s="96">
        <v>0.0</v>
      </c>
      <c r="V167" s="96">
        <v>0.0</v>
      </c>
      <c r="W167" s="96">
        <v>0.0</v>
      </c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</row>
    <row r="168" ht="21.0" customHeight="1">
      <c r="A168" s="93">
        <v>1.83952984E8</v>
      </c>
      <c r="B168" s="93" t="s">
        <v>296</v>
      </c>
      <c r="C168" s="94">
        <v>2.8002934E7</v>
      </c>
      <c r="D168" s="94">
        <v>1.1502563E7</v>
      </c>
      <c r="E168" s="94">
        <v>0.0</v>
      </c>
      <c r="F168" s="94">
        <v>0.0</v>
      </c>
      <c r="G168" s="94">
        <v>0.0</v>
      </c>
      <c r="H168" s="94">
        <f>VLOOKUP(A168,SoC_Data!A:AF,29,FALSE)-VLOOKUP(A168,SoC_Data!A:AF,22,FALSE)</f>
        <v>0</v>
      </c>
      <c r="I168" s="125">
        <v>3.088691052699747E7</v>
      </c>
      <c r="J168" s="125">
        <v>-1.0162458542024523E7</v>
      </c>
      <c r="K168" s="126">
        <v>3.4220819970323056E7</v>
      </c>
      <c r="L168" s="127">
        <v>0.0</v>
      </c>
      <c r="M168" s="127">
        <v>0.0</v>
      </c>
      <c r="N168" s="127">
        <v>0.0</v>
      </c>
      <c r="O168" s="95">
        <v>0.0</v>
      </c>
      <c r="P168" s="95" t="s">
        <v>341</v>
      </c>
      <c r="Q168" s="95" t="s">
        <v>341</v>
      </c>
      <c r="R168" s="95">
        <v>0.0</v>
      </c>
      <c r="S168" s="95">
        <v>0.0</v>
      </c>
      <c r="T168" s="95">
        <v>0.0</v>
      </c>
      <c r="U168" s="96">
        <v>0.0</v>
      </c>
      <c r="V168" s="96">
        <v>0.0</v>
      </c>
      <c r="W168" s="96">
        <v>0.0</v>
      </c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</row>
    <row r="169" ht="21.0" customHeight="1">
      <c r="A169" s="93">
        <v>7.643357E7</v>
      </c>
      <c r="B169" s="93" t="s">
        <v>297</v>
      </c>
      <c r="C169" s="94">
        <v>0.0</v>
      </c>
      <c r="D169" s="94">
        <v>0.0</v>
      </c>
      <c r="E169" s="94">
        <v>0.0</v>
      </c>
      <c r="F169" s="94">
        <v>0.0</v>
      </c>
      <c r="G169" s="94">
        <v>0.0</v>
      </c>
      <c r="H169" s="94">
        <f>VLOOKUP(A169,SoC_Data!A:AF,29,FALSE)-VLOOKUP(A169,SoC_Data!A:AF,22,FALSE)</f>
        <v>0</v>
      </c>
      <c r="I169" s="125">
        <v>3.8477E7</v>
      </c>
      <c r="J169" s="125">
        <v>-6.1518E7</v>
      </c>
      <c r="K169" s="126">
        <v>-1.06061E7</v>
      </c>
      <c r="L169" s="127">
        <v>0.0</v>
      </c>
      <c r="M169" s="127">
        <v>0.0</v>
      </c>
      <c r="N169" s="127">
        <v>0.0</v>
      </c>
      <c r="O169" s="95">
        <v>0.0</v>
      </c>
      <c r="P169" s="95" t="s">
        <v>341</v>
      </c>
      <c r="Q169" s="95" t="s">
        <v>341</v>
      </c>
      <c r="R169" s="95">
        <v>0.0</v>
      </c>
      <c r="S169" s="95">
        <v>0.0</v>
      </c>
      <c r="T169" s="95">
        <v>0.0</v>
      </c>
      <c r="U169" s="96">
        <v>0.0</v>
      </c>
      <c r="V169" s="96">
        <v>0.0</v>
      </c>
      <c r="W169" s="96">
        <v>0.0</v>
      </c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</row>
    <row r="170" ht="21.0" customHeight="1">
      <c r="A170" s="93">
        <v>1.40545176E8</v>
      </c>
      <c r="B170" s="93" t="s">
        <v>298</v>
      </c>
      <c r="C170" s="94">
        <v>2.3106762E7</v>
      </c>
      <c r="D170" s="94">
        <v>9042295.0</v>
      </c>
      <c r="E170" s="94">
        <v>0.0</v>
      </c>
      <c r="F170" s="94">
        <v>0.0</v>
      </c>
      <c r="G170" s="94">
        <v>0.0</v>
      </c>
      <c r="H170" s="94">
        <f>VLOOKUP(A170,SoC_Data!A:AF,29,FALSE)-VLOOKUP(A170,SoC_Data!A:AF,22,FALSE)</f>
        <v>0</v>
      </c>
      <c r="I170" s="125">
        <v>2.5914173927535713E7</v>
      </c>
      <c r="J170" s="125">
        <v>-2.0364470339815356E7</v>
      </c>
      <c r="K170" s="126">
        <v>1.9115015303203434E7</v>
      </c>
      <c r="L170" s="127">
        <v>0.0</v>
      </c>
      <c r="M170" s="127">
        <v>0.0</v>
      </c>
      <c r="N170" s="127">
        <v>0.0</v>
      </c>
      <c r="O170" s="95">
        <v>0.0</v>
      </c>
      <c r="P170" s="95" t="s">
        <v>341</v>
      </c>
      <c r="Q170" s="95" t="s">
        <v>341</v>
      </c>
      <c r="R170" s="95">
        <v>0.0</v>
      </c>
      <c r="S170" s="95">
        <v>0.0</v>
      </c>
      <c r="T170" s="95">
        <v>0.0</v>
      </c>
      <c r="U170" s="96">
        <v>0.0</v>
      </c>
      <c r="V170" s="96">
        <v>0.0</v>
      </c>
      <c r="W170" s="96">
        <v>0.0</v>
      </c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</row>
    <row r="171" ht="21.0" customHeight="1">
      <c r="A171" s="93">
        <v>1.16425532E8</v>
      </c>
      <c r="B171" s="93" t="s">
        <v>299</v>
      </c>
      <c r="C171" s="94">
        <v>0.0</v>
      </c>
      <c r="D171" s="94">
        <v>0.0</v>
      </c>
      <c r="E171" s="94">
        <v>0.0</v>
      </c>
      <c r="F171" s="94">
        <v>0.0</v>
      </c>
      <c r="G171" s="94">
        <v>0.0</v>
      </c>
      <c r="H171" s="94">
        <v>0.0</v>
      </c>
      <c r="I171" s="125">
        <v>2.6658579133039717E7</v>
      </c>
      <c r="J171" s="125">
        <v>-1.8453793799004067E7</v>
      </c>
      <c r="K171" s="126">
        <v>2.17652551605659E7</v>
      </c>
      <c r="L171" s="127">
        <v>0.0</v>
      </c>
      <c r="M171" s="127">
        <v>0.0</v>
      </c>
      <c r="N171" s="127">
        <v>0.0</v>
      </c>
      <c r="O171" s="95">
        <v>0.0</v>
      </c>
      <c r="P171" s="95" t="s">
        <v>341</v>
      </c>
      <c r="Q171" s="95" t="s">
        <v>341</v>
      </c>
      <c r="R171" s="95">
        <v>0.0</v>
      </c>
      <c r="S171" s="95">
        <v>0.0</v>
      </c>
      <c r="T171" s="95">
        <v>0.0</v>
      </c>
      <c r="U171" s="96">
        <v>0.0</v>
      </c>
      <c r="V171" s="96">
        <v>0.0</v>
      </c>
      <c r="W171" s="96">
        <v>0.0</v>
      </c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</row>
    <row r="172" ht="21.0" customHeight="1">
      <c r="A172" s="93">
        <v>1.29862445E8</v>
      </c>
      <c r="B172" s="93" t="s">
        <v>300</v>
      </c>
      <c r="C172" s="94">
        <v>0.0</v>
      </c>
      <c r="D172" s="94">
        <v>0.0</v>
      </c>
      <c r="E172" s="94">
        <v>0.0</v>
      </c>
      <c r="F172" s="94">
        <v>0.0</v>
      </c>
      <c r="G172" s="94">
        <v>0.0</v>
      </c>
      <c r="H172" s="94">
        <f>VLOOKUP(A172,SoC_Data!A:AF,29,FALSE)-VLOOKUP(A172,SoC_Data!A:AF,22,FALSE)</f>
        <v>0</v>
      </c>
      <c r="I172" s="125">
        <v>3.8477E7</v>
      </c>
      <c r="J172" s="125">
        <v>-6.1518E7</v>
      </c>
      <c r="K172" s="126">
        <v>-1.06061E7</v>
      </c>
      <c r="L172" s="127">
        <v>0.0</v>
      </c>
      <c r="M172" s="127">
        <v>0.0</v>
      </c>
      <c r="N172" s="127">
        <v>0.0</v>
      </c>
      <c r="O172" s="95">
        <v>0.0</v>
      </c>
      <c r="P172" s="95" t="s">
        <v>341</v>
      </c>
      <c r="Q172" s="95" t="s">
        <v>341</v>
      </c>
      <c r="R172" s="95">
        <v>0.0</v>
      </c>
      <c r="S172" s="95">
        <v>0.0</v>
      </c>
      <c r="T172" s="95">
        <v>0.0</v>
      </c>
      <c r="U172" s="96">
        <v>0.0</v>
      </c>
      <c r="V172" s="96">
        <v>0.0</v>
      </c>
      <c r="W172" s="96">
        <v>0.0</v>
      </c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</row>
    <row r="173" ht="21.0" customHeight="1">
      <c r="A173" s="93">
        <v>1.44096624E8</v>
      </c>
      <c r="B173" s="93" t="s">
        <v>303</v>
      </c>
      <c r="C173" s="94">
        <v>0.0</v>
      </c>
      <c r="D173" s="94">
        <v>0.0</v>
      </c>
      <c r="E173" s="94">
        <v>0.0</v>
      </c>
      <c r="F173" s="94">
        <v>0.0</v>
      </c>
      <c r="G173" s="94">
        <v>0.0</v>
      </c>
      <c r="H173" s="94">
        <f>VLOOKUP(A173,SoC_Data!A:AF,29,FALSE)-VLOOKUP(A173,SoC_Data!A:AF,22,FALSE)</f>
        <v>0</v>
      </c>
      <c r="I173" s="125">
        <v>3.8477E7</v>
      </c>
      <c r="J173" s="125">
        <v>-6.1518E7</v>
      </c>
      <c r="K173" s="126">
        <v>-1.06061E7</v>
      </c>
      <c r="L173" s="127">
        <v>0.0</v>
      </c>
      <c r="M173" s="127">
        <v>0.0</v>
      </c>
      <c r="N173" s="127">
        <v>0.0</v>
      </c>
      <c r="O173" s="95">
        <v>0.0</v>
      </c>
      <c r="P173" s="95" t="s">
        <v>341</v>
      </c>
      <c r="Q173" s="95" t="s">
        <v>341</v>
      </c>
      <c r="R173" s="95">
        <v>0.0</v>
      </c>
      <c r="S173" s="95">
        <v>0.0</v>
      </c>
      <c r="T173" s="95">
        <v>0.0</v>
      </c>
      <c r="U173" s="96">
        <v>0.0</v>
      </c>
      <c r="V173" s="96">
        <v>0.0</v>
      </c>
      <c r="W173" s="96">
        <v>0.0</v>
      </c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</row>
    <row r="174" ht="21.0" customHeight="1">
      <c r="A174" s="93">
        <v>1.20777788E8</v>
      </c>
      <c r="B174" s="93" t="s">
        <v>304</v>
      </c>
      <c r="C174" s="94">
        <v>0.0</v>
      </c>
      <c r="D174" s="94">
        <v>0.0</v>
      </c>
      <c r="E174" s="94">
        <v>0.0</v>
      </c>
      <c r="F174" s="94">
        <v>0.0</v>
      </c>
      <c r="G174" s="94">
        <v>0.0</v>
      </c>
      <c r="H174" s="94">
        <f>VLOOKUP(A174,SoC_Data!A:AF,29,FALSE)-VLOOKUP(A174,SoC_Data!A:AF,22,FALSE)</f>
        <v>0</v>
      </c>
      <c r="I174" s="125">
        <v>3.8477E7</v>
      </c>
      <c r="J174" s="125">
        <v>-6.1518E7</v>
      </c>
      <c r="K174" s="126">
        <v>-1.06061E7</v>
      </c>
      <c r="L174" s="127">
        <v>0.0</v>
      </c>
      <c r="M174" s="127">
        <v>0.0</v>
      </c>
      <c r="N174" s="127">
        <v>0.0</v>
      </c>
      <c r="O174" s="95">
        <v>0.0</v>
      </c>
      <c r="P174" s="95" t="s">
        <v>341</v>
      </c>
      <c r="Q174" s="95" t="s">
        <v>341</v>
      </c>
      <c r="R174" s="95">
        <v>0.0</v>
      </c>
      <c r="S174" s="95">
        <v>0.0</v>
      </c>
      <c r="T174" s="95">
        <v>0.0</v>
      </c>
      <c r="U174" s="96">
        <v>0.0</v>
      </c>
      <c r="V174" s="96">
        <v>0.0</v>
      </c>
      <c r="W174" s="96">
        <v>0.0</v>
      </c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</row>
    <row r="175" ht="21.0" customHeight="1">
      <c r="A175" s="93">
        <v>6.2280166E7</v>
      </c>
      <c r="B175" s="93" t="s">
        <v>305</v>
      </c>
      <c r="C175" s="94">
        <v>0.0</v>
      </c>
      <c r="D175" s="94">
        <v>0.0</v>
      </c>
      <c r="E175" s="94">
        <v>0.0</v>
      </c>
      <c r="F175" s="94">
        <v>0.0</v>
      </c>
      <c r="G175" s="94">
        <v>0.0</v>
      </c>
      <c r="H175" s="94">
        <v>0.0</v>
      </c>
      <c r="I175" s="125">
        <v>2.3561069844490755E7</v>
      </c>
      <c r="J175" s="125">
        <v>-3.0576715010086667E7</v>
      </c>
      <c r="K175" s="126">
        <v>6505356.690659615</v>
      </c>
      <c r="L175" s="127">
        <v>0.0</v>
      </c>
      <c r="M175" s="127">
        <v>0.0</v>
      </c>
      <c r="N175" s="127">
        <v>0.0</v>
      </c>
      <c r="O175" s="95">
        <v>0.0</v>
      </c>
      <c r="P175" s="95" t="s">
        <v>341</v>
      </c>
      <c r="Q175" s="95" t="s">
        <v>341</v>
      </c>
      <c r="R175" s="95">
        <v>0.0</v>
      </c>
      <c r="S175" s="95">
        <v>0.0</v>
      </c>
      <c r="T175" s="95">
        <v>0.0</v>
      </c>
      <c r="U175" s="96">
        <v>0.0</v>
      </c>
      <c r="V175" s="96">
        <v>0.0</v>
      </c>
      <c r="W175" s="96">
        <v>0.0</v>
      </c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</row>
    <row r="176" ht="21.0" customHeight="1">
      <c r="A176" s="93">
        <v>1.37840286E8</v>
      </c>
      <c r="B176" s="93" t="s">
        <v>306</v>
      </c>
      <c r="C176" s="94">
        <v>0.0</v>
      </c>
      <c r="D176" s="94">
        <v>0.0</v>
      </c>
      <c r="E176" s="94">
        <v>0.0</v>
      </c>
      <c r="F176" s="94">
        <v>0.0</v>
      </c>
      <c r="G176" s="94">
        <v>0.0</v>
      </c>
      <c r="H176" s="94">
        <f>VLOOKUP(A176,SoC_Data!A:AF,29,FALSE)-VLOOKUP(A176,SoC_Data!A:AF,22,FALSE)</f>
        <v>0</v>
      </c>
      <c r="I176" s="125">
        <v>3.8477E7</v>
      </c>
      <c r="J176" s="125">
        <v>-6.1518E7</v>
      </c>
      <c r="K176" s="126">
        <v>-1.06061E7</v>
      </c>
      <c r="L176" s="127">
        <v>0.0</v>
      </c>
      <c r="M176" s="127">
        <v>0.0</v>
      </c>
      <c r="N176" s="127">
        <v>0.0</v>
      </c>
      <c r="O176" s="95">
        <v>0.0</v>
      </c>
      <c r="P176" s="95" t="s">
        <v>341</v>
      </c>
      <c r="Q176" s="95" t="s">
        <v>341</v>
      </c>
      <c r="R176" s="95">
        <v>0.0</v>
      </c>
      <c r="S176" s="95">
        <v>0.0</v>
      </c>
      <c r="T176" s="95">
        <v>0.0</v>
      </c>
      <c r="U176" s="96">
        <v>0.0</v>
      </c>
      <c r="V176" s="96">
        <v>0.0</v>
      </c>
      <c r="W176" s="96">
        <v>0.0</v>
      </c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</row>
    <row r="177" ht="21.0" customHeight="1">
      <c r="A177" s="93">
        <v>6.8699875E7</v>
      </c>
      <c r="B177" s="93" t="s">
        <v>307</v>
      </c>
      <c r="C177" s="94">
        <v>0.0</v>
      </c>
      <c r="D177" s="94">
        <v>0.0</v>
      </c>
      <c r="E177" s="94">
        <v>0.0</v>
      </c>
      <c r="F177" s="94">
        <v>0.0</v>
      </c>
      <c r="G177" s="94">
        <v>0.0</v>
      </c>
      <c r="H177" s="94">
        <f>VLOOKUP(A177,SoC_Data!A:AF,29,FALSE)-VLOOKUP(A177,SoC_Data!A:AF,22,FALSE)</f>
        <v>0</v>
      </c>
      <c r="I177" s="125">
        <v>3.8477E7</v>
      </c>
      <c r="J177" s="125">
        <v>-6.1518E7</v>
      </c>
      <c r="K177" s="126">
        <v>-1.06061E7</v>
      </c>
      <c r="L177" s="127">
        <v>0.0</v>
      </c>
      <c r="M177" s="127">
        <v>0.0</v>
      </c>
      <c r="N177" s="127">
        <v>0.0</v>
      </c>
      <c r="O177" s="95">
        <v>0.0</v>
      </c>
      <c r="P177" s="95" t="s">
        <v>341</v>
      </c>
      <c r="Q177" s="95" t="s">
        <v>341</v>
      </c>
      <c r="R177" s="95">
        <v>0.0</v>
      </c>
      <c r="S177" s="95">
        <v>0.0</v>
      </c>
      <c r="T177" s="95">
        <v>0.0</v>
      </c>
      <c r="U177" s="96">
        <v>0.0</v>
      </c>
      <c r="V177" s="96">
        <v>0.0</v>
      </c>
      <c r="W177" s="96">
        <v>0.0</v>
      </c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</row>
    <row r="178" ht="21.0" customHeight="1">
      <c r="A178" s="93">
        <v>8.7579313E7</v>
      </c>
      <c r="B178" s="93" t="s">
        <v>308</v>
      </c>
      <c r="C178" s="94">
        <v>1.31872E7</v>
      </c>
      <c r="D178" s="94">
        <v>2825806.0</v>
      </c>
      <c r="E178" s="94">
        <v>0.0</v>
      </c>
      <c r="F178" s="94">
        <v>0.0</v>
      </c>
      <c r="G178" s="94">
        <v>0.0</v>
      </c>
      <c r="H178" s="94">
        <f>VLOOKUP(A178,SoC_Data!A:AF,29,FALSE)-VLOOKUP(A178,SoC_Data!A:AF,22,FALSE)</f>
        <v>0</v>
      </c>
      <c r="I178" s="125">
        <v>2.4023169452659704E7</v>
      </c>
      <c r="J178" s="125">
        <v>-3.944517762768947E7</v>
      </c>
      <c r="K178" s="126">
        <v>-2047668.160733183</v>
      </c>
      <c r="L178" s="127">
        <v>0.0</v>
      </c>
      <c r="M178" s="127">
        <v>0.0</v>
      </c>
      <c r="N178" s="127">
        <v>0.0</v>
      </c>
      <c r="O178" s="95">
        <v>0.0</v>
      </c>
      <c r="P178" s="95" t="s">
        <v>341</v>
      </c>
      <c r="Q178" s="95" t="s">
        <v>341</v>
      </c>
      <c r="R178" s="95">
        <v>0.0</v>
      </c>
      <c r="S178" s="95">
        <v>0.0</v>
      </c>
      <c r="T178" s="95">
        <v>0.0</v>
      </c>
      <c r="U178" s="96">
        <v>0.0</v>
      </c>
      <c r="V178" s="96">
        <v>0.0</v>
      </c>
      <c r="W178" s="96">
        <v>0.0</v>
      </c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</row>
    <row r="179" ht="21.0" customHeight="1">
      <c r="A179" s="93">
        <v>1.4358749E8</v>
      </c>
      <c r="B179" s="93" t="s">
        <v>309</v>
      </c>
      <c r="C179" s="94">
        <v>0.0</v>
      </c>
      <c r="D179" s="94">
        <v>0.0</v>
      </c>
      <c r="E179" s="94">
        <v>0.0</v>
      </c>
      <c r="F179" s="94">
        <v>0.0</v>
      </c>
      <c r="G179" s="94">
        <v>0.0</v>
      </c>
      <c r="H179" s="94">
        <f>VLOOKUP(A179,SoC_Data!A:AF,29,FALSE)-VLOOKUP(A179,SoC_Data!A:AF,22,FALSE)</f>
        <v>0</v>
      </c>
      <c r="I179" s="125">
        <v>3.8477E7</v>
      </c>
      <c r="J179" s="125">
        <v>-6.1518E7</v>
      </c>
      <c r="K179" s="126">
        <v>-1.06061E7</v>
      </c>
      <c r="L179" s="127">
        <v>0.0</v>
      </c>
      <c r="M179" s="127">
        <v>0.0</v>
      </c>
      <c r="N179" s="127">
        <v>0.0</v>
      </c>
      <c r="O179" s="95">
        <v>0.0</v>
      </c>
      <c r="P179" s="95" t="s">
        <v>341</v>
      </c>
      <c r="Q179" s="95" t="s">
        <v>341</v>
      </c>
      <c r="R179" s="95">
        <v>0.0</v>
      </c>
      <c r="S179" s="95">
        <v>0.0</v>
      </c>
      <c r="T179" s="95">
        <v>0.0</v>
      </c>
      <c r="U179" s="96">
        <v>0.0</v>
      </c>
      <c r="V179" s="96">
        <v>0.0</v>
      </c>
      <c r="W179" s="96">
        <v>0.0</v>
      </c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</row>
    <row r="180" ht="21.0" customHeight="1">
      <c r="A180" s="93">
        <v>1.71293992E8</v>
      </c>
      <c r="B180" s="93" t="s">
        <v>313</v>
      </c>
      <c r="C180" s="94">
        <v>0.0</v>
      </c>
      <c r="D180" s="94">
        <v>0.0</v>
      </c>
      <c r="E180" s="94">
        <v>0.0</v>
      </c>
      <c r="F180" s="94">
        <v>0.0</v>
      </c>
      <c r="G180" s="94">
        <v>0.0</v>
      </c>
      <c r="H180" s="94">
        <f>VLOOKUP(A180,SoC_Data!A:AF,29,FALSE)-VLOOKUP(A180,SoC_Data!A:AF,22,FALSE)</f>
        <v>0</v>
      </c>
      <c r="I180" s="125">
        <v>3.8477E7</v>
      </c>
      <c r="J180" s="125">
        <v>-6.1518E7</v>
      </c>
      <c r="K180" s="126">
        <v>-1.06061E7</v>
      </c>
      <c r="L180" s="127">
        <v>0.0</v>
      </c>
      <c r="M180" s="127">
        <v>0.0</v>
      </c>
      <c r="N180" s="127">
        <v>0.0</v>
      </c>
      <c r="O180" s="95">
        <v>0.0</v>
      </c>
      <c r="P180" s="95" t="s">
        <v>341</v>
      </c>
      <c r="Q180" s="95" t="s">
        <v>341</v>
      </c>
      <c r="R180" s="95">
        <v>0.0</v>
      </c>
      <c r="S180" s="95">
        <v>0.0</v>
      </c>
      <c r="T180" s="95">
        <v>0.0</v>
      </c>
      <c r="U180" s="96">
        <v>0.0</v>
      </c>
      <c r="V180" s="96">
        <v>0.0</v>
      </c>
      <c r="W180" s="96">
        <v>0.0</v>
      </c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</row>
    <row r="181" ht="21.0" customHeight="1">
      <c r="A181" s="93">
        <v>1.4420936E8</v>
      </c>
      <c r="B181" s="93" t="s">
        <v>312</v>
      </c>
      <c r="C181" s="94">
        <v>1.2216777E7</v>
      </c>
      <c r="D181" s="94">
        <v>1652323.0</v>
      </c>
      <c r="E181" s="94">
        <v>152409.0</v>
      </c>
      <c r="F181" s="94">
        <v>15240.0</v>
      </c>
      <c r="G181" s="94">
        <v>0.0</v>
      </c>
      <c r="H181" s="94">
        <f>VLOOKUP(A181,SoC_Data!A:AF,29,FALSE)-VLOOKUP(A181,SoC_Data!A:AF,22,FALSE)</f>
        <v>51158</v>
      </c>
      <c r="I181" s="125">
        <v>2.4118237791881975E7</v>
      </c>
      <c r="J181" s="125">
        <v>-3.990395474006104E7</v>
      </c>
      <c r="K181" s="126">
        <v>-2422036.54746306</v>
      </c>
      <c r="L181" s="127">
        <v>45.0</v>
      </c>
      <c r="M181" s="127">
        <v>15240.0</v>
      </c>
      <c r="N181" s="127">
        <v>0.0</v>
      </c>
      <c r="O181" s="95">
        <v>15240.0</v>
      </c>
      <c r="P181" s="95" t="s">
        <v>341</v>
      </c>
      <c r="Q181" s="95" t="s">
        <v>341</v>
      </c>
      <c r="R181" s="95">
        <v>51158.0</v>
      </c>
      <c r="S181" s="95">
        <v>-717458.0</v>
      </c>
      <c r="T181" s="95">
        <v>152409.0</v>
      </c>
      <c r="U181" s="96">
        <v>0.006319242778645286</v>
      </c>
      <c r="V181" s="96">
        <v>-0.0012820283185776726</v>
      </c>
      <c r="W181" s="96">
        <v>-0.0629259703614462</v>
      </c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</row>
    <row r="182" ht="21.0" customHeight="1">
      <c r="A182" s="93"/>
      <c r="B182" s="93"/>
      <c r="C182" s="94"/>
      <c r="D182" s="94"/>
      <c r="E182" s="94"/>
      <c r="F182" s="94"/>
      <c r="G182" s="94"/>
      <c r="H182" s="94"/>
      <c r="I182" s="94"/>
      <c r="J182" s="94"/>
      <c r="K182" s="94"/>
      <c r="L182" s="108">
        <f t="shared" ref="L182:T182" si="1">SUM(L4:L181)</f>
        <v>2781306</v>
      </c>
      <c r="M182" s="108">
        <f t="shared" si="1"/>
        <v>35163636</v>
      </c>
      <c r="N182" s="108">
        <f t="shared" si="1"/>
        <v>208734809</v>
      </c>
      <c r="O182" s="108">
        <f t="shared" si="1"/>
        <v>243898445</v>
      </c>
      <c r="P182" s="108">
        <f t="shared" si="1"/>
        <v>0</v>
      </c>
      <c r="Q182" s="108">
        <f t="shared" si="1"/>
        <v>0</v>
      </c>
      <c r="R182" s="108">
        <f t="shared" si="1"/>
        <v>26052660</v>
      </c>
      <c r="S182" s="108">
        <f t="shared" si="1"/>
        <v>-333914751</v>
      </c>
      <c r="T182" s="108">
        <f t="shared" si="1"/>
        <v>4531661709</v>
      </c>
      <c r="U182" s="109"/>
      <c r="V182" s="109"/>
      <c r="W182" s="110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</row>
    <row r="183" ht="21.0" customHeight="1">
      <c r="A183" s="93"/>
      <c r="B183" s="93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109"/>
      <c r="V183" s="109"/>
      <c r="W183" s="110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</row>
    <row r="184" ht="21.0" customHeight="1">
      <c r="A184" s="93"/>
      <c r="B184" s="93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109"/>
      <c r="V184" s="109"/>
      <c r="W184" s="110"/>
      <c r="X184" s="78"/>
      <c r="Y184" s="78"/>
      <c r="Z184" s="111"/>
      <c r="AA184" s="111"/>
      <c r="AB184" s="111"/>
      <c r="AC184" s="111"/>
      <c r="AD184" s="111"/>
      <c r="AE184" s="111"/>
      <c r="AF184" s="111"/>
      <c r="AG184" s="111"/>
      <c r="AH184" s="111"/>
    </row>
    <row r="185" ht="21.0" customHeight="1">
      <c r="A185" s="93"/>
      <c r="B185" s="93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109"/>
      <c r="V185" s="109"/>
      <c r="W185" s="110"/>
      <c r="X185" s="78"/>
      <c r="Y185" s="78"/>
      <c r="Z185" s="111"/>
      <c r="AA185" s="111"/>
      <c r="AB185" s="111"/>
      <c r="AC185" s="111"/>
      <c r="AD185" s="111"/>
      <c r="AE185" s="111"/>
      <c r="AF185" s="111"/>
      <c r="AG185" s="111"/>
      <c r="AH185" s="111"/>
    </row>
    <row r="186" ht="21.0" customHeight="1">
      <c r="A186" s="93"/>
      <c r="B186" s="93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109"/>
      <c r="V186" s="109"/>
      <c r="W186" s="110"/>
      <c r="X186" s="78"/>
      <c r="Y186" s="78"/>
      <c r="Z186" s="111"/>
      <c r="AA186" s="111"/>
      <c r="AB186" s="111"/>
      <c r="AC186" s="111"/>
      <c r="AD186" s="111"/>
      <c r="AE186" s="111"/>
      <c r="AF186" s="111"/>
      <c r="AG186" s="111"/>
      <c r="AH186" s="111"/>
    </row>
    <row r="187" ht="21.0" customHeight="1">
      <c r="A187" s="93"/>
      <c r="B187" s="93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109"/>
      <c r="V187" s="109"/>
      <c r="W187" s="110"/>
      <c r="X187" s="78"/>
      <c r="Y187" s="78"/>
      <c r="Z187" s="111"/>
      <c r="AA187" s="111"/>
      <c r="AB187" s="111"/>
      <c r="AC187" s="111"/>
      <c r="AD187" s="111"/>
      <c r="AE187" s="111"/>
      <c r="AF187" s="111"/>
      <c r="AG187" s="111"/>
      <c r="AH187" s="111"/>
    </row>
    <row r="188" ht="21.0" customHeight="1">
      <c r="A188" s="93"/>
      <c r="B188" s="93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109"/>
      <c r="V188" s="109"/>
      <c r="W188" s="110"/>
      <c r="X188" s="78"/>
      <c r="Y188" s="78"/>
      <c r="Z188" s="111"/>
      <c r="AA188" s="111"/>
      <c r="AB188" s="111"/>
      <c r="AC188" s="111"/>
      <c r="AD188" s="111"/>
      <c r="AE188" s="111"/>
      <c r="AF188" s="111"/>
      <c r="AG188" s="111"/>
      <c r="AH188" s="111"/>
    </row>
    <row r="189" ht="21.0" customHeight="1">
      <c r="A189" s="93"/>
      <c r="B189" s="93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109"/>
      <c r="V189" s="109"/>
      <c r="W189" s="110"/>
      <c r="X189" s="78"/>
      <c r="Y189" s="78"/>
      <c r="Z189" s="111"/>
      <c r="AA189" s="111"/>
      <c r="AB189" s="111"/>
      <c r="AC189" s="111"/>
      <c r="AD189" s="111"/>
      <c r="AE189" s="111"/>
      <c r="AF189" s="111"/>
      <c r="AG189" s="111"/>
      <c r="AH189" s="111"/>
    </row>
    <row r="190" ht="21.0" customHeight="1">
      <c r="A190" s="93"/>
      <c r="B190" s="93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109"/>
      <c r="V190" s="109"/>
      <c r="W190" s="110"/>
      <c r="X190" s="78"/>
      <c r="Y190" s="78"/>
      <c r="Z190" s="111"/>
      <c r="AA190" s="111"/>
      <c r="AB190" s="111"/>
      <c r="AC190" s="111"/>
      <c r="AD190" s="111"/>
      <c r="AE190" s="111"/>
      <c r="AF190" s="111"/>
      <c r="AG190" s="111"/>
      <c r="AH190" s="111"/>
    </row>
    <row r="191" ht="21.0" customHeight="1">
      <c r="A191" s="93"/>
      <c r="B191" s="93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109"/>
      <c r="V191" s="109"/>
      <c r="W191" s="110"/>
      <c r="X191" s="78"/>
      <c r="Y191" s="78"/>
      <c r="Z191" s="111"/>
      <c r="AA191" s="111"/>
      <c r="AB191" s="111"/>
      <c r="AC191" s="111"/>
      <c r="AD191" s="111"/>
      <c r="AE191" s="111"/>
      <c r="AF191" s="111"/>
      <c r="AG191" s="111"/>
      <c r="AH191" s="111"/>
    </row>
    <row r="192" ht="21.0" customHeight="1">
      <c r="A192" s="93"/>
      <c r="B192" s="93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109"/>
      <c r="V192" s="109"/>
      <c r="W192" s="110"/>
      <c r="X192" s="78"/>
      <c r="Y192" s="78"/>
      <c r="Z192" s="111"/>
      <c r="AA192" s="111"/>
      <c r="AB192" s="111"/>
      <c r="AC192" s="111"/>
      <c r="AD192" s="111"/>
      <c r="AE192" s="111"/>
      <c r="AF192" s="111"/>
      <c r="AG192" s="111"/>
      <c r="AH192" s="111"/>
    </row>
    <row r="193" ht="21.0" customHeight="1">
      <c r="A193" s="93"/>
      <c r="B193" s="93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109"/>
      <c r="V193" s="109"/>
      <c r="W193" s="110"/>
      <c r="X193" s="78"/>
      <c r="Y193" s="78"/>
      <c r="Z193" s="111"/>
      <c r="AA193" s="111"/>
      <c r="AB193" s="111"/>
      <c r="AC193" s="111"/>
      <c r="AD193" s="111"/>
      <c r="AE193" s="111"/>
      <c r="AF193" s="111"/>
      <c r="AG193" s="111"/>
      <c r="AH193" s="111"/>
    </row>
    <row r="194" ht="21.0" customHeight="1">
      <c r="A194" s="93"/>
      <c r="B194" s="93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109"/>
      <c r="V194" s="109"/>
      <c r="W194" s="110"/>
      <c r="X194" s="78"/>
      <c r="Y194" s="78"/>
      <c r="Z194" s="111"/>
      <c r="AA194" s="111"/>
      <c r="AB194" s="111"/>
      <c r="AC194" s="111"/>
      <c r="AD194" s="111"/>
      <c r="AE194" s="111"/>
      <c r="AF194" s="111"/>
      <c r="AG194" s="111"/>
      <c r="AH194" s="111"/>
    </row>
    <row r="195" ht="21.0" customHeight="1">
      <c r="A195" s="93"/>
      <c r="B195" s="93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109"/>
      <c r="V195" s="109"/>
      <c r="W195" s="110"/>
      <c r="X195" s="78"/>
      <c r="Y195" s="78"/>
      <c r="Z195" s="111"/>
      <c r="AA195" s="111"/>
      <c r="AB195" s="111"/>
      <c r="AC195" s="111"/>
      <c r="AD195" s="111"/>
      <c r="AE195" s="111"/>
      <c r="AF195" s="111"/>
      <c r="AG195" s="111"/>
      <c r="AH195" s="111"/>
    </row>
    <row r="196" ht="21.0" customHeight="1">
      <c r="A196" s="93"/>
      <c r="B196" s="93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109"/>
      <c r="V196" s="109"/>
      <c r="W196" s="110"/>
      <c r="X196" s="78"/>
      <c r="Y196" s="78"/>
      <c r="Z196" s="111"/>
      <c r="AA196" s="111"/>
      <c r="AB196" s="111"/>
      <c r="AC196" s="111"/>
      <c r="AD196" s="111"/>
      <c r="AE196" s="111"/>
      <c r="AF196" s="111"/>
      <c r="AG196" s="111"/>
      <c r="AH196" s="111"/>
    </row>
    <row r="197" ht="21.0" customHeight="1">
      <c r="A197" s="93"/>
      <c r="B197" s="93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109"/>
      <c r="V197" s="109"/>
      <c r="W197" s="110"/>
      <c r="X197" s="78"/>
      <c r="Y197" s="78"/>
      <c r="Z197" s="111"/>
      <c r="AA197" s="111"/>
      <c r="AB197" s="111"/>
      <c r="AC197" s="111"/>
      <c r="AD197" s="111"/>
      <c r="AE197" s="111"/>
      <c r="AF197" s="111"/>
      <c r="AG197" s="111"/>
      <c r="AH197" s="111"/>
    </row>
    <row r="198" ht="21.0" customHeight="1">
      <c r="A198" s="93"/>
      <c r="B198" s="93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109"/>
      <c r="V198" s="109"/>
      <c r="W198" s="110"/>
      <c r="X198" s="78"/>
      <c r="Y198" s="78"/>
      <c r="Z198" s="111"/>
      <c r="AA198" s="111"/>
      <c r="AB198" s="111"/>
      <c r="AC198" s="111"/>
      <c r="AD198" s="111"/>
      <c r="AE198" s="111"/>
      <c r="AF198" s="111"/>
      <c r="AG198" s="111"/>
      <c r="AH198" s="111"/>
    </row>
    <row r="199" ht="21.0" customHeight="1">
      <c r="A199" s="93"/>
      <c r="B199" s="93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109"/>
      <c r="V199" s="109"/>
      <c r="W199" s="110"/>
      <c r="X199" s="78"/>
      <c r="Y199" s="78"/>
      <c r="Z199" s="111"/>
      <c r="AA199" s="111"/>
      <c r="AB199" s="111"/>
      <c r="AC199" s="111"/>
      <c r="AD199" s="111"/>
      <c r="AE199" s="111"/>
      <c r="AF199" s="111"/>
      <c r="AG199" s="111"/>
      <c r="AH199" s="111"/>
    </row>
    <row r="200" ht="21.0" customHeight="1">
      <c r="A200" s="93"/>
      <c r="B200" s="93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109"/>
      <c r="V200" s="109"/>
      <c r="W200" s="110"/>
      <c r="X200" s="78"/>
      <c r="Y200" s="78"/>
      <c r="Z200" s="111"/>
      <c r="AA200" s="111"/>
      <c r="AB200" s="111"/>
      <c r="AC200" s="111"/>
      <c r="AD200" s="111"/>
      <c r="AE200" s="111"/>
      <c r="AF200" s="111"/>
      <c r="AG200" s="111"/>
      <c r="AH200" s="111"/>
    </row>
    <row r="201" ht="21.0" customHeight="1">
      <c r="A201" s="93"/>
      <c r="B201" s="93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109"/>
      <c r="V201" s="109"/>
      <c r="W201" s="110"/>
      <c r="X201" s="78"/>
      <c r="Y201" s="78"/>
      <c r="Z201" s="111"/>
      <c r="AA201" s="111"/>
      <c r="AB201" s="111"/>
      <c r="AC201" s="111"/>
      <c r="AD201" s="111"/>
      <c r="AE201" s="111"/>
      <c r="AF201" s="111"/>
      <c r="AG201" s="111"/>
      <c r="AH201" s="111"/>
    </row>
    <row r="202" ht="21.0" customHeight="1">
      <c r="A202" s="93"/>
      <c r="B202" s="93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109"/>
      <c r="V202" s="109"/>
      <c r="W202" s="110"/>
      <c r="X202" s="78"/>
      <c r="Y202" s="78"/>
      <c r="Z202" s="111"/>
      <c r="AA202" s="111"/>
      <c r="AB202" s="111"/>
      <c r="AC202" s="111"/>
      <c r="AD202" s="111"/>
      <c r="AE202" s="111"/>
      <c r="AF202" s="111"/>
      <c r="AG202" s="111"/>
      <c r="AH202" s="111"/>
    </row>
    <row r="203" ht="21.0" customHeight="1">
      <c r="A203" s="93"/>
      <c r="B203" s="93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109"/>
      <c r="V203" s="109"/>
      <c r="W203" s="110"/>
      <c r="X203" s="78"/>
      <c r="Y203" s="78"/>
      <c r="Z203" s="111"/>
      <c r="AA203" s="111"/>
      <c r="AB203" s="111"/>
      <c r="AC203" s="111"/>
      <c r="AD203" s="111"/>
      <c r="AE203" s="111"/>
      <c r="AF203" s="111"/>
      <c r="AG203" s="111"/>
      <c r="AH203" s="111"/>
    </row>
    <row r="204" ht="21.0" customHeight="1">
      <c r="A204" s="93"/>
      <c r="B204" s="93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109"/>
      <c r="V204" s="109"/>
      <c r="W204" s="110"/>
      <c r="X204" s="78"/>
      <c r="Y204" s="78"/>
      <c r="Z204" s="111"/>
      <c r="AA204" s="111"/>
      <c r="AB204" s="111"/>
      <c r="AC204" s="111"/>
      <c r="AD204" s="111"/>
      <c r="AE204" s="111"/>
      <c r="AF204" s="111"/>
      <c r="AG204" s="111"/>
      <c r="AH204" s="111"/>
    </row>
    <row r="205" ht="21.0" customHeight="1">
      <c r="A205" s="93"/>
      <c r="B205" s="93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109"/>
      <c r="V205" s="109"/>
      <c r="W205" s="110"/>
      <c r="X205" s="78"/>
      <c r="Y205" s="78"/>
      <c r="Z205" s="111"/>
      <c r="AA205" s="111"/>
      <c r="AB205" s="111"/>
      <c r="AC205" s="111"/>
      <c r="AD205" s="111"/>
      <c r="AE205" s="111"/>
      <c r="AF205" s="111"/>
      <c r="AG205" s="111"/>
      <c r="AH205" s="111"/>
    </row>
    <row r="206" ht="21.0" customHeight="1">
      <c r="A206" s="93"/>
      <c r="B206" s="93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109"/>
      <c r="V206" s="109"/>
      <c r="W206" s="110"/>
      <c r="X206" s="78"/>
      <c r="Y206" s="78"/>
      <c r="Z206" s="111"/>
      <c r="AA206" s="111"/>
      <c r="AB206" s="111"/>
      <c r="AC206" s="111"/>
      <c r="AD206" s="111"/>
      <c r="AE206" s="111"/>
      <c r="AF206" s="111"/>
      <c r="AG206" s="111"/>
      <c r="AH206" s="111"/>
    </row>
    <row r="207" ht="21.0" customHeight="1">
      <c r="A207" s="93"/>
      <c r="B207" s="93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109"/>
      <c r="V207" s="109"/>
      <c r="W207" s="110"/>
      <c r="X207" s="78"/>
      <c r="Y207" s="78"/>
      <c r="Z207" s="111"/>
      <c r="AA207" s="111"/>
      <c r="AB207" s="111"/>
      <c r="AC207" s="111"/>
      <c r="AD207" s="111"/>
      <c r="AE207" s="111"/>
      <c r="AF207" s="111"/>
      <c r="AG207" s="111"/>
      <c r="AH207" s="111"/>
    </row>
    <row r="208" ht="21.0" customHeight="1">
      <c r="A208" s="93"/>
      <c r="B208" s="93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109"/>
      <c r="V208" s="109"/>
      <c r="W208" s="110"/>
      <c r="X208" s="78"/>
      <c r="Y208" s="78"/>
      <c r="Z208" s="111"/>
      <c r="AA208" s="111"/>
      <c r="AB208" s="111"/>
      <c r="AC208" s="111"/>
      <c r="AD208" s="111"/>
      <c r="AE208" s="111"/>
      <c r="AF208" s="111"/>
      <c r="AG208" s="111"/>
      <c r="AH208" s="111"/>
    </row>
    <row r="209" ht="21.0" customHeight="1">
      <c r="A209" s="93"/>
      <c r="B209" s="93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109"/>
      <c r="V209" s="109"/>
      <c r="W209" s="110"/>
      <c r="X209" s="78"/>
      <c r="Y209" s="78"/>
      <c r="Z209" s="111"/>
      <c r="AA209" s="111"/>
      <c r="AB209" s="111"/>
      <c r="AC209" s="111"/>
      <c r="AD209" s="111"/>
      <c r="AE209" s="111"/>
      <c r="AF209" s="111"/>
      <c r="AG209" s="111"/>
      <c r="AH209" s="111"/>
    </row>
    <row r="210" ht="21.0" customHeight="1">
      <c r="A210" s="93"/>
      <c r="B210" s="93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109"/>
      <c r="V210" s="109"/>
      <c r="W210" s="110"/>
      <c r="X210" s="78"/>
      <c r="Y210" s="78"/>
      <c r="Z210" s="111"/>
      <c r="AA210" s="111"/>
      <c r="AB210" s="111"/>
      <c r="AC210" s="111"/>
      <c r="AD210" s="111"/>
      <c r="AE210" s="111"/>
      <c r="AF210" s="111"/>
      <c r="AG210" s="111"/>
      <c r="AH210" s="111"/>
    </row>
    <row r="211" ht="21.0" customHeight="1">
      <c r="A211" s="93"/>
      <c r="B211" s="93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109"/>
      <c r="V211" s="109"/>
      <c r="W211" s="110"/>
      <c r="X211" s="78"/>
      <c r="Y211" s="78"/>
      <c r="Z211" s="111"/>
      <c r="AA211" s="111"/>
      <c r="AB211" s="111"/>
      <c r="AC211" s="111"/>
      <c r="AD211" s="111"/>
      <c r="AE211" s="111"/>
      <c r="AF211" s="111"/>
      <c r="AG211" s="111"/>
      <c r="AH211" s="111"/>
    </row>
    <row r="212" ht="21.0" customHeight="1">
      <c r="A212" s="93"/>
      <c r="B212" s="93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109"/>
      <c r="V212" s="109"/>
      <c r="W212" s="110"/>
      <c r="X212" s="78"/>
      <c r="Y212" s="78"/>
      <c r="Z212" s="111"/>
      <c r="AA212" s="111"/>
      <c r="AB212" s="111"/>
      <c r="AC212" s="111"/>
      <c r="AD212" s="111"/>
      <c r="AE212" s="111"/>
      <c r="AF212" s="111"/>
      <c r="AG212" s="111"/>
      <c r="AH212" s="111"/>
    </row>
    <row r="213" ht="21.0" customHeight="1">
      <c r="A213" s="93"/>
      <c r="B213" s="93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109"/>
      <c r="V213" s="109"/>
      <c r="W213" s="110"/>
      <c r="X213" s="78"/>
      <c r="Y213" s="78"/>
      <c r="Z213" s="111"/>
      <c r="AA213" s="111"/>
      <c r="AB213" s="111"/>
      <c r="AC213" s="111"/>
      <c r="AD213" s="111"/>
      <c r="AE213" s="111"/>
      <c r="AF213" s="111"/>
      <c r="AG213" s="111"/>
      <c r="AH213" s="111"/>
    </row>
    <row r="214" ht="21.0" customHeight="1">
      <c r="A214" s="93"/>
      <c r="B214" s="93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109"/>
      <c r="V214" s="109"/>
      <c r="W214" s="110"/>
      <c r="X214" s="78"/>
      <c r="Y214" s="78"/>
      <c r="Z214" s="111"/>
      <c r="AA214" s="111"/>
      <c r="AB214" s="111"/>
      <c r="AC214" s="111"/>
      <c r="AD214" s="111"/>
      <c r="AE214" s="111"/>
      <c r="AF214" s="111"/>
      <c r="AG214" s="111"/>
      <c r="AH214" s="111"/>
    </row>
    <row r="215" ht="21.0" customHeight="1">
      <c r="A215" s="93"/>
      <c r="B215" s="93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109"/>
      <c r="V215" s="109"/>
      <c r="W215" s="110"/>
      <c r="X215" s="78"/>
      <c r="Y215" s="78"/>
      <c r="Z215" s="111"/>
      <c r="AA215" s="111"/>
      <c r="AB215" s="111"/>
      <c r="AC215" s="111"/>
      <c r="AD215" s="111"/>
      <c r="AE215" s="111"/>
      <c r="AF215" s="111"/>
      <c r="AG215" s="111"/>
      <c r="AH215" s="111"/>
    </row>
    <row r="216" ht="21.0" customHeight="1">
      <c r="A216" s="93"/>
      <c r="B216" s="93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109"/>
      <c r="V216" s="109"/>
      <c r="W216" s="110"/>
      <c r="X216" s="78"/>
      <c r="Y216" s="78"/>
      <c r="Z216" s="111"/>
      <c r="AA216" s="111"/>
      <c r="AB216" s="111"/>
      <c r="AC216" s="111"/>
      <c r="AD216" s="111"/>
      <c r="AE216" s="111"/>
      <c r="AF216" s="111"/>
      <c r="AG216" s="111"/>
      <c r="AH216" s="111"/>
    </row>
    <row r="217" ht="21.0" customHeight="1">
      <c r="A217" s="93"/>
      <c r="B217" s="93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109"/>
      <c r="V217" s="109"/>
      <c r="W217" s="110"/>
      <c r="X217" s="78"/>
      <c r="Y217" s="78"/>
      <c r="Z217" s="111"/>
      <c r="AA217" s="111"/>
      <c r="AB217" s="111"/>
      <c r="AC217" s="111"/>
      <c r="AD217" s="111"/>
      <c r="AE217" s="111"/>
      <c r="AF217" s="111"/>
      <c r="AG217" s="111"/>
      <c r="AH217" s="111"/>
    </row>
    <row r="218" ht="21.0" customHeight="1">
      <c r="A218" s="93"/>
      <c r="B218" s="93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109"/>
      <c r="V218" s="109"/>
      <c r="W218" s="110"/>
      <c r="X218" s="78"/>
      <c r="Y218" s="78"/>
      <c r="Z218" s="111"/>
      <c r="AA218" s="111"/>
      <c r="AB218" s="111"/>
      <c r="AC218" s="111"/>
      <c r="AD218" s="111"/>
      <c r="AE218" s="111"/>
      <c r="AF218" s="111"/>
      <c r="AG218" s="111"/>
      <c r="AH218" s="111"/>
    </row>
    <row r="219" ht="21.0" customHeight="1">
      <c r="A219" s="93"/>
      <c r="B219" s="93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109"/>
      <c r="V219" s="109"/>
      <c r="W219" s="110"/>
      <c r="X219" s="78"/>
      <c r="Y219" s="78"/>
      <c r="Z219" s="111"/>
      <c r="AA219" s="111"/>
      <c r="AB219" s="111"/>
      <c r="AC219" s="111"/>
      <c r="AD219" s="111"/>
      <c r="AE219" s="111"/>
      <c r="AF219" s="111"/>
      <c r="AG219" s="111"/>
      <c r="AH219" s="111"/>
    </row>
    <row r="220" ht="21.0" customHeight="1">
      <c r="A220" s="93"/>
      <c r="B220" s="93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109"/>
      <c r="V220" s="109"/>
      <c r="W220" s="110"/>
      <c r="X220" s="78"/>
      <c r="Y220" s="78"/>
      <c r="Z220" s="111"/>
      <c r="AA220" s="111"/>
      <c r="AB220" s="111"/>
      <c r="AC220" s="111"/>
      <c r="AD220" s="111"/>
      <c r="AE220" s="111"/>
      <c r="AF220" s="111"/>
      <c r="AG220" s="111"/>
      <c r="AH220" s="111"/>
    </row>
    <row r="221" ht="21.0" customHeight="1">
      <c r="A221" s="93"/>
      <c r="B221" s="93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109"/>
      <c r="V221" s="109"/>
      <c r="W221" s="110"/>
      <c r="X221" s="78"/>
      <c r="Y221" s="78"/>
      <c r="Z221" s="111"/>
      <c r="AA221" s="111"/>
      <c r="AB221" s="111"/>
      <c r="AC221" s="111"/>
      <c r="AD221" s="111"/>
      <c r="AE221" s="111"/>
      <c r="AF221" s="111"/>
      <c r="AG221" s="111"/>
      <c r="AH221" s="111"/>
    </row>
    <row r="222" ht="21.0" customHeight="1">
      <c r="A222" s="93"/>
      <c r="B222" s="93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109"/>
      <c r="V222" s="109"/>
      <c r="W222" s="110"/>
      <c r="X222" s="78"/>
      <c r="Y222" s="78"/>
      <c r="Z222" s="111"/>
      <c r="AA222" s="111"/>
      <c r="AB222" s="111"/>
      <c r="AC222" s="111"/>
      <c r="AD222" s="111"/>
      <c r="AE222" s="111"/>
      <c r="AF222" s="111"/>
      <c r="AG222" s="111"/>
      <c r="AH222" s="111"/>
    </row>
    <row r="223" ht="21.0" customHeight="1">
      <c r="A223" s="93"/>
      <c r="B223" s="93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109"/>
      <c r="V223" s="109"/>
      <c r="W223" s="110"/>
      <c r="X223" s="78"/>
      <c r="Y223" s="78"/>
      <c r="Z223" s="111"/>
      <c r="AA223" s="111"/>
      <c r="AB223" s="111"/>
      <c r="AC223" s="111"/>
      <c r="AD223" s="111"/>
      <c r="AE223" s="111"/>
      <c r="AF223" s="111"/>
      <c r="AG223" s="111"/>
      <c r="AH223" s="111"/>
    </row>
    <row r="224" ht="21.0" customHeight="1">
      <c r="A224" s="93"/>
      <c r="B224" s="93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109"/>
      <c r="V224" s="109"/>
      <c r="W224" s="110"/>
      <c r="X224" s="78"/>
      <c r="Y224" s="78"/>
      <c r="Z224" s="111"/>
      <c r="AA224" s="111"/>
      <c r="AB224" s="111"/>
      <c r="AC224" s="111"/>
      <c r="AD224" s="111"/>
      <c r="AE224" s="111"/>
      <c r="AF224" s="111"/>
      <c r="AG224" s="111"/>
      <c r="AH224" s="111"/>
    </row>
    <row r="225" ht="21.0" customHeight="1">
      <c r="A225" s="93"/>
      <c r="B225" s="93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109"/>
      <c r="V225" s="109"/>
      <c r="W225" s="110"/>
      <c r="X225" s="78"/>
      <c r="Y225" s="78"/>
      <c r="Z225" s="111"/>
      <c r="AA225" s="111"/>
      <c r="AB225" s="111"/>
      <c r="AC225" s="111"/>
      <c r="AD225" s="111"/>
      <c r="AE225" s="111"/>
      <c r="AF225" s="111"/>
      <c r="AG225" s="111"/>
      <c r="AH225" s="111"/>
    </row>
    <row r="226" ht="21.0" customHeight="1">
      <c r="A226" s="93"/>
      <c r="B226" s="93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109"/>
      <c r="V226" s="109"/>
      <c r="W226" s="110"/>
      <c r="X226" s="78"/>
      <c r="Y226" s="78"/>
      <c r="Z226" s="111"/>
      <c r="AA226" s="111"/>
      <c r="AB226" s="111"/>
      <c r="AC226" s="111"/>
      <c r="AD226" s="111"/>
      <c r="AE226" s="111"/>
      <c r="AF226" s="111"/>
      <c r="AG226" s="111"/>
      <c r="AH226" s="111"/>
    </row>
    <row r="227" ht="21.0" customHeight="1">
      <c r="A227" s="93"/>
      <c r="B227" s="93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109"/>
      <c r="V227" s="109"/>
      <c r="W227" s="110"/>
      <c r="X227" s="78"/>
      <c r="Y227" s="78"/>
      <c r="Z227" s="111"/>
      <c r="AA227" s="111"/>
      <c r="AB227" s="111"/>
      <c r="AC227" s="111"/>
      <c r="AD227" s="111"/>
      <c r="AE227" s="111"/>
      <c r="AF227" s="111"/>
      <c r="AG227" s="111"/>
      <c r="AH227" s="111"/>
    </row>
    <row r="228" ht="21.0" customHeight="1">
      <c r="A228" s="93"/>
      <c r="B228" s="93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109"/>
      <c r="V228" s="109"/>
      <c r="W228" s="110"/>
      <c r="X228" s="78"/>
      <c r="Y228" s="78"/>
      <c r="Z228" s="111"/>
      <c r="AA228" s="111"/>
      <c r="AB228" s="111"/>
      <c r="AC228" s="111"/>
      <c r="AD228" s="111"/>
      <c r="AE228" s="111"/>
      <c r="AF228" s="111"/>
      <c r="AG228" s="111"/>
      <c r="AH228" s="111"/>
    </row>
    <row r="229" ht="21.0" customHeight="1">
      <c r="A229" s="93"/>
      <c r="B229" s="93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109"/>
      <c r="V229" s="109"/>
      <c r="W229" s="110"/>
      <c r="X229" s="78"/>
      <c r="Y229" s="78"/>
      <c r="Z229" s="111"/>
      <c r="AA229" s="111"/>
      <c r="AB229" s="111"/>
      <c r="AC229" s="111"/>
      <c r="AD229" s="111"/>
      <c r="AE229" s="111"/>
      <c r="AF229" s="111"/>
      <c r="AG229" s="111"/>
      <c r="AH229" s="111"/>
    </row>
    <row r="230" ht="21.0" customHeight="1">
      <c r="A230" s="93"/>
      <c r="B230" s="93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109"/>
      <c r="V230" s="109"/>
      <c r="W230" s="110"/>
      <c r="X230" s="78"/>
      <c r="Y230" s="78"/>
      <c r="Z230" s="111"/>
      <c r="AA230" s="111"/>
      <c r="AB230" s="111"/>
      <c r="AC230" s="111"/>
      <c r="AD230" s="111"/>
      <c r="AE230" s="111"/>
      <c r="AF230" s="111"/>
      <c r="AG230" s="111"/>
      <c r="AH230" s="111"/>
    </row>
    <row r="231" ht="21.0" customHeight="1">
      <c r="A231" s="93"/>
      <c r="B231" s="93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109"/>
      <c r="V231" s="109"/>
      <c r="W231" s="110"/>
      <c r="X231" s="78"/>
      <c r="Y231" s="78"/>
      <c r="Z231" s="111"/>
      <c r="AA231" s="111"/>
      <c r="AB231" s="111"/>
      <c r="AC231" s="111"/>
      <c r="AD231" s="111"/>
      <c r="AE231" s="111"/>
      <c r="AF231" s="111"/>
      <c r="AG231" s="111"/>
      <c r="AH231" s="111"/>
    </row>
    <row r="232" ht="21.0" customHeight="1">
      <c r="A232" s="93"/>
      <c r="B232" s="93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109"/>
      <c r="V232" s="109"/>
      <c r="W232" s="110"/>
      <c r="X232" s="78"/>
      <c r="Y232" s="78"/>
      <c r="Z232" s="111"/>
      <c r="AA232" s="111"/>
      <c r="AB232" s="111"/>
      <c r="AC232" s="111"/>
      <c r="AD232" s="111"/>
      <c r="AE232" s="111"/>
      <c r="AF232" s="111"/>
      <c r="AG232" s="111"/>
      <c r="AH232" s="111"/>
    </row>
    <row r="233" ht="21.0" customHeight="1">
      <c r="A233" s="93"/>
      <c r="B233" s="93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109"/>
      <c r="V233" s="109"/>
      <c r="W233" s="110"/>
      <c r="X233" s="78"/>
      <c r="Y233" s="78"/>
      <c r="Z233" s="111"/>
      <c r="AA233" s="111"/>
      <c r="AB233" s="111"/>
      <c r="AC233" s="111"/>
      <c r="AD233" s="111"/>
      <c r="AE233" s="111"/>
      <c r="AF233" s="111"/>
      <c r="AG233" s="111"/>
      <c r="AH233" s="111"/>
    </row>
    <row r="234" ht="21.0" customHeight="1">
      <c r="A234" s="93"/>
      <c r="B234" s="93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109"/>
      <c r="V234" s="109"/>
      <c r="W234" s="110"/>
      <c r="X234" s="78"/>
      <c r="Y234" s="78"/>
      <c r="Z234" s="111"/>
      <c r="AA234" s="111"/>
      <c r="AB234" s="111"/>
      <c r="AC234" s="111"/>
      <c r="AD234" s="111"/>
      <c r="AE234" s="111"/>
      <c r="AF234" s="111"/>
      <c r="AG234" s="111"/>
      <c r="AH234" s="111"/>
    </row>
    <row r="235" ht="21.0" customHeight="1">
      <c r="A235" s="93"/>
      <c r="B235" s="93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109"/>
      <c r="V235" s="109"/>
      <c r="W235" s="110"/>
      <c r="X235" s="78"/>
      <c r="Y235" s="78"/>
      <c r="Z235" s="111"/>
      <c r="AA235" s="111"/>
      <c r="AB235" s="111"/>
      <c r="AC235" s="111"/>
      <c r="AD235" s="111"/>
      <c r="AE235" s="111"/>
      <c r="AF235" s="111"/>
      <c r="AG235" s="111"/>
      <c r="AH235" s="111"/>
    </row>
    <row r="236" ht="21.0" customHeight="1">
      <c r="A236" s="93"/>
      <c r="B236" s="93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109"/>
      <c r="V236" s="109"/>
      <c r="W236" s="110"/>
      <c r="X236" s="78"/>
      <c r="Y236" s="78"/>
      <c r="Z236" s="111"/>
      <c r="AA236" s="111"/>
      <c r="AB236" s="111"/>
      <c r="AC236" s="111"/>
      <c r="AD236" s="111"/>
      <c r="AE236" s="111"/>
      <c r="AF236" s="111"/>
      <c r="AG236" s="111"/>
      <c r="AH236" s="111"/>
    </row>
    <row r="237" ht="21.0" customHeight="1">
      <c r="A237" s="93"/>
      <c r="B237" s="93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109"/>
      <c r="V237" s="109"/>
      <c r="W237" s="110"/>
      <c r="X237" s="78"/>
      <c r="Y237" s="78"/>
      <c r="Z237" s="111"/>
      <c r="AA237" s="111"/>
      <c r="AB237" s="111"/>
      <c r="AC237" s="111"/>
      <c r="AD237" s="111"/>
      <c r="AE237" s="111"/>
      <c r="AF237" s="111"/>
      <c r="AG237" s="111"/>
      <c r="AH237" s="111"/>
    </row>
    <row r="238" ht="21.0" customHeight="1">
      <c r="A238" s="93"/>
      <c r="B238" s="93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109"/>
      <c r="V238" s="109"/>
      <c r="W238" s="110"/>
      <c r="X238" s="78"/>
      <c r="Y238" s="78"/>
      <c r="Z238" s="111"/>
      <c r="AA238" s="111"/>
      <c r="AB238" s="111"/>
      <c r="AC238" s="111"/>
      <c r="AD238" s="111"/>
      <c r="AE238" s="111"/>
      <c r="AF238" s="111"/>
      <c r="AG238" s="111"/>
      <c r="AH238" s="111"/>
    </row>
    <row r="239" ht="21.0" customHeight="1">
      <c r="A239" s="93"/>
      <c r="B239" s="93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109"/>
      <c r="V239" s="109"/>
      <c r="W239" s="110"/>
      <c r="X239" s="78"/>
      <c r="Y239" s="78"/>
      <c r="Z239" s="111"/>
      <c r="AA239" s="111"/>
      <c r="AB239" s="111"/>
      <c r="AC239" s="111"/>
      <c r="AD239" s="111"/>
      <c r="AE239" s="111"/>
      <c r="AF239" s="111"/>
      <c r="AG239" s="111"/>
      <c r="AH239" s="111"/>
    </row>
    <row r="240" ht="21.0" customHeight="1">
      <c r="A240" s="93"/>
      <c r="B240" s="93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109"/>
      <c r="V240" s="109"/>
      <c r="W240" s="110"/>
      <c r="X240" s="78"/>
      <c r="Y240" s="78"/>
      <c r="Z240" s="111"/>
      <c r="AA240" s="111"/>
      <c r="AB240" s="111"/>
      <c r="AC240" s="111"/>
      <c r="AD240" s="111"/>
      <c r="AE240" s="111"/>
      <c r="AF240" s="111"/>
      <c r="AG240" s="111"/>
      <c r="AH240" s="111"/>
    </row>
    <row r="241" ht="21.0" customHeight="1">
      <c r="A241" s="93"/>
      <c r="B241" s="93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109"/>
      <c r="V241" s="109"/>
      <c r="W241" s="110"/>
      <c r="X241" s="78"/>
      <c r="Y241" s="78"/>
      <c r="Z241" s="111"/>
      <c r="AA241" s="111"/>
      <c r="AB241" s="111"/>
      <c r="AC241" s="111"/>
      <c r="AD241" s="111"/>
      <c r="AE241" s="111"/>
      <c r="AF241" s="111"/>
      <c r="AG241" s="111"/>
      <c r="AH241" s="111"/>
    </row>
    <row r="242" ht="21.0" customHeight="1">
      <c r="A242" s="93"/>
      <c r="B242" s="93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109"/>
      <c r="V242" s="109"/>
      <c r="W242" s="110"/>
      <c r="X242" s="78"/>
      <c r="Y242" s="78"/>
      <c r="Z242" s="111"/>
      <c r="AA242" s="111"/>
      <c r="AB242" s="111"/>
      <c r="AC242" s="111"/>
      <c r="AD242" s="111"/>
      <c r="AE242" s="111"/>
      <c r="AF242" s="111"/>
      <c r="AG242" s="111"/>
      <c r="AH242" s="111"/>
    </row>
    <row r="243" ht="21.0" customHeight="1">
      <c r="A243" s="93"/>
      <c r="B243" s="93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109"/>
      <c r="V243" s="109"/>
      <c r="W243" s="110"/>
      <c r="X243" s="78"/>
      <c r="Y243" s="78"/>
      <c r="Z243" s="111"/>
      <c r="AA243" s="111"/>
      <c r="AB243" s="111"/>
      <c r="AC243" s="111"/>
      <c r="AD243" s="111"/>
      <c r="AE243" s="111"/>
      <c r="AF243" s="111"/>
      <c r="AG243" s="111"/>
      <c r="AH243" s="111"/>
    </row>
    <row r="244" ht="21.0" customHeight="1">
      <c r="A244" s="93"/>
      <c r="B244" s="93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109"/>
      <c r="V244" s="109"/>
      <c r="W244" s="110"/>
      <c r="X244" s="78"/>
      <c r="Y244" s="78"/>
      <c r="Z244" s="111"/>
      <c r="AA244" s="111"/>
      <c r="AB244" s="111"/>
      <c r="AC244" s="111"/>
      <c r="AD244" s="111"/>
      <c r="AE244" s="111"/>
      <c r="AF244" s="111"/>
      <c r="AG244" s="111"/>
      <c r="AH244" s="111"/>
    </row>
    <row r="245" ht="21.0" customHeight="1">
      <c r="A245" s="93"/>
      <c r="B245" s="93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109"/>
      <c r="V245" s="109"/>
      <c r="W245" s="110"/>
      <c r="X245" s="78"/>
      <c r="Y245" s="78"/>
      <c r="Z245" s="111"/>
      <c r="AA245" s="111"/>
      <c r="AB245" s="111"/>
      <c r="AC245" s="111"/>
      <c r="AD245" s="111"/>
      <c r="AE245" s="111"/>
      <c r="AF245" s="111"/>
      <c r="AG245" s="111"/>
      <c r="AH245" s="111"/>
    </row>
    <row r="246" ht="21.0" customHeight="1">
      <c r="A246" s="93"/>
      <c r="B246" s="93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109"/>
      <c r="V246" s="109"/>
      <c r="W246" s="110"/>
      <c r="X246" s="78"/>
      <c r="Y246" s="78"/>
      <c r="Z246" s="111"/>
      <c r="AA246" s="111"/>
      <c r="AB246" s="111"/>
      <c r="AC246" s="111"/>
      <c r="AD246" s="111"/>
      <c r="AE246" s="111"/>
      <c r="AF246" s="111"/>
      <c r="AG246" s="111"/>
      <c r="AH246" s="111"/>
    </row>
    <row r="247" ht="21.0" customHeight="1">
      <c r="A247" s="93"/>
      <c r="B247" s="93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109"/>
      <c r="V247" s="109"/>
      <c r="W247" s="110"/>
      <c r="X247" s="78"/>
      <c r="Y247" s="78"/>
      <c r="Z247" s="111"/>
      <c r="AA247" s="111"/>
      <c r="AB247" s="111"/>
      <c r="AC247" s="111"/>
      <c r="AD247" s="111"/>
      <c r="AE247" s="111"/>
      <c r="AF247" s="111"/>
      <c r="AG247" s="111"/>
      <c r="AH247" s="111"/>
    </row>
    <row r="248" ht="21.0" customHeight="1">
      <c r="A248" s="93"/>
      <c r="B248" s="93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109"/>
      <c r="V248" s="109"/>
      <c r="W248" s="110"/>
      <c r="X248" s="78"/>
      <c r="Y248" s="78"/>
      <c r="Z248" s="111"/>
      <c r="AA248" s="111"/>
      <c r="AB248" s="111"/>
      <c r="AC248" s="111"/>
      <c r="AD248" s="111"/>
      <c r="AE248" s="111"/>
      <c r="AF248" s="111"/>
      <c r="AG248" s="111"/>
      <c r="AH248" s="111"/>
    </row>
    <row r="249" ht="21.0" customHeight="1">
      <c r="A249" s="78"/>
      <c r="B249" s="78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0"/>
      <c r="V249" s="110"/>
      <c r="W249" s="110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</row>
    <row r="250" ht="21.0" customHeight="1">
      <c r="A250" s="78"/>
      <c r="B250" s="78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0"/>
      <c r="V250" s="110"/>
      <c r="W250" s="110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</row>
    <row r="251" ht="21.0" customHeight="1">
      <c r="A251" s="78"/>
      <c r="B251" s="78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0"/>
      <c r="V251" s="110"/>
      <c r="W251" s="110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</row>
    <row r="252" ht="21.0" customHeight="1">
      <c r="A252" s="78"/>
      <c r="B252" s="78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0"/>
      <c r="V252" s="110"/>
      <c r="W252" s="110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</row>
    <row r="253" ht="21.0" customHeight="1">
      <c r="A253" s="78"/>
      <c r="B253" s="78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0"/>
      <c r="V253" s="110"/>
      <c r="W253" s="110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</row>
    <row r="254" ht="21.0" customHeight="1">
      <c r="A254" s="78"/>
      <c r="B254" s="78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0"/>
      <c r="V254" s="110"/>
      <c r="W254" s="110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</row>
    <row r="255" ht="21.0" customHeight="1">
      <c r="A255" s="78"/>
      <c r="B255" s="78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0"/>
      <c r="V255" s="110"/>
      <c r="W255" s="110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</row>
    <row r="256" ht="21.0" customHeight="1">
      <c r="A256" s="78"/>
      <c r="B256" s="78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0"/>
      <c r="V256" s="110"/>
      <c r="W256" s="110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</row>
    <row r="257" ht="21.0" customHeight="1">
      <c r="A257" s="78"/>
      <c r="B257" s="78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0"/>
      <c r="V257" s="110"/>
      <c r="W257" s="110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</row>
    <row r="258" ht="21.0" customHeight="1">
      <c r="A258" s="78"/>
      <c r="B258" s="78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0"/>
      <c r="V258" s="110"/>
      <c r="W258" s="110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</row>
    <row r="259" ht="21.0" customHeight="1">
      <c r="A259" s="78"/>
      <c r="B259" s="78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0"/>
      <c r="V259" s="110"/>
      <c r="W259" s="110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</row>
    <row r="260" ht="21.0" customHeight="1">
      <c r="A260" s="78"/>
      <c r="B260" s="78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0"/>
      <c r="V260" s="110"/>
      <c r="W260" s="110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</row>
    <row r="261" ht="21.0" customHeight="1">
      <c r="A261" s="78"/>
      <c r="B261" s="78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0"/>
      <c r="V261" s="110"/>
      <c r="W261" s="110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</row>
    <row r="262" ht="21.0" customHeight="1">
      <c r="A262" s="78"/>
      <c r="B262" s="78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0"/>
      <c r="V262" s="110"/>
      <c r="W262" s="110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</row>
    <row r="263" ht="21.0" customHeight="1">
      <c r="A263" s="78"/>
      <c r="B263" s="78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0"/>
      <c r="V263" s="110"/>
      <c r="W263" s="110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</row>
    <row r="264" ht="21.0" customHeight="1">
      <c r="A264" s="78"/>
      <c r="B264" s="78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0"/>
      <c r="V264" s="110"/>
      <c r="W264" s="110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</row>
    <row r="265" ht="21.0" customHeight="1">
      <c r="A265" s="78"/>
      <c r="B265" s="78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0"/>
      <c r="V265" s="110"/>
      <c r="W265" s="110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</row>
    <row r="266" ht="21.0" customHeight="1">
      <c r="A266" s="78"/>
      <c r="B266" s="78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0"/>
      <c r="V266" s="110"/>
      <c r="W266" s="110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</row>
    <row r="267" ht="21.0" customHeight="1">
      <c r="A267" s="78"/>
      <c r="B267" s="78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0"/>
      <c r="V267" s="110"/>
      <c r="W267" s="110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</row>
    <row r="268" ht="21.0" customHeight="1">
      <c r="A268" s="78"/>
      <c r="B268" s="78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0"/>
      <c r="V268" s="110"/>
      <c r="W268" s="110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</row>
    <row r="269" ht="21.0" customHeight="1">
      <c r="A269" s="78"/>
      <c r="B269" s="78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0"/>
      <c r="V269" s="110"/>
      <c r="W269" s="110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</row>
    <row r="270" ht="21.0" customHeight="1">
      <c r="A270" s="78"/>
      <c r="B270" s="78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0"/>
      <c r="V270" s="110"/>
      <c r="W270" s="110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</row>
    <row r="271" ht="21.0" customHeight="1">
      <c r="A271" s="78"/>
      <c r="B271" s="78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0"/>
      <c r="V271" s="110"/>
      <c r="W271" s="110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</row>
    <row r="272" ht="21.0" customHeight="1">
      <c r="A272" s="78"/>
      <c r="B272" s="78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0"/>
      <c r="V272" s="110"/>
      <c r="W272" s="110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</row>
    <row r="273" ht="21.0" customHeight="1">
      <c r="A273" s="78"/>
      <c r="B273" s="78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0"/>
      <c r="V273" s="110"/>
      <c r="W273" s="110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</row>
    <row r="274" ht="21.0" customHeight="1">
      <c r="A274" s="78"/>
      <c r="B274" s="78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0"/>
      <c r="V274" s="110"/>
      <c r="W274" s="110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</row>
    <row r="275" ht="21.0" customHeight="1">
      <c r="A275" s="78"/>
      <c r="B275" s="78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0"/>
      <c r="V275" s="110"/>
      <c r="W275" s="110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</row>
    <row r="276" ht="21.0" customHeight="1">
      <c r="A276" s="78"/>
      <c r="B276" s="78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0"/>
      <c r="V276" s="110"/>
      <c r="W276" s="110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</row>
    <row r="277" ht="21.0" customHeight="1">
      <c r="A277" s="78"/>
      <c r="B277" s="78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0"/>
      <c r="V277" s="110"/>
      <c r="W277" s="110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</row>
    <row r="278" ht="21.0" customHeight="1">
      <c r="A278" s="78"/>
      <c r="B278" s="78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0"/>
      <c r="V278" s="110"/>
      <c r="W278" s="110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</row>
    <row r="279" ht="21.0" customHeight="1">
      <c r="A279" s="78"/>
      <c r="B279" s="78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0"/>
      <c r="V279" s="110"/>
      <c r="W279" s="110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</row>
    <row r="280" ht="21.0" customHeight="1">
      <c r="A280" s="78"/>
      <c r="B280" s="78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0"/>
      <c r="V280" s="110"/>
      <c r="W280" s="110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</row>
    <row r="281" ht="21.0" customHeight="1">
      <c r="A281" s="78"/>
      <c r="B281" s="78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0"/>
      <c r="V281" s="110"/>
      <c r="W281" s="110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</row>
    <row r="282" ht="21.0" customHeight="1">
      <c r="A282" s="78"/>
      <c r="B282" s="78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0"/>
      <c r="V282" s="110"/>
      <c r="W282" s="110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</row>
    <row r="283" ht="21.0" customHeight="1">
      <c r="A283" s="78"/>
      <c r="B283" s="78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0"/>
      <c r="V283" s="110"/>
      <c r="W283" s="110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</row>
    <row r="284" ht="21.0" customHeight="1">
      <c r="A284" s="78"/>
      <c r="B284" s="78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0"/>
      <c r="V284" s="110"/>
      <c r="W284" s="110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</row>
    <row r="285" ht="21.0" customHeight="1">
      <c r="A285" s="78"/>
      <c r="B285" s="78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0"/>
      <c r="V285" s="110"/>
      <c r="W285" s="110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</row>
    <row r="286" ht="21.0" customHeight="1">
      <c r="A286" s="78"/>
      <c r="B286" s="78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0"/>
      <c r="V286" s="110"/>
      <c r="W286" s="110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</row>
    <row r="287" ht="21.0" customHeight="1">
      <c r="A287" s="78"/>
      <c r="B287" s="78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0"/>
      <c r="V287" s="110"/>
      <c r="W287" s="110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</row>
    <row r="288" ht="21.0" customHeight="1">
      <c r="A288" s="78"/>
      <c r="B288" s="78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0"/>
      <c r="V288" s="110"/>
      <c r="W288" s="110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</row>
    <row r="289" ht="21.0" customHeight="1">
      <c r="A289" s="78"/>
      <c r="B289" s="78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0"/>
      <c r="V289" s="110"/>
      <c r="W289" s="110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</row>
    <row r="290" ht="21.0" customHeight="1">
      <c r="A290" s="78"/>
      <c r="B290" s="78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0"/>
      <c r="V290" s="110"/>
      <c r="W290" s="110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</row>
    <row r="291" ht="21.0" customHeight="1">
      <c r="A291" s="78"/>
      <c r="B291" s="78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0"/>
      <c r="V291" s="110"/>
      <c r="W291" s="110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</row>
    <row r="292" ht="21.0" customHeight="1">
      <c r="A292" s="78"/>
      <c r="B292" s="78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0"/>
      <c r="V292" s="110"/>
      <c r="W292" s="110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</row>
    <row r="293" ht="21.0" customHeight="1">
      <c r="A293" s="78"/>
      <c r="B293" s="78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0"/>
      <c r="V293" s="110"/>
      <c r="W293" s="110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</row>
    <row r="294" ht="21.0" customHeight="1">
      <c r="A294" s="78"/>
      <c r="B294" s="78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0"/>
      <c r="V294" s="110"/>
      <c r="W294" s="110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</row>
    <row r="295" ht="21.0" customHeight="1">
      <c r="A295" s="78"/>
      <c r="B295" s="78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0"/>
      <c r="V295" s="110"/>
      <c r="W295" s="110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</row>
    <row r="296" ht="21.0" customHeight="1">
      <c r="A296" s="78"/>
      <c r="B296" s="78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0"/>
      <c r="V296" s="110"/>
      <c r="W296" s="110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</row>
    <row r="297" ht="21.0" customHeight="1">
      <c r="A297" s="78"/>
      <c r="B297" s="78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0"/>
      <c r="V297" s="110"/>
      <c r="W297" s="110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</row>
    <row r="298" ht="21.0" customHeight="1">
      <c r="A298" s="78"/>
      <c r="B298" s="78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0"/>
      <c r="V298" s="110"/>
      <c r="W298" s="110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</row>
    <row r="299" ht="21.0" customHeight="1">
      <c r="A299" s="78"/>
      <c r="B299" s="78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0"/>
      <c r="V299" s="110"/>
      <c r="W299" s="110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</row>
    <row r="300" ht="21.0" customHeight="1">
      <c r="A300" s="78"/>
      <c r="B300" s="78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0"/>
      <c r="V300" s="110"/>
      <c r="W300" s="110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</row>
    <row r="301" ht="21.0" customHeight="1">
      <c r="A301" s="78"/>
      <c r="B301" s="78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0"/>
      <c r="V301" s="110"/>
      <c r="W301" s="110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</row>
    <row r="302" ht="21.0" customHeight="1">
      <c r="A302" s="78"/>
      <c r="B302" s="78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0"/>
      <c r="V302" s="110"/>
      <c r="W302" s="110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</row>
    <row r="303" ht="21.0" customHeight="1">
      <c r="A303" s="78"/>
      <c r="B303" s="78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0"/>
      <c r="V303" s="110"/>
      <c r="W303" s="110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</row>
    <row r="304" ht="21.0" customHeight="1">
      <c r="A304" s="78"/>
      <c r="B304" s="78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0"/>
      <c r="V304" s="110"/>
      <c r="W304" s="110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</row>
    <row r="305" ht="21.0" customHeight="1">
      <c r="A305" s="78"/>
      <c r="B305" s="78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0"/>
      <c r="V305" s="110"/>
      <c r="W305" s="110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</row>
    <row r="306" ht="21.0" customHeight="1">
      <c r="A306" s="78"/>
      <c r="B306" s="78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0"/>
      <c r="V306" s="110"/>
      <c r="W306" s="110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</row>
    <row r="307" ht="21.0" customHeight="1">
      <c r="A307" s="78"/>
      <c r="B307" s="78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0"/>
      <c r="V307" s="110"/>
      <c r="W307" s="110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</row>
    <row r="308" ht="21.0" customHeight="1">
      <c r="A308" s="78"/>
      <c r="B308" s="78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0"/>
      <c r="V308" s="110"/>
      <c r="W308" s="110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</row>
    <row r="309" ht="21.0" customHeight="1">
      <c r="A309" s="78"/>
      <c r="B309" s="78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0"/>
      <c r="V309" s="110"/>
      <c r="W309" s="110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</row>
    <row r="310" ht="21.0" customHeight="1">
      <c r="A310" s="78"/>
      <c r="B310" s="78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0"/>
      <c r="V310" s="110"/>
      <c r="W310" s="110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</row>
    <row r="311" ht="21.0" customHeight="1">
      <c r="A311" s="78"/>
      <c r="B311" s="78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0"/>
      <c r="V311" s="110"/>
      <c r="W311" s="110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</row>
    <row r="312" ht="21.0" customHeight="1">
      <c r="A312" s="78"/>
      <c r="B312" s="78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0"/>
      <c r="V312" s="110"/>
      <c r="W312" s="110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</row>
    <row r="313" ht="21.0" customHeight="1">
      <c r="A313" s="78"/>
      <c r="B313" s="78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0"/>
      <c r="V313" s="110"/>
      <c r="W313" s="110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</row>
    <row r="314" ht="21.0" customHeight="1">
      <c r="A314" s="78"/>
      <c r="B314" s="78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0"/>
      <c r="V314" s="110"/>
      <c r="W314" s="110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</row>
    <row r="315" ht="21.0" customHeight="1">
      <c r="A315" s="78"/>
      <c r="B315" s="78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0"/>
      <c r="V315" s="110"/>
      <c r="W315" s="110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</row>
    <row r="316" ht="21.0" customHeight="1">
      <c r="A316" s="78"/>
      <c r="B316" s="78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0"/>
      <c r="V316" s="110"/>
      <c r="W316" s="110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</row>
    <row r="317" ht="21.0" customHeight="1">
      <c r="A317" s="78"/>
      <c r="B317" s="78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0"/>
      <c r="V317" s="110"/>
      <c r="W317" s="110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</row>
    <row r="318" ht="21.0" customHeight="1">
      <c r="A318" s="78"/>
      <c r="B318" s="78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0"/>
      <c r="V318" s="110"/>
      <c r="W318" s="110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</row>
    <row r="319" ht="21.0" customHeight="1">
      <c r="A319" s="78"/>
      <c r="B319" s="78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0"/>
      <c r="V319" s="110"/>
      <c r="W319" s="110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</row>
    <row r="320" ht="21.0" customHeight="1">
      <c r="A320" s="78"/>
      <c r="B320" s="78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0"/>
      <c r="V320" s="110"/>
      <c r="W320" s="110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</row>
    <row r="321" ht="21.0" customHeight="1">
      <c r="A321" s="78"/>
      <c r="B321" s="78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0"/>
      <c r="V321" s="110"/>
      <c r="W321" s="110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</row>
    <row r="322" ht="21.0" customHeight="1">
      <c r="A322" s="78"/>
      <c r="B322" s="78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0"/>
      <c r="V322" s="110"/>
      <c r="W322" s="110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</row>
    <row r="323" ht="21.0" customHeight="1">
      <c r="A323" s="78"/>
      <c r="B323" s="78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0"/>
      <c r="V323" s="110"/>
      <c r="W323" s="110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</row>
    <row r="324" ht="21.0" customHeight="1">
      <c r="A324" s="78"/>
      <c r="B324" s="78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0"/>
      <c r="V324" s="110"/>
      <c r="W324" s="110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</row>
    <row r="325" ht="21.0" customHeight="1">
      <c r="A325" s="78"/>
      <c r="B325" s="78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0"/>
      <c r="V325" s="110"/>
      <c r="W325" s="110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</row>
    <row r="326" ht="21.0" customHeight="1">
      <c r="A326" s="78"/>
      <c r="B326" s="78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0"/>
      <c r="V326" s="110"/>
      <c r="W326" s="110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</row>
    <row r="327" ht="21.0" customHeight="1">
      <c r="A327" s="78"/>
      <c r="B327" s="78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0"/>
      <c r="V327" s="110"/>
      <c r="W327" s="110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</row>
    <row r="328" ht="21.0" customHeight="1">
      <c r="A328" s="78"/>
      <c r="B328" s="78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0"/>
      <c r="V328" s="110"/>
      <c r="W328" s="110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</row>
    <row r="329" ht="21.0" customHeight="1">
      <c r="A329" s="78"/>
      <c r="B329" s="78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0"/>
      <c r="V329" s="110"/>
      <c r="W329" s="110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</row>
    <row r="330" ht="21.0" customHeight="1">
      <c r="A330" s="78"/>
      <c r="B330" s="78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0"/>
      <c r="V330" s="110"/>
      <c r="W330" s="110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</row>
    <row r="331" ht="21.0" customHeight="1">
      <c r="A331" s="78"/>
      <c r="B331" s="78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0"/>
      <c r="V331" s="110"/>
      <c r="W331" s="110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</row>
    <row r="332" ht="21.0" customHeight="1">
      <c r="A332" s="78"/>
      <c r="B332" s="78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0"/>
      <c r="V332" s="110"/>
      <c r="W332" s="110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</row>
    <row r="333" ht="21.0" customHeight="1">
      <c r="A333" s="78"/>
      <c r="B333" s="78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0"/>
      <c r="V333" s="110"/>
      <c r="W333" s="110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</row>
    <row r="334" ht="21.0" customHeight="1">
      <c r="A334" s="78"/>
      <c r="B334" s="78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0"/>
      <c r="V334" s="110"/>
      <c r="W334" s="110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</row>
    <row r="335" ht="21.0" customHeight="1">
      <c r="A335" s="78"/>
      <c r="B335" s="78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0"/>
      <c r="V335" s="110"/>
      <c r="W335" s="110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</row>
    <row r="336" ht="21.0" customHeight="1">
      <c r="A336" s="78"/>
      <c r="B336" s="78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0"/>
      <c r="V336" s="110"/>
      <c r="W336" s="110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</row>
    <row r="337" ht="21.0" customHeight="1">
      <c r="A337" s="78"/>
      <c r="B337" s="78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0"/>
      <c r="V337" s="110"/>
      <c r="W337" s="110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</row>
    <row r="338" ht="21.0" customHeight="1">
      <c r="A338" s="78"/>
      <c r="B338" s="78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0"/>
      <c r="V338" s="110"/>
      <c r="W338" s="110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</row>
    <row r="339" ht="21.0" customHeight="1">
      <c r="A339" s="78"/>
      <c r="B339" s="78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0"/>
      <c r="V339" s="110"/>
      <c r="W339" s="110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</row>
    <row r="340" ht="21.0" customHeight="1">
      <c r="A340" s="78"/>
      <c r="B340" s="78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0"/>
      <c r="V340" s="110"/>
      <c r="W340" s="110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</row>
    <row r="341" ht="21.0" customHeight="1">
      <c r="A341" s="78"/>
      <c r="B341" s="78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0"/>
      <c r="V341" s="110"/>
      <c r="W341" s="110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</row>
    <row r="342" ht="21.0" customHeight="1">
      <c r="A342" s="78"/>
      <c r="B342" s="78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0"/>
      <c r="V342" s="110"/>
      <c r="W342" s="110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</row>
    <row r="343" ht="21.0" customHeight="1">
      <c r="A343" s="78"/>
      <c r="B343" s="78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0"/>
      <c r="V343" s="110"/>
      <c r="W343" s="110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</row>
    <row r="344" ht="21.0" customHeight="1">
      <c r="A344" s="78"/>
      <c r="B344" s="78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0"/>
      <c r="V344" s="110"/>
      <c r="W344" s="110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</row>
    <row r="345" ht="21.0" customHeight="1">
      <c r="A345" s="78"/>
      <c r="B345" s="78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0"/>
      <c r="V345" s="110"/>
      <c r="W345" s="110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</row>
    <row r="346" ht="21.0" customHeight="1">
      <c r="A346" s="78"/>
      <c r="B346" s="78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0"/>
      <c r="V346" s="110"/>
      <c r="W346" s="110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</row>
    <row r="347" ht="21.0" customHeight="1">
      <c r="A347" s="78"/>
      <c r="B347" s="78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0"/>
      <c r="V347" s="110"/>
      <c r="W347" s="110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</row>
    <row r="348" ht="21.0" customHeight="1">
      <c r="A348" s="78"/>
      <c r="B348" s="78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0"/>
      <c r="V348" s="110"/>
      <c r="W348" s="110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</row>
    <row r="349" ht="21.0" customHeight="1">
      <c r="A349" s="78"/>
      <c r="B349" s="78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0"/>
      <c r="V349" s="110"/>
      <c r="W349" s="110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</row>
    <row r="350" ht="21.0" customHeight="1">
      <c r="A350" s="78"/>
      <c r="B350" s="78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0"/>
      <c r="V350" s="110"/>
      <c r="W350" s="110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</row>
    <row r="351" ht="21.0" customHeight="1">
      <c r="A351" s="78"/>
      <c r="B351" s="78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0"/>
      <c r="V351" s="110"/>
      <c r="W351" s="110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</row>
    <row r="352" ht="21.0" customHeight="1">
      <c r="A352" s="78"/>
      <c r="B352" s="78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0"/>
      <c r="V352" s="110"/>
      <c r="W352" s="110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</row>
    <row r="353" ht="21.0" customHeight="1">
      <c r="A353" s="78"/>
      <c r="B353" s="78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0"/>
      <c r="V353" s="110"/>
      <c r="W353" s="110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</row>
    <row r="354" ht="21.0" customHeight="1">
      <c r="A354" s="78"/>
      <c r="B354" s="78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0"/>
      <c r="V354" s="110"/>
      <c r="W354" s="110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</row>
    <row r="355" ht="21.0" customHeight="1">
      <c r="A355" s="78"/>
      <c r="B355" s="78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0"/>
      <c r="V355" s="110"/>
      <c r="W355" s="110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</row>
    <row r="356" ht="21.0" customHeight="1">
      <c r="A356" s="78"/>
      <c r="B356" s="78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0"/>
      <c r="V356" s="110"/>
      <c r="W356" s="110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</row>
    <row r="357" ht="21.0" customHeight="1">
      <c r="A357" s="78"/>
      <c r="B357" s="78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0"/>
      <c r="V357" s="110"/>
      <c r="W357" s="110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</row>
    <row r="358" ht="21.0" customHeight="1">
      <c r="A358" s="78"/>
      <c r="B358" s="78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0"/>
      <c r="V358" s="110"/>
      <c r="W358" s="110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</row>
    <row r="359" ht="21.0" customHeight="1">
      <c r="A359" s="78"/>
      <c r="B359" s="78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0"/>
      <c r="V359" s="110"/>
      <c r="W359" s="110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</row>
    <row r="360" ht="21.0" customHeight="1">
      <c r="A360" s="78"/>
      <c r="B360" s="78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0"/>
      <c r="V360" s="110"/>
      <c r="W360" s="110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</row>
    <row r="361" ht="21.0" customHeight="1">
      <c r="A361" s="78"/>
      <c r="B361" s="78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0"/>
      <c r="V361" s="110"/>
      <c r="W361" s="110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</row>
    <row r="362" ht="21.0" customHeight="1">
      <c r="A362" s="78"/>
      <c r="B362" s="78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0"/>
      <c r="V362" s="110"/>
      <c r="W362" s="110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</row>
    <row r="363" ht="21.0" customHeight="1">
      <c r="A363" s="78"/>
      <c r="B363" s="78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0"/>
      <c r="V363" s="110"/>
      <c r="W363" s="110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</row>
    <row r="364" ht="21.0" customHeight="1">
      <c r="A364" s="78"/>
      <c r="B364" s="78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0"/>
      <c r="V364" s="110"/>
      <c r="W364" s="110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</row>
    <row r="365" ht="21.0" customHeight="1">
      <c r="A365" s="78"/>
      <c r="B365" s="78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0"/>
      <c r="V365" s="110"/>
      <c r="W365" s="110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</row>
    <row r="366" ht="21.0" customHeight="1">
      <c r="A366" s="78"/>
      <c r="B366" s="78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0"/>
      <c r="V366" s="110"/>
      <c r="W366" s="110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</row>
    <row r="367" ht="21.0" customHeight="1">
      <c r="A367" s="78"/>
      <c r="B367" s="78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0"/>
      <c r="V367" s="110"/>
      <c r="W367" s="110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</row>
    <row r="368" ht="21.0" customHeight="1">
      <c r="A368" s="78"/>
      <c r="B368" s="78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0"/>
      <c r="V368" s="110"/>
      <c r="W368" s="110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</row>
    <row r="369" ht="21.0" customHeight="1">
      <c r="A369" s="78"/>
      <c r="B369" s="78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0"/>
      <c r="V369" s="110"/>
      <c r="W369" s="110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</row>
    <row r="370" ht="21.0" customHeight="1">
      <c r="A370" s="78"/>
      <c r="B370" s="78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0"/>
      <c r="V370" s="110"/>
      <c r="W370" s="110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</row>
    <row r="371" ht="21.0" customHeight="1">
      <c r="A371" s="78"/>
      <c r="B371" s="78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0"/>
      <c r="V371" s="110"/>
      <c r="W371" s="110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</row>
    <row r="372" ht="21.0" customHeight="1">
      <c r="A372" s="78"/>
      <c r="B372" s="78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0"/>
      <c r="V372" s="110"/>
      <c r="W372" s="110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</row>
    <row r="373" ht="21.0" customHeight="1">
      <c r="A373" s="78"/>
      <c r="B373" s="78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0"/>
      <c r="V373" s="110"/>
      <c r="W373" s="110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</row>
    <row r="374" ht="21.0" customHeight="1">
      <c r="A374" s="78"/>
      <c r="B374" s="78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0"/>
      <c r="V374" s="110"/>
      <c r="W374" s="110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</row>
    <row r="375" ht="21.0" customHeight="1">
      <c r="A375" s="78"/>
      <c r="B375" s="78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0"/>
      <c r="V375" s="110"/>
      <c r="W375" s="110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</row>
    <row r="376" ht="21.0" customHeight="1">
      <c r="A376" s="78"/>
      <c r="B376" s="78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0"/>
      <c r="V376" s="110"/>
      <c r="W376" s="110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</row>
    <row r="377" ht="21.0" customHeight="1">
      <c r="A377" s="78"/>
      <c r="B377" s="78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0"/>
      <c r="V377" s="110"/>
      <c r="W377" s="110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</row>
    <row r="378" ht="21.0" customHeight="1">
      <c r="A378" s="78"/>
      <c r="B378" s="78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0"/>
      <c r="V378" s="110"/>
      <c r="W378" s="110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</row>
    <row r="379" ht="21.0" customHeight="1">
      <c r="A379" s="78"/>
      <c r="B379" s="78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0"/>
      <c r="V379" s="110"/>
      <c r="W379" s="110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</row>
    <row r="380" ht="21.0" customHeight="1">
      <c r="A380" s="78"/>
      <c r="B380" s="78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0"/>
      <c r="V380" s="110"/>
      <c r="W380" s="110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</row>
    <row r="381" ht="21.0" customHeight="1">
      <c r="A381" s="78"/>
      <c r="B381" s="78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0"/>
      <c r="V381" s="110"/>
      <c r="W381" s="110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</row>
    <row r="382" ht="21.0" customHeight="1">
      <c r="A382" s="78"/>
      <c r="B382" s="78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0"/>
      <c r="V382" s="110"/>
      <c r="W382" s="110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</row>
    <row r="383" ht="21.0" customHeight="1">
      <c r="A383" s="78"/>
      <c r="B383" s="78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0"/>
      <c r="V383" s="110"/>
      <c r="W383" s="110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</row>
    <row r="384" ht="21.0" customHeight="1">
      <c r="A384" s="78"/>
      <c r="B384" s="78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0"/>
      <c r="V384" s="110"/>
      <c r="W384" s="110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</row>
    <row r="385" ht="21.0" customHeight="1">
      <c r="A385" s="78"/>
      <c r="B385" s="78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0"/>
      <c r="V385" s="110"/>
      <c r="W385" s="110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</row>
    <row r="386" ht="21.0" customHeight="1">
      <c r="A386" s="78"/>
      <c r="B386" s="78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0"/>
      <c r="V386" s="110"/>
      <c r="W386" s="110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</row>
    <row r="387" ht="21.0" customHeight="1">
      <c r="A387" s="78"/>
      <c r="B387" s="78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0"/>
      <c r="V387" s="110"/>
      <c r="W387" s="110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</row>
    <row r="388" ht="21.0" customHeight="1">
      <c r="A388" s="78"/>
      <c r="B388" s="78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0"/>
      <c r="V388" s="110"/>
      <c r="W388" s="110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</row>
    <row r="389" ht="21.0" customHeight="1">
      <c r="A389" s="78"/>
      <c r="B389" s="78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0"/>
      <c r="V389" s="110"/>
      <c r="W389" s="110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</row>
    <row r="390" ht="21.0" customHeight="1">
      <c r="A390" s="78"/>
      <c r="B390" s="78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0"/>
      <c r="V390" s="110"/>
      <c r="W390" s="110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</row>
    <row r="391" ht="21.0" customHeight="1">
      <c r="A391" s="78"/>
      <c r="B391" s="78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0"/>
      <c r="V391" s="110"/>
      <c r="W391" s="110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</row>
    <row r="392" ht="21.0" customHeight="1">
      <c r="A392" s="78"/>
      <c r="B392" s="78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0"/>
      <c r="V392" s="110"/>
      <c r="W392" s="110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</row>
    <row r="393" ht="21.0" customHeight="1">
      <c r="A393" s="78"/>
      <c r="B393" s="78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0"/>
      <c r="V393" s="110"/>
      <c r="W393" s="110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</row>
    <row r="394" ht="21.0" customHeight="1">
      <c r="A394" s="78"/>
      <c r="B394" s="78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0"/>
      <c r="V394" s="110"/>
      <c r="W394" s="110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</row>
    <row r="395" ht="21.0" customHeight="1">
      <c r="A395" s="78"/>
      <c r="B395" s="78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0"/>
      <c r="V395" s="110"/>
      <c r="W395" s="110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</row>
    <row r="396" ht="21.0" customHeight="1">
      <c r="A396" s="78"/>
      <c r="B396" s="78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0"/>
      <c r="V396" s="110"/>
      <c r="W396" s="110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</row>
    <row r="397" ht="21.0" customHeight="1">
      <c r="A397" s="78"/>
      <c r="B397" s="78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0"/>
      <c r="V397" s="110"/>
      <c r="W397" s="110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</row>
    <row r="398" ht="21.0" customHeight="1">
      <c r="A398" s="78"/>
      <c r="B398" s="78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0"/>
      <c r="V398" s="110"/>
      <c r="W398" s="110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</row>
    <row r="399" ht="21.0" customHeight="1">
      <c r="A399" s="78"/>
      <c r="B399" s="78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0"/>
      <c r="V399" s="110"/>
      <c r="W399" s="110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</row>
    <row r="400" ht="21.0" customHeight="1">
      <c r="A400" s="78"/>
      <c r="B400" s="78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0"/>
      <c r="V400" s="110"/>
      <c r="W400" s="110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</row>
    <row r="401" ht="21.0" customHeight="1">
      <c r="A401" s="78"/>
      <c r="B401" s="78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0"/>
      <c r="V401" s="110"/>
      <c r="W401" s="110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</row>
    <row r="402" ht="21.0" customHeight="1">
      <c r="A402" s="78"/>
      <c r="B402" s="78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0"/>
      <c r="V402" s="110"/>
      <c r="W402" s="110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</row>
    <row r="403" ht="21.0" customHeight="1">
      <c r="A403" s="78"/>
      <c r="B403" s="78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0"/>
      <c r="V403" s="110"/>
      <c r="W403" s="110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</row>
    <row r="404" ht="21.0" customHeight="1">
      <c r="A404" s="78"/>
      <c r="B404" s="78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0"/>
      <c r="V404" s="110"/>
      <c r="W404" s="110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</row>
    <row r="405" ht="21.0" customHeight="1">
      <c r="A405" s="78"/>
      <c r="B405" s="78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0"/>
      <c r="V405" s="110"/>
      <c r="W405" s="110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</row>
    <row r="406" ht="21.0" customHeight="1">
      <c r="A406" s="78"/>
      <c r="B406" s="78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0"/>
      <c r="V406" s="110"/>
      <c r="W406" s="110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</row>
    <row r="407" ht="21.0" customHeight="1">
      <c r="A407" s="78"/>
      <c r="B407" s="78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0"/>
      <c r="V407" s="110"/>
      <c r="W407" s="110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</row>
    <row r="408" ht="21.0" customHeight="1">
      <c r="A408" s="78"/>
      <c r="B408" s="78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0"/>
      <c r="V408" s="110"/>
      <c r="W408" s="110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</row>
    <row r="409" ht="21.0" customHeight="1">
      <c r="A409" s="78"/>
      <c r="B409" s="78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0"/>
      <c r="V409" s="110"/>
      <c r="W409" s="110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</row>
    <row r="410" ht="21.0" customHeight="1">
      <c r="A410" s="78"/>
      <c r="B410" s="78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0"/>
      <c r="V410" s="110"/>
      <c r="W410" s="110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</row>
    <row r="411" ht="21.0" customHeight="1">
      <c r="A411" s="78"/>
      <c r="B411" s="78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0"/>
      <c r="V411" s="110"/>
      <c r="W411" s="110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</row>
    <row r="412" ht="21.0" customHeight="1">
      <c r="A412" s="78"/>
      <c r="B412" s="78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0"/>
      <c r="V412" s="110"/>
      <c r="W412" s="110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</row>
    <row r="413" ht="21.0" customHeight="1">
      <c r="A413" s="78"/>
      <c r="B413" s="78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0"/>
      <c r="V413" s="110"/>
      <c r="W413" s="110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</row>
    <row r="414" ht="21.0" customHeight="1">
      <c r="A414" s="78"/>
      <c r="B414" s="78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0"/>
      <c r="V414" s="110"/>
      <c r="W414" s="110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</row>
    <row r="415" ht="21.0" customHeight="1">
      <c r="A415" s="78"/>
      <c r="B415" s="78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0"/>
      <c r="V415" s="110"/>
      <c r="W415" s="110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</row>
    <row r="416" ht="21.0" customHeight="1">
      <c r="A416" s="78"/>
      <c r="B416" s="78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0"/>
      <c r="V416" s="110"/>
      <c r="W416" s="110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</row>
    <row r="417" ht="21.0" customHeight="1">
      <c r="A417" s="78"/>
      <c r="B417" s="78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0"/>
      <c r="V417" s="110"/>
      <c r="W417" s="110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</row>
    <row r="418" ht="21.0" customHeight="1">
      <c r="A418" s="78"/>
      <c r="B418" s="78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0"/>
      <c r="V418" s="110"/>
      <c r="W418" s="110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</row>
    <row r="419" ht="21.0" customHeight="1">
      <c r="A419" s="78"/>
      <c r="B419" s="78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0"/>
      <c r="V419" s="110"/>
      <c r="W419" s="110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</row>
    <row r="420" ht="21.0" customHeight="1">
      <c r="A420" s="78"/>
      <c r="B420" s="78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0"/>
      <c r="V420" s="110"/>
      <c r="W420" s="110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</row>
    <row r="421" ht="21.0" customHeight="1">
      <c r="A421" s="78"/>
      <c r="B421" s="78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0"/>
      <c r="V421" s="110"/>
      <c r="W421" s="110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</row>
    <row r="422" ht="21.0" customHeight="1">
      <c r="A422" s="78"/>
      <c r="B422" s="78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0"/>
      <c r="V422" s="110"/>
      <c r="W422" s="110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</row>
    <row r="423" ht="21.0" customHeight="1">
      <c r="A423" s="78"/>
      <c r="B423" s="78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0"/>
      <c r="V423" s="110"/>
      <c r="W423" s="110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</row>
    <row r="424" ht="21.0" customHeight="1">
      <c r="A424" s="78"/>
      <c r="B424" s="78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0"/>
      <c r="V424" s="110"/>
      <c r="W424" s="110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</row>
    <row r="425" ht="21.0" customHeight="1">
      <c r="A425" s="78"/>
      <c r="B425" s="78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0"/>
      <c r="V425" s="110"/>
      <c r="W425" s="110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</row>
    <row r="426" ht="21.0" customHeight="1">
      <c r="A426" s="78"/>
      <c r="B426" s="78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0"/>
      <c r="V426" s="110"/>
      <c r="W426" s="110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</row>
    <row r="427" ht="21.0" customHeight="1">
      <c r="A427" s="78"/>
      <c r="B427" s="78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0"/>
      <c r="V427" s="110"/>
      <c r="W427" s="110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</row>
    <row r="428" ht="21.0" customHeight="1">
      <c r="A428" s="78"/>
      <c r="B428" s="78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0"/>
      <c r="V428" s="110"/>
      <c r="W428" s="110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</row>
    <row r="429" ht="21.0" customHeight="1">
      <c r="A429" s="78"/>
      <c r="B429" s="78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0"/>
      <c r="V429" s="110"/>
      <c r="W429" s="110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</row>
    <row r="430" ht="21.0" customHeight="1">
      <c r="A430" s="78"/>
      <c r="B430" s="78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0"/>
      <c r="V430" s="110"/>
      <c r="W430" s="110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</row>
    <row r="431" ht="21.0" customHeight="1">
      <c r="A431" s="78"/>
      <c r="B431" s="78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0"/>
      <c r="V431" s="110"/>
      <c r="W431" s="110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</row>
    <row r="432" ht="21.0" customHeight="1">
      <c r="A432" s="78"/>
      <c r="B432" s="78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0"/>
      <c r="V432" s="110"/>
      <c r="W432" s="110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</row>
    <row r="433" ht="21.0" customHeight="1">
      <c r="A433" s="78"/>
      <c r="B433" s="78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0"/>
      <c r="V433" s="110"/>
      <c r="W433" s="110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</row>
    <row r="434" ht="21.0" customHeight="1">
      <c r="A434" s="78"/>
      <c r="B434" s="78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0"/>
      <c r="V434" s="110"/>
      <c r="W434" s="110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</row>
    <row r="435" ht="21.0" customHeight="1">
      <c r="A435" s="78"/>
      <c r="B435" s="78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0"/>
      <c r="V435" s="110"/>
      <c r="W435" s="110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</row>
    <row r="436" ht="21.0" customHeight="1">
      <c r="A436" s="78"/>
      <c r="B436" s="78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0"/>
      <c r="V436" s="110"/>
      <c r="W436" s="110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</row>
    <row r="437" ht="21.0" customHeight="1">
      <c r="A437" s="78"/>
      <c r="B437" s="78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0"/>
      <c r="V437" s="110"/>
      <c r="W437" s="110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</row>
    <row r="438" ht="21.0" customHeight="1">
      <c r="A438" s="78"/>
      <c r="B438" s="78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0"/>
      <c r="V438" s="110"/>
      <c r="W438" s="110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</row>
    <row r="439" ht="21.0" customHeight="1">
      <c r="A439" s="78"/>
      <c r="B439" s="78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0"/>
      <c r="V439" s="110"/>
      <c r="W439" s="110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</row>
    <row r="440" ht="21.0" customHeight="1">
      <c r="A440" s="78"/>
      <c r="B440" s="78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0"/>
      <c r="V440" s="110"/>
      <c r="W440" s="110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</row>
    <row r="441" ht="21.0" customHeight="1">
      <c r="A441" s="78"/>
      <c r="B441" s="78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0"/>
      <c r="V441" s="110"/>
      <c r="W441" s="110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</row>
    <row r="442" ht="21.0" customHeight="1">
      <c r="A442" s="78"/>
      <c r="B442" s="78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0"/>
      <c r="V442" s="110"/>
      <c r="W442" s="110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</row>
    <row r="443" ht="21.0" customHeight="1">
      <c r="A443" s="78"/>
      <c r="B443" s="78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0"/>
      <c r="V443" s="110"/>
      <c r="W443" s="110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</row>
    <row r="444" ht="21.0" customHeight="1">
      <c r="A444" s="78"/>
      <c r="B444" s="78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0"/>
      <c r="V444" s="110"/>
      <c r="W444" s="110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</row>
    <row r="445" ht="21.0" customHeight="1">
      <c r="A445" s="78"/>
      <c r="B445" s="78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0"/>
      <c r="V445" s="110"/>
      <c r="W445" s="110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</row>
    <row r="446" ht="21.0" customHeight="1">
      <c r="A446" s="78"/>
      <c r="B446" s="78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0"/>
      <c r="V446" s="110"/>
      <c r="W446" s="110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</row>
    <row r="447" ht="21.0" customHeight="1">
      <c r="A447" s="78"/>
      <c r="B447" s="78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0"/>
      <c r="V447" s="110"/>
      <c r="W447" s="110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</row>
    <row r="448" ht="21.0" customHeight="1">
      <c r="A448" s="78"/>
      <c r="B448" s="78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0"/>
      <c r="V448" s="110"/>
      <c r="W448" s="110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</row>
    <row r="449" ht="21.0" customHeight="1">
      <c r="A449" s="78"/>
      <c r="B449" s="78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0"/>
      <c r="V449" s="110"/>
      <c r="W449" s="110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</row>
    <row r="450" ht="21.0" customHeight="1">
      <c r="A450" s="78"/>
      <c r="B450" s="78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0"/>
      <c r="V450" s="110"/>
      <c r="W450" s="110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</row>
    <row r="451" ht="21.0" customHeight="1">
      <c r="A451" s="78"/>
      <c r="B451" s="78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0"/>
      <c r="V451" s="110"/>
      <c r="W451" s="110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</row>
    <row r="452" ht="21.0" customHeight="1">
      <c r="A452" s="78"/>
      <c r="B452" s="78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0"/>
      <c r="V452" s="110"/>
      <c r="W452" s="110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</row>
    <row r="453" ht="21.0" customHeight="1">
      <c r="A453" s="78"/>
      <c r="B453" s="78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0"/>
      <c r="V453" s="110"/>
      <c r="W453" s="110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</row>
    <row r="454" ht="21.0" customHeight="1">
      <c r="A454" s="78"/>
      <c r="B454" s="78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0"/>
      <c r="V454" s="110"/>
      <c r="W454" s="110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</row>
    <row r="455" ht="21.0" customHeight="1">
      <c r="A455" s="78"/>
      <c r="B455" s="78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0"/>
      <c r="V455" s="110"/>
      <c r="W455" s="110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</row>
    <row r="456" ht="21.0" customHeight="1">
      <c r="A456" s="78"/>
      <c r="B456" s="78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0"/>
      <c r="V456" s="110"/>
      <c r="W456" s="110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</row>
    <row r="457" ht="21.0" customHeight="1">
      <c r="A457" s="78"/>
      <c r="B457" s="78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0"/>
      <c r="V457" s="110"/>
      <c r="W457" s="110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</row>
    <row r="458" ht="21.0" customHeight="1">
      <c r="A458" s="78"/>
      <c r="B458" s="78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0"/>
      <c r="V458" s="110"/>
      <c r="W458" s="110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</row>
    <row r="459" ht="21.0" customHeight="1">
      <c r="A459" s="78"/>
      <c r="B459" s="78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0"/>
      <c r="V459" s="110"/>
      <c r="W459" s="110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</row>
    <row r="460" ht="21.0" customHeight="1">
      <c r="A460" s="78"/>
      <c r="B460" s="78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0"/>
      <c r="V460" s="110"/>
      <c r="W460" s="110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</row>
    <row r="461" ht="21.0" customHeight="1">
      <c r="A461" s="78"/>
      <c r="B461" s="78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0"/>
      <c r="V461" s="110"/>
      <c r="W461" s="110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</row>
    <row r="462" ht="21.0" customHeight="1">
      <c r="A462" s="78"/>
      <c r="B462" s="78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0"/>
      <c r="V462" s="110"/>
      <c r="W462" s="110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</row>
    <row r="463" ht="21.0" customHeight="1">
      <c r="A463" s="78"/>
      <c r="B463" s="78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0"/>
      <c r="V463" s="110"/>
      <c r="W463" s="110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</row>
    <row r="464" ht="21.0" customHeight="1">
      <c r="A464" s="78"/>
      <c r="B464" s="78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0"/>
      <c r="V464" s="110"/>
      <c r="W464" s="110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</row>
    <row r="465" ht="21.0" customHeight="1">
      <c r="A465" s="78"/>
      <c r="B465" s="78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0"/>
      <c r="V465" s="110"/>
      <c r="W465" s="110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</row>
    <row r="466" ht="21.0" customHeight="1">
      <c r="A466" s="78"/>
      <c r="B466" s="78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0"/>
      <c r="V466" s="110"/>
      <c r="W466" s="110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</row>
    <row r="467" ht="21.0" customHeight="1">
      <c r="A467" s="78"/>
      <c r="B467" s="78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0"/>
      <c r="V467" s="110"/>
      <c r="W467" s="110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</row>
    <row r="468" ht="21.0" customHeight="1">
      <c r="A468" s="78"/>
      <c r="B468" s="78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0"/>
      <c r="V468" s="110"/>
      <c r="W468" s="110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</row>
    <row r="469" ht="21.0" customHeight="1">
      <c r="A469" s="78"/>
      <c r="B469" s="78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0"/>
      <c r="V469" s="110"/>
      <c r="W469" s="110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</row>
    <row r="470" ht="21.0" customHeight="1">
      <c r="A470" s="78"/>
      <c r="B470" s="78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0"/>
      <c r="V470" s="110"/>
      <c r="W470" s="110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</row>
    <row r="471" ht="21.0" customHeight="1">
      <c r="A471" s="78"/>
      <c r="B471" s="78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0"/>
      <c r="V471" s="110"/>
      <c r="W471" s="110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</row>
    <row r="472" ht="21.0" customHeight="1">
      <c r="A472" s="78"/>
      <c r="B472" s="78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0"/>
      <c r="V472" s="110"/>
      <c r="W472" s="110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</row>
    <row r="473" ht="21.0" customHeight="1">
      <c r="A473" s="78"/>
      <c r="B473" s="78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0"/>
      <c r="V473" s="110"/>
      <c r="W473" s="110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</row>
    <row r="474" ht="21.0" customHeight="1">
      <c r="A474" s="78"/>
      <c r="B474" s="78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0"/>
      <c r="V474" s="110"/>
      <c r="W474" s="110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</row>
    <row r="475" ht="21.0" customHeight="1">
      <c r="A475" s="78"/>
      <c r="B475" s="78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0"/>
      <c r="V475" s="110"/>
      <c r="W475" s="110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</row>
    <row r="476" ht="21.0" customHeight="1">
      <c r="A476" s="78"/>
      <c r="B476" s="78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0"/>
      <c r="V476" s="110"/>
      <c r="W476" s="110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</row>
    <row r="477" ht="21.0" customHeight="1">
      <c r="A477" s="78"/>
      <c r="B477" s="78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0"/>
      <c r="V477" s="110"/>
      <c r="W477" s="110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</row>
    <row r="478" ht="21.0" customHeight="1">
      <c r="A478" s="78"/>
      <c r="B478" s="78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0"/>
      <c r="V478" s="110"/>
      <c r="W478" s="110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</row>
    <row r="479" ht="21.0" customHeight="1">
      <c r="A479" s="78"/>
      <c r="B479" s="78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0"/>
      <c r="V479" s="110"/>
      <c r="W479" s="110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</row>
    <row r="480" ht="21.0" customHeight="1">
      <c r="A480" s="78"/>
      <c r="B480" s="78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0"/>
      <c r="V480" s="110"/>
      <c r="W480" s="110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</row>
    <row r="481" ht="21.0" customHeight="1">
      <c r="A481" s="78"/>
      <c r="B481" s="78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0"/>
      <c r="V481" s="110"/>
      <c r="W481" s="110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</row>
    <row r="482" ht="21.0" customHeight="1">
      <c r="A482" s="78"/>
      <c r="B482" s="78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0"/>
      <c r="V482" s="110"/>
      <c r="W482" s="110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</row>
    <row r="483" ht="21.0" customHeight="1">
      <c r="A483" s="78"/>
      <c r="B483" s="78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0"/>
      <c r="V483" s="110"/>
      <c r="W483" s="110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</row>
    <row r="484" ht="21.0" customHeight="1">
      <c r="A484" s="78"/>
      <c r="B484" s="78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0"/>
      <c r="V484" s="110"/>
      <c r="W484" s="110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</row>
    <row r="485" ht="21.0" customHeight="1">
      <c r="A485" s="78"/>
      <c r="B485" s="78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0"/>
      <c r="V485" s="110"/>
      <c r="W485" s="110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</row>
    <row r="486" ht="21.0" customHeight="1">
      <c r="A486" s="78"/>
      <c r="B486" s="78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0"/>
      <c r="V486" s="110"/>
      <c r="W486" s="110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</row>
    <row r="487" ht="21.0" customHeight="1">
      <c r="A487" s="78"/>
      <c r="B487" s="78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0"/>
      <c r="V487" s="110"/>
      <c r="W487" s="110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</row>
    <row r="488" ht="21.0" customHeight="1">
      <c r="A488" s="78"/>
      <c r="B488" s="78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0"/>
      <c r="V488" s="110"/>
      <c r="W488" s="110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</row>
    <row r="489" ht="21.0" customHeight="1">
      <c r="A489" s="78"/>
      <c r="B489" s="78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0"/>
      <c r="V489" s="110"/>
      <c r="W489" s="110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</row>
    <row r="490" ht="21.0" customHeight="1">
      <c r="A490" s="78"/>
      <c r="B490" s="78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0"/>
      <c r="V490" s="110"/>
      <c r="W490" s="110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</row>
    <row r="491" ht="21.0" customHeight="1">
      <c r="A491" s="78"/>
      <c r="B491" s="78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0"/>
      <c r="V491" s="110"/>
      <c r="W491" s="110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</row>
    <row r="492" ht="21.0" customHeight="1">
      <c r="A492" s="78"/>
      <c r="B492" s="78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0"/>
      <c r="V492" s="110"/>
      <c r="W492" s="110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</row>
    <row r="493" ht="21.0" customHeight="1">
      <c r="A493" s="78"/>
      <c r="B493" s="78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0"/>
      <c r="V493" s="110"/>
      <c r="W493" s="110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</row>
    <row r="494" ht="21.0" customHeight="1">
      <c r="A494" s="78"/>
      <c r="B494" s="78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0"/>
      <c r="V494" s="110"/>
      <c r="W494" s="110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</row>
    <row r="495" ht="21.0" customHeight="1">
      <c r="A495" s="78"/>
      <c r="B495" s="78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0"/>
      <c r="V495" s="110"/>
      <c r="W495" s="110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</row>
    <row r="496" ht="21.0" customHeight="1">
      <c r="A496" s="78"/>
      <c r="B496" s="78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0"/>
      <c r="V496" s="110"/>
      <c r="W496" s="110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</row>
    <row r="497" ht="21.0" customHeight="1">
      <c r="A497" s="78"/>
      <c r="B497" s="78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0"/>
      <c r="V497" s="110"/>
      <c r="W497" s="110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</row>
    <row r="498" ht="21.0" customHeight="1">
      <c r="A498" s="78"/>
      <c r="B498" s="78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0"/>
      <c r="V498" s="110"/>
      <c r="W498" s="110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</row>
    <row r="499" ht="21.0" customHeight="1">
      <c r="A499" s="78"/>
      <c r="B499" s="78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0"/>
      <c r="V499" s="110"/>
      <c r="W499" s="110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</row>
    <row r="500" ht="21.0" customHeight="1">
      <c r="A500" s="78"/>
      <c r="B500" s="78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0"/>
      <c r="V500" s="110"/>
      <c r="W500" s="110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</row>
    <row r="501" ht="21.0" customHeight="1">
      <c r="A501" s="78"/>
      <c r="B501" s="78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0"/>
      <c r="V501" s="110"/>
      <c r="W501" s="110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</row>
    <row r="502" ht="21.0" customHeight="1">
      <c r="A502" s="78"/>
      <c r="B502" s="78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0"/>
      <c r="V502" s="110"/>
      <c r="W502" s="110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</row>
    <row r="503" ht="21.0" customHeight="1">
      <c r="A503" s="78"/>
      <c r="B503" s="78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0"/>
      <c r="V503" s="110"/>
      <c r="W503" s="110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</row>
    <row r="504" ht="21.0" customHeight="1">
      <c r="A504" s="78"/>
      <c r="B504" s="78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0"/>
      <c r="V504" s="110"/>
      <c r="W504" s="110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</row>
    <row r="505" ht="21.0" customHeight="1">
      <c r="A505" s="78"/>
      <c r="B505" s="78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0"/>
      <c r="V505" s="110"/>
      <c r="W505" s="110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</row>
    <row r="506" ht="21.0" customHeight="1">
      <c r="A506" s="78"/>
      <c r="B506" s="78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0"/>
      <c r="V506" s="110"/>
      <c r="W506" s="110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</row>
    <row r="507" ht="21.0" customHeight="1">
      <c r="A507" s="78"/>
      <c r="B507" s="78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0"/>
      <c r="V507" s="110"/>
      <c r="W507" s="110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</row>
    <row r="508" ht="21.0" customHeight="1">
      <c r="A508" s="78"/>
      <c r="B508" s="78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0"/>
      <c r="V508" s="110"/>
      <c r="W508" s="110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</row>
    <row r="509" ht="21.0" customHeight="1">
      <c r="A509" s="78"/>
      <c r="B509" s="78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0"/>
      <c r="V509" s="110"/>
      <c r="W509" s="110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</row>
    <row r="510" ht="21.0" customHeight="1">
      <c r="A510" s="78"/>
      <c r="B510" s="78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0"/>
      <c r="V510" s="110"/>
      <c r="W510" s="110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</row>
    <row r="511" ht="21.0" customHeight="1">
      <c r="A511" s="78"/>
      <c r="B511" s="78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0"/>
      <c r="V511" s="110"/>
      <c r="W511" s="110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</row>
    <row r="512" ht="21.0" customHeight="1">
      <c r="A512" s="78"/>
      <c r="B512" s="78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0"/>
      <c r="V512" s="110"/>
      <c r="W512" s="110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</row>
    <row r="513" ht="21.0" customHeight="1">
      <c r="A513" s="78"/>
      <c r="B513" s="78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0"/>
      <c r="V513" s="110"/>
      <c r="W513" s="110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</row>
    <row r="514" ht="21.0" customHeight="1">
      <c r="A514" s="78"/>
      <c r="B514" s="78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0"/>
      <c r="V514" s="110"/>
      <c r="W514" s="110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</row>
    <row r="515" ht="21.0" customHeight="1">
      <c r="A515" s="78"/>
      <c r="B515" s="78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0"/>
      <c r="V515" s="110"/>
      <c r="W515" s="110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</row>
    <row r="516" ht="21.0" customHeight="1">
      <c r="A516" s="78"/>
      <c r="B516" s="78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0"/>
      <c r="V516" s="110"/>
      <c r="W516" s="110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</row>
    <row r="517" ht="21.0" customHeight="1">
      <c r="A517" s="78"/>
      <c r="B517" s="78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0"/>
      <c r="V517" s="110"/>
      <c r="W517" s="110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</row>
    <row r="518" ht="21.0" customHeight="1">
      <c r="A518" s="78"/>
      <c r="B518" s="78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0"/>
      <c r="V518" s="110"/>
      <c r="W518" s="110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</row>
    <row r="519" ht="21.0" customHeight="1">
      <c r="A519" s="78"/>
      <c r="B519" s="78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0"/>
      <c r="V519" s="110"/>
      <c r="W519" s="110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</row>
    <row r="520" ht="21.0" customHeight="1">
      <c r="A520" s="78"/>
      <c r="B520" s="78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0"/>
      <c r="V520" s="110"/>
      <c r="W520" s="110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</row>
    <row r="521" ht="21.0" customHeight="1">
      <c r="A521" s="78"/>
      <c r="B521" s="78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0"/>
      <c r="V521" s="110"/>
      <c r="W521" s="110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</row>
    <row r="522" ht="21.0" customHeight="1">
      <c r="A522" s="78"/>
      <c r="B522" s="78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0"/>
      <c r="V522" s="110"/>
      <c r="W522" s="110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</row>
    <row r="523" ht="21.0" customHeight="1">
      <c r="A523" s="78"/>
      <c r="B523" s="78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0"/>
      <c r="V523" s="110"/>
      <c r="W523" s="110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</row>
    <row r="524" ht="21.0" customHeight="1">
      <c r="A524" s="78"/>
      <c r="B524" s="78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0"/>
      <c r="V524" s="110"/>
      <c r="W524" s="110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</row>
    <row r="525" ht="21.0" customHeight="1">
      <c r="A525" s="78"/>
      <c r="B525" s="78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0"/>
      <c r="V525" s="110"/>
      <c r="W525" s="110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</row>
    <row r="526" ht="21.0" customHeight="1">
      <c r="A526" s="78"/>
      <c r="B526" s="78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0"/>
      <c r="V526" s="110"/>
      <c r="W526" s="110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</row>
    <row r="527" ht="21.0" customHeight="1">
      <c r="A527" s="78"/>
      <c r="B527" s="78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0"/>
      <c r="V527" s="110"/>
      <c r="W527" s="110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</row>
    <row r="528" ht="21.0" customHeight="1">
      <c r="A528" s="78"/>
      <c r="B528" s="78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0"/>
      <c r="V528" s="110"/>
      <c r="W528" s="110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</row>
    <row r="529" ht="21.0" customHeight="1">
      <c r="A529" s="78"/>
      <c r="B529" s="78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0"/>
      <c r="V529" s="110"/>
      <c r="W529" s="110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</row>
    <row r="530" ht="21.0" customHeight="1">
      <c r="A530" s="78"/>
      <c r="B530" s="78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0"/>
      <c r="V530" s="110"/>
      <c r="W530" s="110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</row>
    <row r="531" ht="21.0" customHeight="1">
      <c r="A531" s="78"/>
      <c r="B531" s="78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0"/>
      <c r="V531" s="110"/>
      <c r="W531" s="110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</row>
    <row r="532" ht="21.0" customHeight="1">
      <c r="A532" s="78"/>
      <c r="B532" s="78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0"/>
      <c r="V532" s="110"/>
      <c r="W532" s="110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</row>
    <row r="533" ht="21.0" customHeight="1">
      <c r="A533" s="78"/>
      <c r="B533" s="78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0"/>
      <c r="V533" s="110"/>
      <c r="W533" s="110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</row>
    <row r="534" ht="21.0" customHeight="1">
      <c r="A534" s="78"/>
      <c r="B534" s="78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0"/>
      <c r="V534" s="110"/>
      <c r="W534" s="110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</row>
    <row r="535" ht="21.0" customHeight="1">
      <c r="A535" s="78"/>
      <c r="B535" s="78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0"/>
      <c r="V535" s="110"/>
      <c r="W535" s="110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</row>
    <row r="536" ht="21.0" customHeight="1">
      <c r="A536" s="78"/>
      <c r="B536" s="78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0"/>
      <c r="V536" s="110"/>
      <c r="W536" s="110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</row>
    <row r="537" ht="21.0" customHeight="1">
      <c r="A537" s="78"/>
      <c r="B537" s="78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0"/>
      <c r="V537" s="110"/>
      <c r="W537" s="110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</row>
    <row r="538" ht="21.0" customHeight="1">
      <c r="A538" s="78"/>
      <c r="B538" s="78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0"/>
      <c r="V538" s="110"/>
      <c r="W538" s="110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</row>
    <row r="539" ht="21.0" customHeight="1">
      <c r="A539" s="78"/>
      <c r="B539" s="78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0"/>
      <c r="V539" s="110"/>
      <c r="W539" s="110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</row>
    <row r="540" ht="21.0" customHeight="1">
      <c r="A540" s="78"/>
      <c r="B540" s="78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0"/>
      <c r="V540" s="110"/>
      <c r="W540" s="110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</row>
    <row r="541" ht="21.0" customHeight="1">
      <c r="A541" s="78"/>
      <c r="B541" s="78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0"/>
      <c r="V541" s="110"/>
      <c r="W541" s="110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</row>
    <row r="542" ht="21.0" customHeight="1">
      <c r="A542" s="78"/>
      <c r="B542" s="78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0"/>
      <c r="V542" s="110"/>
      <c r="W542" s="110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</row>
    <row r="543" ht="21.0" customHeight="1">
      <c r="A543" s="78"/>
      <c r="B543" s="78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0"/>
      <c r="V543" s="110"/>
      <c r="W543" s="110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</row>
    <row r="544" ht="21.0" customHeight="1">
      <c r="A544" s="78"/>
      <c r="B544" s="78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0"/>
      <c r="V544" s="110"/>
      <c r="W544" s="110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</row>
    <row r="545" ht="21.0" customHeight="1">
      <c r="A545" s="78"/>
      <c r="B545" s="78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0"/>
      <c r="V545" s="110"/>
      <c r="W545" s="110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</row>
    <row r="546" ht="21.0" customHeight="1">
      <c r="A546" s="78"/>
      <c r="B546" s="78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0"/>
      <c r="V546" s="110"/>
      <c r="W546" s="110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</row>
    <row r="547" ht="21.0" customHeight="1">
      <c r="A547" s="78"/>
      <c r="B547" s="78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0"/>
      <c r="V547" s="110"/>
      <c r="W547" s="110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</row>
    <row r="548" ht="21.0" customHeight="1">
      <c r="A548" s="78"/>
      <c r="B548" s="78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0"/>
      <c r="V548" s="110"/>
      <c r="W548" s="110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</row>
    <row r="549" ht="21.0" customHeight="1">
      <c r="A549" s="78"/>
      <c r="B549" s="78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0"/>
      <c r="V549" s="110"/>
      <c r="W549" s="110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</row>
    <row r="550" ht="21.0" customHeight="1">
      <c r="A550" s="78"/>
      <c r="B550" s="78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0"/>
      <c r="V550" s="110"/>
      <c r="W550" s="110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</row>
    <row r="551" ht="21.0" customHeight="1">
      <c r="A551" s="78"/>
      <c r="B551" s="78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0"/>
      <c r="V551" s="110"/>
      <c r="W551" s="110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</row>
    <row r="552" ht="21.0" customHeight="1">
      <c r="A552" s="78"/>
      <c r="B552" s="78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0"/>
      <c r="V552" s="110"/>
      <c r="W552" s="110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</row>
    <row r="553" ht="21.0" customHeight="1">
      <c r="A553" s="78"/>
      <c r="B553" s="78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0"/>
      <c r="V553" s="110"/>
      <c r="W553" s="110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</row>
    <row r="554" ht="21.0" customHeight="1">
      <c r="A554" s="78"/>
      <c r="B554" s="78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0"/>
      <c r="V554" s="110"/>
      <c r="W554" s="110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</row>
    <row r="555" ht="21.0" customHeight="1">
      <c r="A555" s="78"/>
      <c r="B555" s="78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0"/>
      <c r="V555" s="110"/>
      <c r="W555" s="110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</row>
    <row r="556" ht="21.0" customHeight="1">
      <c r="A556" s="78"/>
      <c r="B556" s="78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0"/>
      <c r="V556" s="110"/>
      <c r="W556" s="110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</row>
    <row r="557" ht="21.0" customHeight="1">
      <c r="A557" s="78"/>
      <c r="B557" s="78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0"/>
      <c r="V557" s="110"/>
      <c r="W557" s="110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</row>
    <row r="558" ht="21.0" customHeight="1">
      <c r="A558" s="78"/>
      <c r="B558" s="78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0"/>
      <c r="V558" s="110"/>
      <c r="W558" s="110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</row>
    <row r="559" ht="21.0" customHeight="1">
      <c r="A559" s="78"/>
      <c r="B559" s="78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0"/>
      <c r="V559" s="110"/>
      <c r="W559" s="110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</row>
    <row r="560" ht="21.0" customHeight="1">
      <c r="A560" s="78"/>
      <c r="B560" s="78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0"/>
      <c r="V560" s="110"/>
      <c r="W560" s="110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</row>
    <row r="561" ht="21.0" customHeight="1">
      <c r="A561" s="78"/>
      <c r="B561" s="78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0"/>
      <c r="V561" s="110"/>
      <c r="W561" s="110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</row>
    <row r="562" ht="21.0" customHeight="1">
      <c r="A562" s="78"/>
      <c r="B562" s="78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0"/>
      <c r="V562" s="110"/>
      <c r="W562" s="110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</row>
    <row r="563" ht="21.0" customHeight="1">
      <c r="A563" s="78"/>
      <c r="B563" s="78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0"/>
      <c r="V563" s="110"/>
      <c r="W563" s="110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</row>
    <row r="564" ht="21.0" customHeight="1">
      <c r="A564" s="78"/>
      <c r="B564" s="78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0"/>
      <c r="V564" s="110"/>
      <c r="W564" s="110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</row>
    <row r="565" ht="21.0" customHeight="1">
      <c r="A565" s="78"/>
      <c r="B565" s="78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0"/>
      <c r="V565" s="110"/>
      <c r="W565" s="110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</row>
    <row r="566" ht="21.0" customHeight="1">
      <c r="A566" s="78"/>
      <c r="B566" s="78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0"/>
      <c r="V566" s="110"/>
      <c r="W566" s="110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</row>
    <row r="567" ht="21.0" customHeight="1">
      <c r="A567" s="78"/>
      <c r="B567" s="78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0"/>
      <c r="V567" s="110"/>
      <c r="W567" s="110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</row>
    <row r="568" ht="21.0" customHeight="1">
      <c r="A568" s="78"/>
      <c r="B568" s="78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0"/>
      <c r="V568" s="110"/>
      <c r="W568" s="110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</row>
    <row r="569" ht="21.0" customHeight="1">
      <c r="A569" s="78"/>
      <c r="B569" s="78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0"/>
      <c r="V569" s="110"/>
      <c r="W569" s="110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</row>
    <row r="570" ht="21.0" customHeight="1">
      <c r="A570" s="78"/>
      <c r="B570" s="78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0"/>
      <c r="V570" s="110"/>
      <c r="W570" s="110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</row>
    <row r="571" ht="21.0" customHeight="1">
      <c r="A571" s="78"/>
      <c r="B571" s="78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0"/>
      <c r="V571" s="110"/>
      <c r="W571" s="110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</row>
    <row r="572" ht="21.0" customHeight="1">
      <c r="A572" s="78"/>
      <c r="B572" s="78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0"/>
      <c r="V572" s="110"/>
      <c r="W572" s="110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</row>
    <row r="573" ht="21.0" customHeight="1">
      <c r="A573" s="78"/>
      <c r="B573" s="78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0"/>
      <c r="V573" s="110"/>
      <c r="W573" s="110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</row>
    <row r="574" ht="21.0" customHeight="1">
      <c r="A574" s="78"/>
      <c r="B574" s="78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0"/>
      <c r="V574" s="110"/>
      <c r="W574" s="110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</row>
    <row r="575" ht="21.0" customHeight="1">
      <c r="A575" s="78"/>
      <c r="B575" s="78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0"/>
      <c r="V575" s="110"/>
      <c r="W575" s="110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</row>
    <row r="576" ht="21.0" customHeight="1">
      <c r="A576" s="78"/>
      <c r="B576" s="78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0"/>
      <c r="V576" s="110"/>
      <c r="W576" s="110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</row>
    <row r="577" ht="21.0" customHeight="1">
      <c r="A577" s="78"/>
      <c r="B577" s="78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0"/>
      <c r="V577" s="110"/>
      <c r="W577" s="110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</row>
    <row r="578" ht="21.0" customHeight="1">
      <c r="A578" s="78"/>
      <c r="B578" s="78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0"/>
      <c r="V578" s="110"/>
      <c r="W578" s="110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</row>
    <row r="579" ht="21.0" customHeight="1">
      <c r="A579" s="78"/>
      <c r="B579" s="78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0"/>
      <c r="V579" s="110"/>
      <c r="W579" s="110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</row>
    <row r="580" ht="21.0" customHeight="1">
      <c r="A580" s="78"/>
      <c r="B580" s="78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0"/>
      <c r="V580" s="110"/>
      <c r="W580" s="110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</row>
    <row r="581" ht="21.0" customHeight="1">
      <c r="A581" s="78"/>
      <c r="B581" s="78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0"/>
      <c r="V581" s="110"/>
      <c r="W581" s="110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</row>
    <row r="582" ht="21.0" customHeight="1">
      <c r="A582" s="78"/>
      <c r="B582" s="78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0"/>
      <c r="V582" s="110"/>
      <c r="W582" s="110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</row>
    <row r="583" ht="21.0" customHeight="1">
      <c r="A583" s="78"/>
      <c r="B583" s="78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0"/>
      <c r="V583" s="110"/>
      <c r="W583" s="110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</row>
    <row r="584" ht="21.0" customHeight="1">
      <c r="A584" s="78"/>
      <c r="B584" s="78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0"/>
      <c r="V584" s="110"/>
      <c r="W584" s="110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</row>
    <row r="585" ht="21.0" customHeight="1">
      <c r="A585" s="78"/>
      <c r="B585" s="78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0"/>
      <c r="V585" s="110"/>
      <c r="W585" s="110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</row>
    <row r="586" ht="21.0" customHeight="1">
      <c r="A586" s="78"/>
      <c r="B586" s="78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0"/>
      <c r="V586" s="110"/>
      <c r="W586" s="110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</row>
    <row r="587" ht="21.0" customHeight="1">
      <c r="A587" s="78"/>
      <c r="B587" s="78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0"/>
      <c r="V587" s="110"/>
      <c r="W587" s="110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</row>
    <row r="588" ht="21.0" customHeight="1">
      <c r="A588" s="78"/>
      <c r="B588" s="78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0"/>
      <c r="V588" s="110"/>
      <c r="W588" s="110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</row>
    <row r="589" ht="21.0" customHeight="1">
      <c r="A589" s="78"/>
      <c r="B589" s="78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0"/>
      <c r="V589" s="110"/>
      <c r="W589" s="110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</row>
    <row r="590" ht="21.0" customHeight="1">
      <c r="A590" s="78"/>
      <c r="B590" s="78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0"/>
      <c r="V590" s="110"/>
      <c r="W590" s="110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</row>
    <row r="591" ht="21.0" customHeight="1">
      <c r="A591" s="78"/>
      <c r="B591" s="78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0"/>
      <c r="V591" s="110"/>
      <c r="W591" s="110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</row>
    <row r="592" ht="21.0" customHeight="1">
      <c r="A592" s="78"/>
      <c r="B592" s="78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0"/>
      <c r="V592" s="110"/>
      <c r="W592" s="110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</row>
    <row r="593" ht="21.0" customHeight="1">
      <c r="A593" s="78"/>
      <c r="B593" s="78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0"/>
      <c r="V593" s="110"/>
      <c r="W593" s="110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</row>
    <row r="594" ht="21.0" customHeight="1">
      <c r="A594" s="78"/>
      <c r="B594" s="78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0"/>
      <c r="V594" s="110"/>
      <c r="W594" s="110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</row>
    <row r="595" ht="21.0" customHeight="1">
      <c r="A595" s="78"/>
      <c r="B595" s="78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0"/>
      <c r="V595" s="110"/>
      <c r="W595" s="110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</row>
    <row r="596" ht="21.0" customHeight="1">
      <c r="A596" s="78"/>
      <c r="B596" s="78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0"/>
      <c r="V596" s="110"/>
      <c r="W596" s="110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</row>
    <row r="597" ht="21.0" customHeight="1">
      <c r="A597" s="78"/>
      <c r="B597" s="78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0"/>
      <c r="V597" s="110"/>
      <c r="W597" s="110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</row>
    <row r="598" ht="21.0" customHeight="1">
      <c r="A598" s="78"/>
      <c r="B598" s="78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0"/>
      <c r="V598" s="110"/>
      <c r="W598" s="110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</row>
    <row r="599" ht="21.0" customHeight="1">
      <c r="A599" s="78"/>
      <c r="B599" s="78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0"/>
      <c r="V599" s="110"/>
      <c r="W599" s="110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</row>
    <row r="600" ht="21.0" customHeight="1">
      <c r="A600" s="78"/>
      <c r="B600" s="78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0"/>
      <c r="V600" s="110"/>
      <c r="W600" s="110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</row>
    <row r="601" ht="21.0" customHeight="1">
      <c r="A601" s="78"/>
      <c r="B601" s="78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0"/>
      <c r="V601" s="110"/>
      <c r="W601" s="110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</row>
    <row r="602" ht="21.0" customHeight="1">
      <c r="A602" s="78"/>
      <c r="B602" s="78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0"/>
      <c r="V602" s="110"/>
      <c r="W602" s="110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</row>
    <row r="603" ht="21.0" customHeight="1">
      <c r="A603" s="78"/>
      <c r="B603" s="78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0"/>
      <c r="V603" s="110"/>
      <c r="W603" s="110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</row>
    <row r="604" ht="21.0" customHeight="1">
      <c r="A604" s="78"/>
      <c r="B604" s="78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0"/>
      <c r="V604" s="110"/>
      <c r="W604" s="110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</row>
    <row r="605" ht="21.0" customHeight="1">
      <c r="A605" s="78"/>
      <c r="B605" s="78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0"/>
      <c r="V605" s="110"/>
      <c r="W605" s="110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</row>
    <row r="606" ht="21.0" customHeight="1">
      <c r="A606" s="78"/>
      <c r="B606" s="78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0"/>
      <c r="V606" s="110"/>
      <c r="W606" s="110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</row>
    <row r="607" ht="21.0" customHeight="1">
      <c r="A607" s="78"/>
      <c r="B607" s="78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0"/>
      <c r="V607" s="110"/>
      <c r="W607" s="110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</row>
    <row r="608" ht="21.0" customHeight="1">
      <c r="A608" s="78"/>
      <c r="B608" s="78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0"/>
      <c r="V608" s="110"/>
      <c r="W608" s="110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</row>
    <row r="609" ht="21.0" customHeight="1">
      <c r="A609" s="78"/>
      <c r="B609" s="78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0"/>
      <c r="V609" s="110"/>
      <c r="W609" s="110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</row>
    <row r="610" ht="21.0" customHeight="1">
      <c r="A610" s="78"/>
      <c r="B610" s="78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0"/>
      <c r="V610" s="110"/>
      <c r="W610" s="110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</row>
    <row r="611" ht="21.0" customHeight="1">
      <c r="A611" s="78"/>
      <c r="B611" s="78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0"/>
      <c r="V611" s="110"/>
      <c r="W611" s="110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</row>
    <row r="612" ht="21.0" customHeight="1">
      <c r="A612" s="78"/>
      <c r="B612" s="78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0"/>
      <c r="V612" s="110"/>
      <c r="W612" s="110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</row>
    <row r="613" ht="21.0" customHeight="1">
      <c r="A613" s="78"/>
      <c r="B613" s="78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0"/>
      <c r="V613" s="110"/>
      <c r="W613" s="110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</row>
    <row r="614" ht="21.0" customHeight="1">
      <c r="A614" s="78"/>
      <c r="B614" s="78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0"/>
      <c r="V614" s="110"/>
      <c r="W614" s="110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</row>
    <row r="615" ht="21.0" customHeight="1">
      <c r="A615" s="78"/>
      <c r="B615" s="78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0"/>
      <c r="V615" s="110"/>
      <c r="W615" s="110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</row>
    <row r="616" ht="21.0" customHeight="1">
      <c r="A616" s="78"/>
      <c r="B616" s="78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0"/>
      <c r="V616" s="110"/>
      <c r="W616" s="110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</row>
    <row r="617" ht="21.0" customHeight="1">
      <c r="A617" s="78"/>
      <c r="B617" s="78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0"/>
      <c r="V617" s="110"/>
      <c r="W617" s="110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</row>
    <row r="618" ht="21.0" customHeight="1">
      <c r="A618" s="78"/>
      <c r="B618" s="78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0"/>
      <c r="V618" s="110"/>
      <c r="W618" s="110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</row>
    <row r="619" ht="21.0" customHeight="1">
      <c r="A619" s="78"/>
      <c r="B619" s="78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0"/>
      <c r="V619" s="110"/>
      <c r="W619" s="110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</row>
    <row r="620" ht="21.0" customHeight="1">
      <c r="A620" s="78"/>
      <c r="B620" s="78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0"/>
      <c r="V620" s="110"/>
      <c r="W620" s="110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</row>
    <row r="621" ht="21.0" customHeight="1">
      <c r="A621" s="78"/>
      <c r="B621" s="78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0"/>
      <c r="V621" s="110"/>
      <c r="W621" s="110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</row>
    <row r="622" ht="21.0" customHeight="1">
      <c r="A622" s="78"/>
      <c r="B622" s="78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0"/>
      <c r="V622" s="110"/>
      <c r="W622" s="110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</row>
    <row r="623" ht="21.0" customHeight="1">
      <c r="A623" s="78"/>
      <c r="B623" s="78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0"/>
      <c r="V623" s="110"/>
      <c r="W623" s="110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</row>
    <row r="624" ht="21.0" customHeight="1">
      <c r="A624" s="78"/>
      <c r="B624" s="78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0"/>
      <c r="V624" s="110"/>
      <c r="W624" s="110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</row>
    <row r="625" ht="21.0" customHeight="1">
      <c r="A625" s="78"/>
      <c r="B625" s="78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0"/>
      <c r="V625" s="110"/>
      <c r="W625" s="110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</row>
    <row r="626" ht="21.0" customHeight="1">
      <c r="A626" s="78"/>
      <c r="B626" s="78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0"/>
      <c r="V626" s="110"/>
      <c r="W626" s="110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</row>
    <row r="627" ht="21.0" customHeight="1">
      <c r="A627" s="78"/>
      <c r="B627" s="78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0"/>
      <c r="V627" s="110"/>
      <c r="W627" s="110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</row>
    <row r="628" ht="21.0" customHeight="1">
      <c r="A628" s="78"/>
      <c r="B628" s="78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0"/>
      <c r="V628" s="110"/>
      <c r="W628" s="110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</row>
    <row r="629" ht="21.0" customHeight="1">
      <c r="A629" s="78"/>
      <c r="B629" s="78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0"/>
      <c r="V629" s="110"/>
      <c r="W629" s="110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</row>
    <row r="630" ht="21.0" customHeight="1">
      <c r="A630" s="78"/>
      <c r="B630" s="78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0"/>
      <c r="V630" s="110"/>
      <c r="W630" s="110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</row>
    <row r="631" ht="21.0" customHeight="1">
      <c r="A631" s="78"/>
      <c r="B631" s="78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0"/>
      <c r="V631" s="110"/>
      <c r="W631" s="110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</row>
    <row r="632" ht="21.0" customHeight="1">
      <c r="A632" s="78"/>
      <c r="B632" s="78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0"/>
      <c r="V632" s="110"/>
      <c r="W632" s="110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</row>
    <row r="633" ht="21.0" customHeight="1">
      <c r="A633" s="78"/>
      <c r="B633" s="78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0"/>
      <c r="V633" s="110"/>
      <c r="W633" s="110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</row>
    <row r="634" ht="21.0" customHeight="1">
      <c r="A634" s="78"/>
      <c r="B634" s="78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0"/>
      <c r="V634" s="110"/>
      <c r="W634" s="110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</row>
    <row r="635" ht="21.0" customHeight="1">
      <c r="A635" s="78"/>
      <c r="B635" s="78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0"/>
      <c r="V635" s="110"/>
      <c r="W635" s="110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</row>
    <row r="636" ht="21.0" customHeight="1">
      <c r="A636" s="78"/>
      <c r="B636" s="78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0"/>
      <c r="V636" s="110"/>
      <c r="W636" s="110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</row>
    <row r="637" ht="21.0" customHeight="1">
      <c r="A637" s="78"/>
      <c r="B637" s="78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0"/>
      <c r="V637" s="110"/>
      <c r="W637" s="110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</row>
    <row r="638" ht="21.0" customHeight="1">
      <c r="A638" s="78"/>
      <c r="B638" s="78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0"/>
      <c r="V638" s="110"/>
      <c r="W638" s="110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</row>
    <row r="639" ht="21.0" customHeight="1">
      <c r="A639" s="78"/>
      <c r="B639" s="78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0"/>
      <c r="V639" s="110"/>
      <c r="W639" s="110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</row>
    <row r="640" ht="21.0" customHeight="1">
      <c r="A640" s="78"/>
      <c r="B640" s="78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0"/>
      <c r="V640" s="110"/>
      <c r="W640" s="110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</row>
    <row r="641" ht="21.0" customHeight="1">
      <c r="A641" s="78"/>
      <c r="B641" s="78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0"/>
      <c r="V641" s="110"/>
      <c r="W641" s="110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</row>
    <row r="642" ht="21.0" customHeight="1">
      <c r="A642" s="78"/>
      <c r="B642" s="78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0"/>
      <c r="V642" s="110"/>
      <c r="W642" s="110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</row>
    <row r="643" ht="21.0" customHeight="1">
      <c r="A643" s="78"/>
      <c r="B643" s="78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0"/>
      <c r="V643" s="110"/>
      <c r="W643" s="110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</row>
    <row r="644" ht="21.0" customHeight="1">
      <c r="A644" s="78"/>
      <c r="B644" s="78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0"/>
      <c r="V644" s="110"/>
      <c r="W644" s="110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</row>
    <row r="645" ht="21.0" customHeight="1">
      <c r="A645" s="78"/>
      <c r="B645" s="78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0"/>
      <c r="V645" s="110"/>
      <c r="W645" s="110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</row>
    <row r="646" ht="21.0" customHeight="1">
      <c r="A646" s="78"/>
      <c r="B646" s="78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0"/>
      <c r="V646" s="110"/>
      <c r="W646" s="110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</row>
    <row r="647" ht="21.0" customHeight="1">
      <c r="A647" s="78"/>
      <c r="B647" s="78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0"/>
      <c r="V647" s="110"/>
      <c r="W647" s="110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</row>
    <row r="648" ht="21.0" customHeight="1">
      <c r="A648" s="78"/>
      <c r="B648" s="78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0"/>
      <c r="V648" s="110"/>
      <c r="W648" s="110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</row>
    <row r="649" ht="21.0" customHeight="1">
      <c r="A649" s="78"/>
      <c r="B649" s="78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0"/>
      <c r="V649" s="110"/>
      <c r="W649" s="110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</row>
    <row r="650" ht="21.0" customHeight="1">
      <c r="A650" s="78"/>
      <c r="B650" s="78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0"/>
      <c r="V650" s="110"/>
      <c r="W650" s="110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</row>
    <row r="651" ht="21.0" customHeight="1">
      <c r="A651" s="78"/>
      <c r="B651" s="78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0"/>
      <c r="V651" s="110"/>
      <c r="W651" s="110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</row>
    <row r="652" ht="21.0" customHeight="1">
      <c r="A652" s="78"/>
      <c r="B652" s="78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0"/>
      <c r="V652" s="110"/>
      <c r="W652" s="110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</row>
    <row r="653" ht="21.0" customHeight="1">
      <c r="A653" s="78"/>
      <c r="B653" s="78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0"/>
      <c r="V653" s="110"/>
      <c r="W653" s="110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</row>
    <row r="654" ht="21.0" customHeight="1">
      <c r="A654" s="78"/>
      <c r="B654" s="78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0"/>
      <c r="V654" s="110"/>
      <c r="W654" s="110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</row>
    <row r="655" ht="21.0" customHeight="1">
      <c r="A655" s="78"/>
      <c r="B655" s="78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0"/>
      <c r="V655" s="110"/>
      <c r="W655" s="110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</row>
    <row r="656" ht="21.0" customHeight="1">
      <c r="A656" s="78"/>
      <c r="B656" s="78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0"/>
      <c r="V656" s="110"/>
      <c r="W656" s="110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</row>
    <row r="657" ht="21.0" customHeight="1">
      <c r="A657" s="78"/>
      <c r="B657" s="78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0"/>
      <c r="V657" s="110"/>
      <c r="W657" s="110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</row>
    <row r="658" ht="21.0" customHeight="1">
      <c r="A658" s="78"/>
      <c r="B658" s="78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0"/>
      <c r="V658" s="110"/>
      <c r="W658" s="110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</row>
    <row r="659" ht="21.0" customHeight="1">
      <c r="A659" s="78"/>
      <c r="B659" s="78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0"/>
      <c r="V659" s="110"/>
      <c r="W659" s="110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</row>
    <row r="660" ht="21.0" customHeight="1">
      <c r="A660" s="78"/>
      <c r="B660" s="78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0"/>
      <c r="V660" s="110"/>
      <c r="W660" s="110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</row>
    <row r="661" ht="21.0" customHeight="1">
      <c r="A661" s="78"/>
      <c r="B661" s="78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0"/>
      <c r="V661" s="110"/>
      <c r="W661" s="110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</row>
    <row r="662" ht="21.0" customHeight="1">
      <c r="A662" s="78"/>
      <c r="B662" s="78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0"/>
      <c r="V662" s="110"/>
      <c r="W662" s="110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</row>
    <row r="663" ht="21.0" customHeight="1">
      <c r="A663" s="78"/>
      <c r="B663" s="78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0"/>
      <c r="V663" s="110"/>
      <c r="W663" s="110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</row>
    <row r="664" ht="21.0" customHeight="1">
      <c r="A664" s="78"/>
      <c r="B664" s="78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0"/>
      <c r="V664" s="110"/>
      <c r="W664" s="110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</row>
    <row r="665" ht="21.0" customHeight="1">
      <c r="A665" s="78"/>
      <c r="B665" s="78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0"/>
      <c r="V665" s="110"/>
      <c r="W665" s="110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</row>
    <row r="666" ht="21.0" customHeight="1">
      <c r="A666" s="78"/>
      <c r="B666" s="78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0"/>
      <c r="V666" s="110"/>
      <c r="W666" s="110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</row>
    <row r="667" ht="21.0" customHeight="1">
      <c r="A667" s="78"/>
      <c r="B667" s="78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0"/>
      <c r="V667" s="110"/>
      <c r="W667" s="110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</row>
    <row r="668" ht="21.0" customHeight="1">
      <c r="A668" s="78"/>
      <c r="B668" s="78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0"/>
      <c r="V668" s="110"/>
      <c r="W668" s="110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</row>
    <row r="669" ht="21.0" customHeight="1">
      <c r="A669" s="78"/>
      <c r="B669" s="78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0"/>
      <c r="V669" s="110"/>
      <c r="W669" s="110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</row>
    <row r="670" ht="21.0" customHeight="1">
      <c r="A670" s="78"/>
      <c r="B670" s="78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0"/>
      <c r="V670" s="110"/>
      <c r="W670" s="110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</row>
    <row r="671" ht="21.0" customHeight="1">
      <c r="A671" s="78"/>
      <c r="B671" s="78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0"/>
      <c r="V671" s="110"/>
      <c r="W671" s="110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</row>
    <row r="672" ht="21.0" customHeight="1">
      <c r="A672" s="78"/>
      <c r="B672" s="78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0"/>
      <c r="V672" s="110"/>
      <c r="W672" s="110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</row>
    <row r="673" ht="21.0" customHeight="1">
      <c r="A673" s="78"/>
      <c r="B673" s="78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0"/>
      <c r="V673" s="110"/>
      <c r="W673" s="110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</row>
    <row r="674" ht="21.0" customHeight="1">
      <c r="A674" s="78"/>
      <c r="B674" s="78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0"/>
      <c r="V674" s="110"/>
      <c r="W674" s="110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</row>
    <row r="675" ht="21.0" customHeight="1">
      <c r="A675" s="78"/>
      <c r="B675" s="78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0"/>
      <c r="V675" s="110"/>
      <c r="W675" s="110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</row>
    <row r="676" ht="21.0" customHeight="1">
      <c r="A676" s="78"/>
      <c r="B676" s="78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0"/>
      <c r="V676" s="110"/>
      <c r="W676" s="110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</row>
    <row r="677" ht="21.0" customHeight="1">
      <c r="A677" s="78"/>
      <c r="B677" s="78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0"/>
      <c r="V677" s="110"/>
      <c r="W677" s="110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</row>
    <row r="678" ht="21.0" customHeight="1">
      <c r="A678" s="78"/>
      <c r="B678" s="78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0"/>
      <c r="V678" s="110"/>
      <c r="W678" s="110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</row>
    <row r="679" ht="21.0" customHeight="1">
      <c r="A679" s="78"/>
      <c r="B679" s="78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0"/>
      <c r="V679" s="110"/>
      <c r="W679" s="110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</row>
    <row r="680" ht="21.0" customHeight="1">
      <c r="A680" s="78"/>
      <c r="B680" s="78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0"/>
      <c r="V680" s="110"/>
      <c r="W680" s="110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</row>
    <row r="681" ht="21.0" customHeight="1">
      <c r="A681" s="78"/>
      <c r="B681" s="78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0"/>
      <c r="V681" s="110"/>
      <c r="W681" s="110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</row>
    <row r="682" ht="21.0" customHeight="1">
      <c r="A682" s="78"/>
      <c r="B682" s="78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0"/>
      <c r="V682" s="110"/>
      <c r="W682" s="110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</row>
    <row r="683" ht="21.0" customHeight="1">
      <c r="A683" s="78"/>
      <c r="B683" s="78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0"/>
      <c r="V683" s="110"/>
      <c r="W683" s="110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</row>
    <row r="684" ht="21.0" customHeight="1">
      <c r="A684" s="78"/>
      <c r="B684" s="78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0"/>
      <c r="V684" s="110"/>
      <c r="W684" s="110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</row>
    <row r="685" ht="21.0" customHeight="1">
      <c r="A685" s="78"/>
      <c r="B685" s="78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0"/>
      <c r="V685" s="110"/>
      <c r="W685" s="110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</row>
    <row r="686" ht="21.0" customHeight="1">
      <c r="A686" s="78"/>
      <c r="B686" s="78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0"/>
      <c r="V686" s="110"/>
      <c r="W686" s="110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</row>
    <row r="687" ht="21.0" customHeight="1">
      <c r="A687" s="78"/>
      <c r="B687" s="78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0"/>
      <c r="V687" s="110"/>
      <c r="W687" s="110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</row>
    <row r="688" ht="21.0" customHeight="1">
      <c r="A688" s="78"/>
      <c r="B688" s="78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0"/>
      <c r="V688" s="110"/>
      <c r="W688" s="110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</row>
    <row r="689" ht="21.0" customHeight="1">
      <c r="A689" s="78"/>
      <c r="B689" s="78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0"/>
      <c r="V689" s="110"/>
      <c r="W689" s="110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</row>
    <row r="690" ht="21.0" customHeight="1">
      <c r="A690" s="78"/>
      <c r="B690" s="78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0"/>
      <c r="V690" s="110"/>
      <c r="W690" s="110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</row>
    <row r="691" ht="21.0" customHeight="1">
      <c r="A691" s="78"/>
      <c r="B691" s="78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0"/>
      <c r="V691" s="110"/>
      <c r="W691" s="110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</row>
    <row r="692" ht="21.0" customHeight="1">
      <c r="A692" s="78"/>
      <c r="B692" s="78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0"/>
      <c r="V692" s="110"/>
      <c r="W692" s="110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</row>
    <row r="693" ht="21.0" customHeight="1">
      <c r="A693" s="78"/>
      <c r="B693" s="78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0"/>
      <c r="V693" s="110"/>
      <c r="W693" s="110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</row>
    <row r="694" ht="21.0" customHeight="1">
      <c r="A694" s="78"/>
      <c r="B694" s="78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0"/>
      <c r="V694" s="110"/>
      <c r="W694" s="110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</row>
    <row r="695" ht="21.0" customHeight="1">
      <c r="A695" s="78"/>
      <c r="B695" s="78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0"/>
      <c r="V695" s="110"/>
      <c r="W695" s="110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</row>
    <row r="696" ht="21.0" customHeight="1">
      <c r="A696" s="78"/>
      <c r="B696" s="78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0"/>
      <c r="V696" s="110"/>
      <c r="W696" s="110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</row>
    <row r="697" ht="21.0" customHeight="1">
      <c r="A697" s="78"/>
      <c r="B697" s="78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0"/>
      <c r="V697" s="110"/>
      <c r="W697" s="110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</row>
    <row r="698" ht="21.0" customHeight="1">
      <c r="A698" s="78"/>
      <c r="B698" s="78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0"/>
      <c r="V698" s="110"/>
      <c r="W698" s="110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</row>
    <row r="699" ht="21.0" customHeight="1">
      <c r="A699" s="78"/>
      <c r="B699" s="78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0"/>
      <c r="V699" s="110"/>
      <c r="W699" s="110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</row>
    <row r="700" ht="21.0" customHeight="1">
      <c r="A700" s="78"/>
      <c r="B700" s="78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0"/>
      <c r="V700" s="110"/>
      <c r="W700" s="110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</row>
    <row r="701" ht="21.0" customHeight="1">
      <c r="A701" s="78"/>
      <c r="B701" s="78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0"/>
      <c r="V701" s="110"/>
      <c r="W701" s="110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</row>
    <row r="702" ht="21.0" customHeight="1">
      <c r="A702" s="78"/>
      <c r="B702" s="78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0"/>
      <c r="V702" s="110"/>
      <c r="W702" s="110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</row>
    <row r="703" ht="21.0" customHeight="1">
      <c r="A703" s="78"/>
      <c r="B703" s="78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0"/>
      <c r="V703" s="110"/>
      <c r="W703" s="110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</row>
    <row r="704" ht="21.0" customHeight="1">
      <c r="A704" s="78"/>
      <c r="B704" s="78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0"/>
      <c r="V704" s="110"/>
      <c r="W704" s="110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</row>
    <row r="705" ht="21.0" customHeight="1">
      <c r="A705" s="78"/>
      <c r="B705" s="78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0"/>
      <c r="V705" s="110"/>
      <c r="W705" s="110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</row>
    <row r="706" ht="21.0" customHeight="1">
      <c r="A706" s="78"/>
      <c r="B706" s="78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0"/>
      <c r="V706" s="110"/>
      <c r="W706" s="110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</row>
    <row r="707" ht="21.0" customHeight="1">
      <c r="A707" s="78"/>
      <c r="B707" s="78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0"/>
      <c r="V707" s="110"/>
      <c r="W707" s="110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</row>
    <row r="708" ht="21.0" customHeight="1">
      <c r="A708" s="78"/>
      <c r="B708" s="78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0"/>
      <c r="V708" s="110"/>
      <c r="W708" s="110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</row>
    <row r="709" ht="21.0" customHeight="1">
      <c r="A709" s="78"/>
      <c r="B709" s="78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0"/>
      <c r="V709" s="110"/>
      <c r="W709" s="110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</row>
    <row r="710" ht="21.0" customHeight="1">
      <c r="A710" s="78"/>
      <c r="B710" s="78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0"/>
      <c r="V710" s="110"/>
      <c r="W710" s="110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</row>
    <row r="711" ht="21.0" customHeight="1">
      <c r="A711" s="78"/>
      <c r="B711" s="78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0"/>
      <c r="V711" s="110"/>
      <c r="W711" s="110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</row>
    <row r="712" ht="21.0" customHeight="1">
      <c r="A712" s="78"/>
      <c r="B712" s="78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0"/>
      <c r="V712" s="110"/>
      <c r="W712" s="110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</row>
    <row r="713" ht="21.0" customHeight="1">
      <c r="A713" s="78"/>
      <c r="B713" s="78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0"/>
      <c r="V713" s="110"/>
      <c r="W713" s="110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</row>
    <row r="714" ht="21.0" customHeight="1">
      <c r="A714" s="78"/>
      <c r="B714" s="78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0"/>
      <c r="V714" s="110"/>
      <c r="W714" s="110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</row>
    <row r="715" ht="21.0" customHeight="1">
      <c r="A715" s="78"/>
      <c r="B715" s="78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0"/>
      <c r="V715" s="110"/>
      <c r="W715" s="110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</row>
    <row r="716" ht="21.0" customHeight="1">
      <c r="A716" s="78"/>
      <c r="B716" s="78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0"/>
      <c r="V716" s="110"/>
      <c r="W716" s="110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</row>
    <row r="717" ht="21.0" customHeight="1">
      <c r="A717" s="78"/>
      <c r="B717" s="78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0"/>
      <c r="V717" s="110"/>
      <c r="W717" s="110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</row>
    <row r="718" ht="21.0" customHeight="1">
      <c r="A718" s="78"/>
      <c r="B718" s="78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0"/>
      <c r="V718" s="110"/>
      <c r="W718" s="110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</row>
    <row r="719" ht="21.0" customHeight="1">
      <c r="A719" s="78"/>
      <c r="B719" s="78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0"/>
      <c r="V719" s="110"/>
      <c r="W719" s="110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</row>
    <row r="720" ht="21.0" customHeight="1">
      <c r="A720" s="78"/>
      <c r="B720" s="78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0"/>
      <c r="V720" s="110"/>
      <c r="W720" s="110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</row>
    <row r="721" ht="21.0" customHeight="1">
      <c r="A721" s="78"/>
      <c r="B721" s="78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0"/>
      <c r="V721" s="110"/>
      <c r="W721" s="110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</row>
    <row r="722" ht="21.0" customHeight="1">
      <c r="A722" s="78"/>
      <c r="B722" s="78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0"/>
      <c r="V722" s="110"/>
      <c r="W722" s="110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</row>
    <row r="723" ht="21.0" customHeight="1">
      <c r="A723" s="78"/>
      <c r="B723" s="78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0"/>
      <c r="V723" s="110"/>
      <c r="W723" s="110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</row>
    <row r="724" ht="21.0" customHeight="1">
      <c r="A724" s="78"/>
      <c r="B724" s="78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0"/>
      <c r="V724" s="110"/>
      <c r="W724" s="110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</row>
    <row r="725" ht="21.0" customHeight="1">
      <c r="A725" s="78"/>
      <c r="B725" s="78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0"/>
      <c r="V725" s="110"/>
      <c r="W725" s="110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</row>
    <row r="726" ht="21.0" customHeight="1">
      <c r="A726" s="78"/>
      <c r="B726" s="78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0"/>
      <c r="V726" s="110"/>
      <c r="W726" s="110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</row>
    <row r="727" ht="21.0" customHeight="1">
      <c r="A727" s="78"/>
      <c r="B727" s="78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0"/>
      <c r="V727" s="110"/>
      <c r="W727" s="110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</row>
    <row r="728" ht="21.0" customHeight="1">
      <c r="A728" s="78"/>
      <c r="B728" s="78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0"/>
      <c r="V728" s="110"/>
      <c r="W728" s="110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</row>
    <row r="729" ht="21.0" customHeight="1">
      <c r="A729" s="78"/>
      <c r="B729" s="78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0"/>
      <c r="V729" s="110"/>
      <c r="W729" s="110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</row>
    <row r="730" ht="21.0" customHeight="1">
      <c r="A730" s="78"/>
      <c r="B730" s="78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0"/>
      <c r="V730" s="110"/>
      <c r="W730" s="110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</row>
    <row r="731" ht="21.0" customHeight="1">
      <c r="A731" s="78"/>
      <c r="B731" s="78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0"/>
      <c r="V731" s="110"/>
      <c r="W731" s="110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</row>
    <row r="732" ht="21.0" customHeight="1">
      <c r="A732" s="78"/>
      <c r="B732" s="78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0"/>
      <c r="V732" s="110"/>
      <c r="W732" s="110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</row>
    <row r="733" ht="21.0" customHeight="1">
      <c r="A733" s="78"/>
      <c r="B733" s="78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0"/>
      <c r="V733" s="110"/>
      <c r="W733" s="110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</row>
    <row r="734" ht="21.0" customHeight="1">
      <c r="A734" s="78"/>
      <c r="B734" s="78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0"/>
      <c r="V734" s="110"/>
      <c r="W734" s="110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</row>
    <row r="735" ht="21.0" customHeight="1">
      <c r="A735" s="78"/>
      <c r="B735" s="78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0"/>
      <c r="V735" s="110"/>
      <c r="W735" s="110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</row>
    <row r="736" ht="21.0" customHeight="1">
      <c r="A736" s="78"/>
      <c r="B736" s="78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0"/>
      <c r="V736" s="110"/>
      <c r="W736" s="110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</row>
    <row r="737" ht="21.0" customHeight="1">
      <c r="A737" s="78"/>
      <c r="B737" s="78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0"/>
      <c r="V737" s="110"/>
      <c r="W737" s="110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</row>
    <row r="738" ht="21.0" customHeight="1">
      <c r="A738" s="78"/>
      <c r="B738" s="78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0"/>
      <c r="V738" s="110"/>
      <c r="W738" s="110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</row>
    <row r="739" ht="21.0" customHeight="1">
      <c r="A739" s="78"/>
      <c r="B739" s="78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0"/>
      <c r="V739" s="110"/>
      <c r="W739" s="110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</row>
    <row r="740" ht="21.0" customHeight="1">
      <c r="A740" s="78"/>
      <c r="B740" s="78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0"/>
      <c r="V740" s="110"/>
      <c r="W740" s="110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</row>
    <row r="741" ht="21.0" customHeight="1">
      <c r="A741" s="78"/>
      <c r="B741" s="78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0"/>
      <c r="V741" s="110"/>
      <c r="W741" s="110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</row>
    <row r="742" ht="21.0" customHeight="1">
      <c r="A742" s="78"/>
      <c r="B742" s="78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0"/>
      <c r="V742" s="110"/>
      <c r="W742" s="110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</row>
    <row r="743" ht="21.0" customHeight="1">
      <c r="A743" s="78"/>
      <c r="B743" s="78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0"/>
      <c r="V743" s="110"/>
      <c r="W743" s="110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</row>
    <row r="744" ht="21.0" customHeight="1">
      <c r="A744" s="78"/>
      <c r="B744" s="78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0"/>
      <c r="V744" s="110"/>
      <c r="W744" s="110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</row>
    <row r="745" ht="21.0" customHeight="1">
      <c r="A745" s="78"/>
      <c r="B745" s="78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0"/>
      <c r="V745" s="110"/>
      <c r="W745" s="110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</row>
    <row r="746" ht="21.0" customHeight="1">
      <c r="A746" s="78"/>
      <c r="B746" s="78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0"/>
      <c r="V746" s="110"/>
      <c r="W746" s="110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</row>
    <row r="747" ht="21.0" customHeight="1">
      <c r="A747" s="78"/>
      <c r="B747" s="78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0"/>
      <c r="V747" s="110"/>
      <c r="W747" s="110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</row>
    <row r="748" ht="21.0" customHeight="1">
      <c r="A748" s="78"/>
      <c r="B748" s="78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0"/>
      <c r="V748" s="110"/>
      <c r="W748" s="110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</row>
    <row r="749" ht="21.0" customHeight="1">
      <c r="A749" s="78"/>
      <c r="B749" s="78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0"/>
      <c r="V749" s="110"/>
      <c r="W749" s="110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</row>
    <row r="750" ht="21.0" customHeight="1">
      <c r="A750" s="78"/>
      <c r="B750" s="78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0"/>
      <c r="V750" s="110"/>
      <c r="W750" s="110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</row>
    <row r="751" ht="21.0" customHeight="1">
      <c r="A751" s="78"/>
      <c r="B751" s="78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0"/>
      <c r="V751" s="110"/>
      <c r="W751" s="110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</row>
    <row r="752" ht="21.0" customHeight="1">
      <c r="A752" s="78"/>
      <c r="B752" s="78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0"/>
      <c r="V752" s="110"/>
      <c r="W752" s="110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</row>
    <row r="753" ht="21.0" customHeight="1">
      <c r="A753" s="78"/>
      <c r="B753" s="78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0"/>
      <c r="V753" s="110"/>
      <c r="W753" s="110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</row>
    <row r="754" ht="21.0" customHeight="1">
      <c r="A754" s="78"/>
      <c r="B754" s="78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0"/>
      <c r="V754" s="110"/>
      <c r="W754" s="110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</row>
    <row r="755" ht="21.0" customHeight="1">
      <c r="A755" s="78"/>
      <c r="B755" s="78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0"/>
      <c r="V755" s="110"/>
      <c r="W755" s="110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</row>
    <row r="756" ht="21.0" customHeight="1">
      <c r="A756" s="78"/>
      <c r="B756" s="78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0"/>
      <c r="V756" s="110"/>
      <c r="W756" s="110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</row>
    <row r="757" ht="21.0" customHeight="1">
      <c r="A757" s="78"/>
      <c r="B757" s="78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0"/>
      <c r="V757" s="110"/>
      <c r="W757" s="110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</row>
    <row r="758" ht="21.0" customHeight="1">
      <c r="A758" s="78"/>
      <c r="B758" s="78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0"/>
      <c r="V758" s="110"/>
      <c r="W758" s="110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</row>
    <row r="759" ht="21.0" customHeight="1">
      <c r="A759" s="78"/>
      <c r="B759" s="78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0"/>
      <c r="V759" s="110"/>
      <c r="W759" s="110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</row>
    <row r="760" ht="21.0" customHeight="1">
      <c r="A760" s="78"/>
      <c r="B760" s="78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0"/>
      <c r="V760" s="110"/>
      <c r="W760" s="110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</row>
    <row r="761" ht="21.0" customHeight="1">
      <c r="A761" s="78"/>
      <c r="B761" s="78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0"/>
      <c r="V761" s="110"/>
      <c r="W761" s="110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</row>
    <row r="762" ht="21.0" customHeight="1">
      <c r="A762" s="78"/>
      <c r="B762" s="78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0"/>
      <c r="V762" s="110"/>
      <c r="W762" s="110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</row>
    <row r="763" ht="21.0" customHeight="1">
      <c r="A763" s="78"/>
      <c r="B763" s="78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0"/>
      <c r="V763" s="110"/>
      <c r="W763" s="110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</row>
    <row r="764" ht="21.0" customHeight="1">
      <c r="A764" s="78"/>
      <c r="B764" s="78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0"/>
      <c r="V764" s="110"/>
      <c r="W764" s="110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</row>
    <row r="765" ht="21.0" customHeight="1">
      <c r="A765" s="78"/>
      <c r="B765" s="78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0"/>
      <c r="V765" s="110"/>
      <c r="W765" s="110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</row>
    <row r="766" ht="21.0" customHeight="1">
      <c r="A766" s="78"/>
      <c r="B766" s="78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0"/>
      <c r="V766" s="110"/>
      <c r="W766" s="110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</row>
    <row r="767" ht="21.0" customHeight="1">
      <c r="A767" s="78"/>
      <c r="B767" s="78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0"/>
      <c r="V767" s="110"/>
      <c r="W767" s="110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</row>
    <row r="768" ht="21.0" customHeight="1">
      <c r="A768" s="78"/>
      <c r="B768" s="78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0"/>
      <c r="V768" s="110"/>
      <c r="W768" s="110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</row>
    <row r="769" ht="21.0" customHeight="1">
      <c r="A769" s="78"/>
      <c r="B769" s="78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0"/>
      <c r="V769" s="110"/>
      <c r="W769" s="110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</row>
    <row r="770" ht="21.0" customHeight="1">
      <c r="A770" s="78"/>
      <c r="B770" s="78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0"/>
      <c r="V770" s="110"/>
      <c r="W770" s="110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</row>
    <row r="771" ht="21.0" customHeight="1">
      <c r="A771" s="78"/>
      <c r="B771" s="78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0"/>
      <c r="V771" s="110"/>
      <c r="W771" s="110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</row>
    <row r="772" ht="21.0" customHeight="1">
      <c r="A772" s="78"/>
      <c r="B772" s="78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0"/>
      <c r="V772" s="110"/>
      <c r="W772" s="110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</row>
    <row r="773" ht="21.0" customHeight="1">
      <c r="A773" s="78"/>
      <c r="B773" s="78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0"/>
      <c r="V773" s="110"/>
      <c r="W773" s="110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</row>
    <row r="774" ht="21.0" customHeight="1">
      <c r="A774" s="78"/>
      <c r="B774" s="78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0"/>
      <c r="V774" s="110"/>
      <c r="W774" s="110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</row>
    <row r="775" ht="21.0" customHeight="1">
      <c r="A775" s="78"/>
      <c r="B775" s="78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0"/>
      <c r="V775" s="110"/>
      <c r="W775" s="110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</row>
    <row r="776" ht="21.0" customHeight="1">
      <c r="A776" s="78"/>
      <c r="B776" s="78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0"/>
      <c r="V776" s="110"/>
      <c r="W776" s="110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</row>
    <row r="777" ht="21.0" customHeight="1">
      <c r="A777" s="78"/>
      <c r="B777" s="78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0"/>
      <c r="V777" s="110"/>
      <c r="W777" s="110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</row>
    <row r="778" ht="21.0" customHeight="1">
      <c r="A778" s="78"/>
      <c r="B778" s="78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0"/>
      <c r="V778" s="110"/>
      <c r="W778" s="110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</row>
    <row r="779" ht="21.0" customHeight="1">
      <c r="A779" s="78"/>
      <c r="B779" s="78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0"/>
      <c r="V779" s="110"/>
      <c r="W779" s="110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</row>
    <row r="780" ht="21.0" customHeight="1">
      <c r="A780" s="78"/>
      <c r="B780" s="78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0"/>
      <c r="V780" s="110"/>
      <c r="W780" s="110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</row>
    <row r="781" ht="21.0" customHeight="1">
      <c r="A781" s="78"/>
      <c r="B781" s="78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0"/>
      <c r="V781" s="110"/>
      <c r="W781" s="110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</row>
    <row r="782" ht="21.0" customHeight="1">
      <c r="A782" s="78"/>
      <c r="B782" s="78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0"/>
      <c r="V782" s="110"/>
      <c r="W782" s="110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</row>
    <row r="783" ht="21.0" customHeight="1">
      <c r="A783" s="78"/>
      <c r="B783" s="78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0"/>
      <c r="V783" s="110"/>
      <c r="W783" s="110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</row>
    <row r="784" ht="21.0" customHeight="1">
      <c r="A784" s="78"/>
      <c r="B784" s="78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0"/>
      <c r="V784" s="110"/>
      <c r="W784" s="110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</row>
    <row r="785" ht="21.0" customHeight="1">
      <c r="A785" s="78"/>
      <c r="B785" s="78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0"/>
      <c r="V785" s="110"/>
      <c r="W785" s="110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</row>
    <row r="786" ht="21.0" customHeight="1">
      <c r="A786" s="78"/>
      <c r="B786" s="78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0"/>
      <c r="V786" s="110"/>
      <c r="W786" s="110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</row>
    <row r="787" ht="21.0" customHeight="1">
      <c r="A787" s="78"/>
      <c r="B787" s="78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0"/>
      <c r="V787" s="110"/>
      <c r="W787" s="110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</row>
    <row r="788" ht="21.0" customHeight="1">
      <c r="A788" s="78"/>
      <c r="B788" s="78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0"/>
      <c r="V788" s="110"/>
      <c r="W788" s="110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</row>
    <row r="789" ht="21.0" customHeight="1">
      <c r="A789" s="78"/>
      <c r="B789" s="78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0"/>
      <c r="V789" s="110"/>
      <c r="W789" s="110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</row>
    <row r="790" ht="21.0" customHeight="1">
      <c r="A790" s="78"/>
      <c r="B790" s="78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0"/>
      <c r="V790" s="110"/>
      <c r="W790" s="110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</row>
    <row r="791" ht="21.0" customHeight="1">
      <c r="A791" s="78"/>
      <c r="B791" s="78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0"/>
      <c r="V791" s="110"/>
      <c r="W791" s="110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</row>
    <row r="792" ht="21.0" customHeight="1">
      <c r="A792" s="78"/>
      <c r="B792" s="78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0"/>
      <c r="V792" s="110"/>
      <c r="W792" s="110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</row>
    <row r="793" ht="21.0" customHeight="1">
      <c r="A793" s="78"/>
      <c r="B793" s="78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0"/>
      <c r="V793" s="110"/>
      <c r="W793" s="110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</row>
    <row r="794" ht="21.0" customHeight="1">
      <c r="A794" s="78"/>
      <c r="B794" s="78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0"/>
      <c r="V794" s="110"/>
      <c r="W794" s="110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</row>
    <row r="795" ht="21.0" customHeight="1">
      <c r="A795" s="78"/>
      <c r="B795" s="78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0"/>
      <c r="V795" s="110"/>
      <c r="W795" s="110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</row>
    <row r="796" ht="21.0" customHeight="1">
      <c r="A796" s="78"/>
      <c r="B796" s="78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0"/>
      <c r="V796" s="110"/>
      <c r="W796" s="110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</row>
    <row r="797" ht="21.0" customHeight="1">
      <c r="A797" s="78"/>
      <c r="B797" s="78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0"/>
      <c r="V797" s="110"/>
      <c r="W797" s="110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</row>
    <row r="798" ht="21.0" customHeight="1">
      <c r="A798" s="78"/>
      <c r="B798" s="78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0"/>
      <c r="V798" s="110"/>
      <c r="W798" s="110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</row>
    <row r="799" ht="21.0" customHeight="1">
      <c r="A799" s="78"/>
      <c r="B799" s="78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0"/>
      <c r="V799" s="110"/>
      <c r="W799" s="110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</row>
    <row r="800" ht="21.0" customHeight="1">
      <c r="A800" s="78"/>
      <c r="B800" s="78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0"/>
      <c r="V800" s="110"/>
      <c r="W800" s="110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</row>
    <row r="801" ht="21.0" customHeight="1">
      <c r="A801" s="78"/>
      <c r="B801" s="78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0"/>
      <c r="V801" s="110"/>
      <c r="W801" s="110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</row>
    <row r="802" ht="21.0" customHeight="1">
      <c r="A802" s="78"/>
      <c r="B802" s="78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0"/>
      <c r="V802" s="110"/>
      <c r="W802" s="110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</row>
    <row r="803" ht="21.0" customHeight="1">
      <c r="A803" s="78"/>
      <c r="B803" s="78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0"/>
      <c r="V803" s="110"/>
      <c r="W803" s="110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</row>
    <row r="804" ht="21.0" customHeight="1">
      <c r="A804" s="78"/>
      <c r="B804" s="78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0"/>
      <c r="V804" s="110"/>
      <c r="W804" s="110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</row>
    <row r="805" ht="21.0" customHeight="1">
      <c r="A805" s="78"/>
      <c r="B805" s="78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0"/>
      <c r="V805" s="110"/>
      <c r="W805" s="110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</row>
    <row r="806" ht="21.0" customHeight="1">
      <c r="A806" s="78"/>
      <c r="B806" s="78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0"/>
      <c r="V806" s="110"/>
      <c r="W806" s="110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</row>
    <row r="807" ht="21.0" customHeight="1">
      <c r="A807" s="78"/>
      <c r="B807" s="78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0"/>
      <c r="V807" s="110"/>
      <c r="W807" s="110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</row>
    <row r="808" ht="21.0" customHeight="1">
      <c r="A808" s="78"/>
      <c r="B808" s="78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0"/>
      <c r="V808" s="110"/>
      <c r="W808" s="110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</row>
    <row r="809" ht="21.0" customHeight="1">
      <c r="A809" s="78"/>
      <c r="B809" s="78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0"/>
      <c r="V809" s="110"/>
      <c r="W809" s="110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</row>
    <row r="810" ht="21.0" customHeight="1">
      <c r="A810" s="78"/>
      <c r="B810" s="78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0"/>
      <c r="V810" s="110"/>
      <c r="W810" s="110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</row>
    <row r="811" ht="21.0" customHeight="1">
      <c r="A811" s="78"/>
      <c r="B811" s="78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0"/>
      <c r="V811" s="110"/>
      <c r="W811" s="110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</row>
    <row r="812" ht="21.0" customHeight="1">
      <c r="A812" s="78"/>
      <c r="B812" s="78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0"/>
      <c r="V812" s="110"/>
      <c r="W812" s="110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</row>
    <row r="813" ht="21.0" customHeight="1">
      <c r="A813" s="78"/>
      <c r="B813" s="78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0"/>
      <c r="V813" s="110"/>
      <c r="W813" s="110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</row>
    <row r="814" ht="21.0" customHeight="1">
      <c r="A814" s="78"/>
      <c r="B814" s="78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0"/>
      <c r="V814" s="110"/>
      <c r="W814" s="110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</row>
    <row r="815" ht="21.0" customHeight="1">
      <c r="A815" s="78"/>
      <c r="B815" s="78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0"/>
      <c r="V815" s="110"/>
      <c r="W815" s="110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</row>
    <row r="816" ht="21.0" customHeight="1">
      <c r="A816" s="78"/>
      <c r="B816" s="78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0"/>
      <c r="V816" s="110"/>
      <c r="W816" s="110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</row>
    <row r="817" ht="21.0" customHeight="1">
      <c r="A817" s="78"/>
      <c r="B817" s="78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0"/>
      <c r="V817" s="110"/>
      <c r="W817" s="110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</row>
    <row r="818" ht="21.0" customHeight="1">
      <c r="A818" s="78"/>
      <c r="B818" s="78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0"/>
      <c r="V818" s="110"/>
      <c r="W818" s="110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</row>
    <row r="819" ht="21.0" customHeight="1">
      <c r="A819" s="78"/>
      <c r="B819" s="78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0"/>
      <c r="V819" s="110"/>
      <c r="W819" s="110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</row>
    <row r="820" ht="21.0" customHeight="1">
      <c r="A820" s="78"/>
      <c r="B820" s="78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0"/>
      <c r="V820" s="110"/>
      <c r="W820" s="110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</row>
    <row r="821" ht="21.0" customHeight="1">
      <c r="A821" s="78"/>
      <c r="B821" s="78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0"/>
      <c r="V821" s="110"/>
      <c r="W821" s="110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</row>
    <row r="822" ht="21.0" customHeight="1">
      <c r="A822" s="78"/>
      <c r="B822" s="78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0"/>
      <c r="V822" s="110"/>
      <c r="W822" s="110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</row>
    <row r="823" ht="21.0" customHeight="1">
      <c r="A823" s="78"/>
      <c r="B823" s="78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0"/>
      <c r="V823" s="110"/>
      <c r="W823" s="110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</row>
    <row r="824" ht="21.0" customHeight="1">
      <c r="A824" s="78"/>
      <c r="B824" s="78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0"/>
      <c r="V824" s="110"/>
      <c r="W824" s="110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</row>
    <row r="825" ht="21.0" customHeight="1">
      <c r="A825" s="78"/>
      <c r="B825" s="78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0"/>
      <c r="V825" s="110"/>
      <c r="W825" s="110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</row>
    <row r="826" ht="21.0" customHeight="1">
      <c r="A826" s="78"/>
      <c r="B826" s="78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0"/>
      <c r="V826" s="110"/>
      <c r="W826" s="110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</row>
    <row r="827" ht="21.0" customHeight="1">
      <c r="A827" s="78"/>
      <c r="B827" s="78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0"/>
      <c r="V827" s="110"/>
      <c r="W827" s="110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</row>
    <row r="828" ht="21.0" customHeight="1">
      <c r="A828" s="78"/>
      <c r="B828" s="78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0"/>
      <c r="V828" s="110"/>
      <c r="W828" s="110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</row>
    <row r="829" ht="21.0" customHeight="1">
      <c r="A829" s="78"/>
      <c r="B829" s="78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0"/>
      <c r="V829" s="110"/>
      <c r="W829" s="110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</row>
    <row r="830" ht="21.0" customHeight="1">
      <c r="A830" s="78"/>
      <c r="B830" s="78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0"/>
      <c r="V830" s="110"/>
      <c r="W830" s="110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</row>
    <row r="831" ht="21.0" customHeight="1">
      <c r="A831" s="78"/>
      <c r="B831" s="78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0"/>
      <c r="V831" s="110"/>
      <c r="W831" s="110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</row>
    <row r="832" ht="21.0" customHeight="1">
      <c r="A832" s="78"/>
      <c r="B832" s="78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0"/>
      <c r="V832" s="110"/>
      <c r="W832" s="110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</row>
    <row r="833" ht="21.0" customHeight="1">
      <c r="A833" s="78"/>
      <c r="B833" s="78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0"/>
      <c r="V833" s="110"/>
      <c r="W833" s="110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</row>
    <row r="834" ht="21.0" customHeight="1">
      <c r="A834" s="78"/>
      <c r="B834" s="78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0"/>
      <c r="V834" s="110"/>
      <c r="W834" s="110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</row>
    <row r="835" ht="21.0" customHeight="1">
      <c r="A835" s="78"/>
      <c r="B835" s="78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0"/>
      <c r="V835" s="110"/>
      <c r="W835" s="110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</row>
    <row r="836" ht="21.0" customHeight="1">
      <c r="A836" s="78"/>
      <c r="B836" s="78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0"/>
      <c r="V836" s="110"/>
      <c r="W836" s="110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</row>
    <row r="837" ht="21.0" customHeight="1">
      <c r="A837" s="78"/>
      <c r="B837" s="78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0"/>
      <c r="V837" s="110"/>
      <c r="W837" s="110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</row>
    <row r="838" ht="21.0" customHeight="1">
      <c r="A838" s="78"/>
      <c r="B838" s="78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0"/>
      <c r="V838" s="110"/>
      <c r="W838" s="110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</row>
    <row r="839" ht="21.0" customHeight="1">
      <c r="A839" s="78"/>
      <c r="B839" s="78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0"/>
      <c r="V839" s="110"/>
      <c r="W839" s="110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</row>
    <row r="840" ht="21.0" customHeight="1">
      <c r="A840" s="78"/>
      <c r="B840" s="78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0"/>
      <c r="V840" s="110"/>
      <c r="W840" s="110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</row>
    <row r="841" ht="21.0" customHeight="1">
      <c r="A841" s="78"/>
      <c r="B841" s="78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0"/>
      <c r="V841" s="110"/>
      <c r="W841" s="110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</row>
    <row r="842" ht="21.0" customHeight="1">
      <c r="A842" s="78"/>
      <c r="B842" s="78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0"/>
      <c r="V842" s="110"/>
      <c r="W842" s="110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</row>
    <row r="843" ht="21.0" customHeight="1">
      <c r="A843" s="78"/>
      <c r="B843" s="78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0"/>
      <c r="V843" s="110"/>
      <c r="W843" s="110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</row>
    <row r="844" ht="21.0" customHeight="1">
      <c r="A844" s="78"/>
      <c r="B844" s="78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0"/>
      <c r="V844" s="110"/>
      <c r="W844" s="110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</row>
    <row r="845" ht="21.0" customHeight="1">
      <c r="A845" s="78"/>
      <c r="B845" s="78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0"/>
      <c r="V845" s="110"/>
      <c r="W845" s="110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</row>
    <row r="846" ht="21.0" customHeight="1">
      <c r="A846" s="78"/>
      <c r="B846" s="78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0"/>
      <c r="V846" s="110"/>
      <c r="W846" s="110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</row>
    <row r="847" ht="21.0" customHeight="1">
      <c r="A847" s="78"/>
      <c r="B847" s="78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0"/>
      <c r="V847" s="110"/>
      <c r="W847" s="110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</row>
    <row r="848" ht="21.0" customHeight="1">
      <c r="A848" s="78"/>
      <c r="B848" s="78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0"/>
      <c r="V848" s="110"/>
      <c r="W848" s="110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</row>
    <row r="849" ht="21.0" customHeight="1">
      <c r="A849" s="78"/>
      <c r="B849" s="78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0"/>
      <c r="V849" s="110"/>
      <c r="W849" s="110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</row>
    <row r="850" ht="21.0" customHeight="1">
      <c r="A850" s="78"/>
      <c r="B850" s="78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0"/>
      <c r="V850" s="110"/>
      <c r="W850" s="110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</row>
    <row r="851" ht="21.0" customHeight="1">
      <c r="A851" s="78"/>
      <c r="B851" s="78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0"/>
      <c r="V851" s="110"/>
      <c r="W851" s="110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</row>
    <row r="852" ht="21.0" customHeight="1">
      <c r="A852" s="78"/>
      <c r="B852" s="78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0"/>
      <c r="V852" s="110"/>
      <c r="W852" s="110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</row>
    <row r="853" ht="21.0" customHeight="1">
      <c r="A853" s="78"/>
      <c r="B853" s="78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0"/>
      <c r="V853" s="110"/>
      <c r="W853" s="110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</row>
    <row r="854" ht="21.0" customHeight="1">
      <c r="A854" s="78"/>
      <c r="B854" s="78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0"/>
      <c r="V854" s="110"/>
      <c r="W854" s="110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</row>
    <row r="855" ht="21.0" customHeight="1">
      <c r="A855" s="78"/>
      <c r="B855" s="78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0"/>
      <c r="V855" s="110"/>
      <c r="W855" s="110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</row>
    <row r="856" ht="21.0" customHeight="1">
      <c r="A856" s="78"/>
      <c r="B856" s="78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0"/>
      <c r="V856" s="110"/>
      <c r="W856" s="110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</row>
    <row r="857" ht="21.0" customHeight="1">
      <c r="A857" s="78"/>
      <c r="B857" s="78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0"/>
      <c r="V857" s="110"/>
      <c r="W857" s="110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</row>
    <row r="858" ht="21.0" customHeight="1">
      <c r="A858" s="78"/>
      <c r="B858" s="78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0"/>
      <c r="V858" s="110"/>
      <c r="W858" s="110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</row>
    <row r="859" ht="21.0" customHeight="1">
      <c r="A859" s="78"/>
      <c r="B859" s="78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0"/>
      <c r="V859" s="110"/>
      <c r="W859" s="110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</row>
    <row r="860" ht="21.0" customHeight="1">
      <c r="A860" s="78"/>
      <c r="B860" s="78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0"/>
      <c r="V860" s="110"/>
      <c r="W860" s="110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</row>
    <row r="861" ht="21.0" customHeight="1">
      <c r="A861" s="78"/>
      <c r="B861" s="78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0"/>
      <c r="V861" s="110"/>
      <c r="W861" s="110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</row>
    <row r="862" ht="21.0" customHeight="1">
      <c r="A862" s="78"/>
      <c r="B862" s="78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0"/>
      <c r="V862" s="110"/>
      <c r="W862" s="110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</row>
    <row r="863" ht="21.0" customHeight="1">
      <c r="A863" s="78"/>
      <c r="B863" s="78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0"/>
      <c r="V863" s="110"/>
      <c r="W863" s="110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</row>
    <row r="864" ht="21.0" customHeight="1">
      <c r="A864" s="78"/>
      <c r="B864" s="78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0"/>
      <c r="V864" s="110"/>
      <c r="W864" s="110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</row>
    <row r="865" ht="21.0" customHeight="1">
      <c r="A865" s="78"/>
      <c r="B865" s="78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0"/>
      <c r="V865" s="110"/>
      <c r="W865" s="110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</row>
    <row r="866" ht="21.0" customHeight="1">
      <c r="A866" s="78"/>
      <c r="B866" s="78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0"/>
      <c r="V866" s="110"/>
      <c r="W866" s="110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</row>
    <row r="867" ht="21.0" customHeight="1">
      <c r="A867" s="78"/>
      <c r="B867" s="78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0"/>
      <c r="V867" s="110"/>
      <c r="W867" s="110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</row>
    <row r="868" ht="21.0" customHeight="1">
      <c r="A868" s="78"/>
      <c r="B868" s="78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0"/>
      <c r="V868" s="110"/>
      <c r="W868" s="110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</row>
    <row r="869" ht="21.0" customHeight="1">
      <c r="A869" s="78"/>
      <c r="B869" s="78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0"/>
      <c r="V869" s="110"/>
      <c r="W869" s="110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</row>
    <row r="870" ht="21.0" customHeight="1">
      <c r="A870" s="78"/>
      <c r="B870" s="78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0"/>
      <c r="V870" s="110"/>
      <c r="W870" s="110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</row>
    <row r="871" ht="21.0" customHeight="1">
      <c r="A871" s="78"/>
      <c r="B871" s="78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0"/>
      <c r="V871" s="110"/>
      <c r="W871" s="110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</row>
    <row r="872" ht="21.0" customHeight="1">
      <c r="A872" s="78"/>
      <c r="B872" s="78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0"/>
      <c r="V872" s="110"/>
      <c r="W872" s="110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</row>
    <row r="873" ht="21.0" customHeight="1">
      <c r="A873" s="78"/>
      <c r="B873" s="78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0"/>
      <c r="V873" s="110"/>
      <c r="W873" s="110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</row>
    <row r="874" ht="21.0" customHeight="1">
      <c r="A874" s="78"/>
      <c r="B874" s="78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0"/>
      <c r="V874" s="110"/>
      <c r="W874" s="110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</row>
    <row r="875" ht="21.0" customHeight="1">
      <c r="A875" s="78"/>
      <c r="B875" s="78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0"/>
      <c r="V875" s="110"/>
      <c r="W875" s="110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</row>
    <row r="876" ht="21.0" customHeight="1">
      <c r="A876" s="78"/>
      <c r="B876" s="78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0"/>
      <c r="V876" s="110"/>
      <c r="W876" s="110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</row>
    <row r="877" ht="21.0" customHeight="1">
      <c r="A877" s="78"/>
      <c r="B877" s="78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0"/>
      <c r="V877" s="110"/>
      <c r="W877" s="110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</row>
    <row r="878" ht="21.0" customHeight="1">
      <c r="A878" s="78"/>
      <c r="B878" s="78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0"/>
      <c r="V878" s="110"/>
      <c r="W878" s="110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</row>
    <row r="879" ht="21.0" customHeight="1">
      <c r="A879" s="78"/>
      <c r="B879" s="78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0"/>
      <c r="V879" s="110"/>
      <c r="W879" s="110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</row>
    <row r="880" ht="21.0" customHeight="1">
      <c r="A880" s="78"/>
      <c r="B880" s="78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0"/>
      <c r="V880" s="110"/>
      <c r="W880" s="110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</row>
    <row r="881" ht="21.0" customHeight="1">
      <c r="A881" s="78"/>
      <c r="B881" s="78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0"/>
      <c r="V881" s="110"/>
      <c r="W881" s="110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</row>
    <row r="882" ht="21.0" customHeight="1">
      <c r="A882" s="78"/>
      <c r="B882" s="78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0"/>
      <c r="V882" s="110"/>
      <c r="W882" s="110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</row>
    <row r="883" ht="21.0" customHeight="1">
      <c r="A883" s="78"/>
      <c r="B883" s="78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0"/>
      <c r="V883" s="110"/>
      <c r="W883" s="110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</row>
    <row r="884" ht="21.0" customHeight="1">
      <c r="A884" s="78"/>
      <c r="B884" s="78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0"/>
      <c r="V884" s="110"/>
      <c r="W884" s="110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</row>
    <row r="885" ht="21.0" customHeight="1">
      <c r="A885" s="78"/>
      <c r="B885" s="78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0"/>
      <c r="V885" s="110"/>
      <c r="W885" s="110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</row>
    <row r="886" ht="21.0" customHeight="1">
      <c r="A886" s="78"/>
      <c r="B886" s="78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0"/>
      <c r="V886" s="110"/>
      <c r="W886" s="110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</row>
    <row r="887" ht="21.0" customHeight="1">
      <c r="A887" s="78"/>
      <c r="B887" s="78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0"/>
      <c r="V887" s="110"/>
      <c r="W887" s="110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</row>
    <row r="888" ht="21.0" customHeight="1">
      <c r="A888" s="78"/>
      <c r="B888" s="78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0"/>
      <c r="V888" s="110"/>
      <c r="W888" s="110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</row>
    <row r="889" ht="21.0" customHeight="1">
      <c r="A889" s="78"/>
      <c r="B889" s="78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0"/>
      <c r="V889" s="110"/>
      <c r="W889" s="110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</row>
    <row r="890" ht="21.0" customHeight="1">
      <c r="A890" s="78"/>
      <c r="B890" s="78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0"/>
      <c r="V890" s="110"/>
      <c r="W890" s="110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</row>
    <row r="891" ht="21.0" customHeight="1">
      <c r="A891" s="78"/>
      <c r="B891" s="78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0"/>
      <c r="V891" s="110"/>
      <c r="W891" s="110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</row>
    <row r="892" ht="21.0" customHeight="1">
      <c r="A892" s="78"/>
      <c r="B892" s="78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0"/>
      <c r="V892" s="110"/>
      <c r="W892" s="110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</row>
    <row r="893" ht="21.0" customHeight="1">
      <c r="A893" s="78"/>
      <c r="B893" s="78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0"/>
      <c r="V893" s="110"/>
      <c r="W893" s="110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</row>
    <row r="894" ht="21.0" customHeight="1">
      <c r="A894" s="78"/>
      <c r="B894" s="78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0"/>
      <c r="V894" s="110"/>
      <c r="W894" s="110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</row>
    <row r="895" ht="21.0" customHeight="1">
      <c r="A895" s="78"/>
      <c r="B895" s="78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0"/>
      <c r="V895" s="110"/>
      <c r="W895" s="110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</row>
    <row r="896" ht="21.0" customHeight="1">
      <c r="A896" s="78"/>
      <c r="B896" s="78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0"/>
      <c r="V896" s="110"/>
      <c r="W896" s="110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</row>
    <row r="897" ht="21.0" customHeight="1">
      <c r="A897" s="78"/>
      <c r="B897" s="78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0"/>
      <c r="V897" s="110"/>
      <c r="W897" s="110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</row>
    <row r="898" ht="21.0" customHeight="1">
      <c r="A898" s="78"/>
      <c r="B898" s="78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0"/>
      <c r="V898" s="110"/>
      <c r="W898" s="110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</row>
    <row r="899" ht="21.0" customHeight="1">
      <c r="A899" s="78"/>
      <c r="B899" s="78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0"/>
      <c r="V899" s="110"/>
      <c r="W899" s="110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</row>
    <row r="900" ht="21.0" customHeight="1">
      <c r="A900" s="78"/>
      <c r="B900" s="78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0"/>
      <c r="V900" s="110"/>
      <c r="W900" s="110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</row>
    <row r="901" ht="21.0" customHeight="1">
      <c r="A901" s="78"/>
      <c r="B901" s="78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0"/>
      <c r="V901" s="110"/>
      <c r="W901" s="110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</row>
    <row r="902" ht="21.0" customHeight="1">
      <c r="A902" s="78"/>
      <c r="B902" s="78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0"/>
      <c r="V902" s="110"/>
      <c r="W902" s="110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</row>
    <row r="903" ht="21.0" customHeight="1">
      <c r="A903" s="78"/>
      <c r="B903" s="78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0"/>
      <c r="V903" s="110"/>
      <c r="W903" s="110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</row>
    <row r="904" ht="21.0" customHeight="1">
      <c r="A904" s="78"/>
      <c r="B904" s="78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0"/>
      <c r="V904" s="110"/>
      <c r="W904" s="110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</row>
    <row r="905" ht="21.0" customHeight="1">
      <c r="A905" s="78"/>
      <c r="B905" s="78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0"/>
      <c r="V905" s="110"/>
      <c r="W905" s="110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</row>
    <row r="906" ht="21.0" customHeight="1">
      <c r="A906" s="78"/>
      <c r="B906" s="78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0"/>
      <c r="V906" s="110"/>
      <c r="W906" s="110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</row>
    <row r="907" ht="21.0" customHeight="1">
      <c r="A907" s="78"/>
      <c r="B907" s="78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0"/>
      <c r="V907" s="110"/>
      <c r="W907" s="110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</row>
    <row r="908" ht="21.0" customHeight="1">
      <c r="A908" s="78"/>
      <c r="B908" s="78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0"/>
      <c r="V908" s="110"/>
      <c r="W908" s="110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</row>
    <row r="909" ht="21.0" customHeight="1">
      <c r="A909" s="78"/>
      <c r="B909" s="78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0"/>
      <c r="V909" s="110"/>
      <c r="W909" s="110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</row>
    <row r="910" ht="21.0" customHeight="1">
      <c r="A910" s="78"/>
      <c r="B910" s="78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0"/>
      <c r="V910" s="110"/>
      <c r="W910" s="110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</row>
    <row r="911" ht="21.0" customHeight="1">
      <c r="A911" s="78"/>
      <c r="B911" s="78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0"/>
      <c r="V911" s="110"/>
      <c r="W911" s="110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</row>
    <row r="912" ht="21.0" customHeight="1">
      <c r="A912" s="78"/>
      <c r="B912" s="78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0"/>
      <c r="V912" s="110"/>
      <c r="W912" s="110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</row>
    <row r="913" ht="21.0" customHeight="1">
      <c r="A913" s="78"/>
      <c r="B913" s="78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0"/>
      <c r="V913" s="110"/>
      <c r="W913" s="110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</row>
    <row r="914" ht="21.0" customHeight="1">
      <c r="A914" s="78"/>
      <c r="B914" s="78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0"/>
      <c r="V914" s="110"/>
      <c r="W914" s="110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</row>
    <row r="915" ht="21.0" customHeight="1">
      <c r="A915" s="78"/>
      <c r="B915" s="78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0"/>
      <c r="V915" s="110"/>
      <c r="W915" s="110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</row>
    <row r="916" ht="21.0" customHeight="1">
      <c r="A916" s="78"/>
      <c r="B916" s="78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0"/>
      <c r="V916" s="110"/>
      <c r="W916" s="110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</row>
    <row r="917" ht="21.0" customHeight="1">
      <c r="A917" s="78"/>
      <c r="B917" s="78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0"/>
      <c r="V917" s="110"/>
      <c r="W917" s="110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</row>
    <row r="918" ht="21.0" customHeight="1">
      <c r="A918" s="78"/>
      <c r="B918" s="78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0"/>
      <c r="V918" s="110"/>
      <c r="W918" s="110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</row>
    <row r="919" ht="21.0" customHeight="1">
      <c r="A919" s="78"/>
      <c r="B919" s="78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0"/>
      <c r="V919" s="110"/>
      <c r="W919" s="110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</row>
    <row r="920" ht="21.0" customHeight="1">
      <c r="A920" s="78"/>
      <c r="B920" s="78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0"/>
      <c r="V920" s="110"/>
      <c r="W920" s="110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</row>
    <row r="921" ht="21.0" customHeight="1">
      <c r="A921" s="78"/>
      <c r="B921" s="78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0"/>
      <c r="V921" s="110"/>
      <c r="W921" s="110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</row>
    <row r="922" ht="21.0" customHeight="1">
      <c r="A922" s="78"/>
      <c r="B922" s="78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0"/>
      <c r="V922" s="110"/>
      <c r="W922" s="110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</row>
    <row r="923" ht="21.0" customHeight="1">
      <c r="A923" s="78"/>
      <c r="B923" s="78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0"/>
      <c r="V923" s="110"/>
      <c r="W923" s="110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</row>
    <row r="924" ht="21.0" customHeight="1">
      <c r="A924" s="78"/>
      <c r="B924" s="78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0"/>
      <c r="V924" s="110"/>
      <c r="W924" s="110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</row>
    <row r="925" ht="21.0" customHeight="1">
      <c r="A925" s="78"/>
      <c r="B925" s="78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0"/>
      <c r="V925" s="110"/>
      <c r="W925" s="110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</row>
    <row r="926" ht="21.0" customHeight="1">
      <c r="A926" s="78"/>
      <c r="B926" s="78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0"/>
      <c r="V926" s="110"/>
      <c r="W926" s="110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</row>
    <row r="927" ht="21.0" customHeight="1">
      <c r="A927" s="78"/>
      <c r="B927" s="78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0"/>
      <c r="V927" s="110"/>
      <c r="W927" s="110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</row>
    <row r="928" ht="21.0" customHeight="1">
      <c r="A928" s="78"/>
      <c r="B928" s="78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0"/>
      <c r="V928" s="110"/>
      <c r="W928" s="110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</row>
    <row r="929" ht="21.0" customHeight="1">
      <c r="A929" s="78"/>
      <c r="B929" s="78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0"/>
      <c r="V929" s="110"/>
      <c r="W929" s="110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</row>
    <row r="930" ht="21.0" customHeight="1">
      <c r="A930" s="78"/>
      <c r="B930" s="78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0"/>
      <c r="V930" s="110"/>
      <c r="W930" s="110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</row>
    <row r="931" ht="21.0" customHeight="1">
      <c r="A931" s="78"/>
      <c r="B931" s="78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0"/>
      <c r="V931" s="110"/>
      <c r="W931" s="110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</row>
    <row r="932" ht="21.0" customHeight="1">
      <c r="A932" s="78"/>
      <c r="B932" s="78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0"/>
      <c r="V932" s="110"/>
      <c r="W932" s="110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</row>
    <row r="933" ht="21.0" customHeight="1">
      <c r="A933" s="78"/>
      <c r="B933" s="78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0"/>
      <c r="V933" s="110"/>
      <c r="W933" s="110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</row>
    <row r="934" ht="21.0" customHeight="1">
      <c r="A934" s="78"/>
      <c r="B934" s="78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0"/>
      <c r="V934" s="110"/>
      <c r="W934" s="110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</row>
    <row r="935" ht="21.0" customHeight="1">
      <c r="A935" s="78"/>
      <c r="B935" s="78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0"/>
      <c r="V935" s="110"/>
      <c r="W935" s="110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</row>
    <row r="936" ht="21.0" customHeight="1">
      <c r="A936" s="78"/>
      <c r="B936" s="78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0"/>
      <c r="V936" s="110"/>
      <c r="W936" s="110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</row>
    <row r="937" ht="21.0" customHeight="1">
      <c r="A937" s="78"/>
      <c r="B937" s="78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0"/>
      <c r="V937" s="110"/>
      <c r="W937" s="110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</row>
    <row r="938" ht="21.0" customHeight="1">
      <c r="A938" s="78"/>
      <c r="B938" s="78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0"/>
      <c r="V938" s="110"/>
      <c r="W938" s="110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</row>
    <row r="939" ht="21.0" customHeight="1">
      <c r="A939" s="78"/>
      <c r="B939" s="78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0"/>
      <c r="V939" s="110"/>
      <c r="W939" s="110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</row>
    <row r="940" ht="21.0" customHeight="1">
      <c r="A940" s="78"/>
      <c r="B940" s="78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0"/>
      <c r="V940" s="110"/>
      <c r="W940" s="110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</row>
    <row r="941" ht="21.0" customHeight="1">
      <c r="A941" s="78"/>
      <c r="B941" s="78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0"/>
      <c r="V941" s="110"/>
      <c r="W941" s="110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</row>
    <row r="942" ht="21.0" customHeight="1">
      <c r="A942" s="78"/>
      <c r="B942" s="78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0"/>
      <c r="V942" s="110"/>
      <c r="W942" s="110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</row>
    <row r="943" ht="21.0" customHeight="1">
      <c r="A943" s="78"/>
      <c r="B943" s="78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0"/>
      <c r="V943" s="110"/>
      <c r="W943" s="110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</row>
    <row r="944" ht="21.0" customHeight="1">
      <c r="A944" s="78"/>
      <c r="B944" s="78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0"/>
      <c r="V944" s="110"/>
      <c r="W944" s="110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</row>
    <row r="945" ht="21.0" customHeight="1">
      <c r="A945" s="78"/>
      <c r="B945" s="78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0"/>
      <c r="V945" s="110"/>
      <c r="W945" s="110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</row>
    <row r="946" ht="21.0" customHeight="1">
      <c r="A946" s="78"/>
      <c r="B946" s="78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0"/>
      <c r="V946" s="110"/>
      <c r="W946" s="110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</row>
    <row r="947" ht="21.0" customHeight="1">
      <c r="A947" s="78"/>
      <c r="B947" s="78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0"/>
      <c r="V947" s="110"/>
      <c r="W947" s="110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</row>
    <row r="948" ht="21.0" customHeight="1">
      <c r="A948" s="78"/>
      <c r="B948" s="78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0"/>
      <c r="V948" s="110"/>
      <c r="W948" s="110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</row>
    <row r="949" ht="21.0" customHeight="1">
      <c r="A949" s="78"/>
      <c r="B949" s="78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0"/>
      <c r="V949" s="110"/>
      <c r="W949" s="110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</row>
    <row r="950" ht="21.0" customHeight="1">
      <c r="A950" s="78"/>
      <c r="B950" s="78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0"/>
      <c r="V950" s="110"/>
      <c r="W950" s="110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</row>
    <row r="951" ht="21.0" customHeight="1">
      <c r="A951" s="78"/>
      <c r="B951" s="78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0"/>
      <c r="V951" s="110"/>
      <c r="W951" s="110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</row>
    <row r="952" ht="21.0" customHeight="1">
      <c r="A952" s="78"/>
      <c r="B952" s="78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0"/>
      <c r="V952" s="110"/>
      <c r="W952" s="110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</row>
    <row r="953" ht="21.0" customHeight="1">
      <c r="A953" s="78"/>
      <c r="B953" s="78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0"/>
      <c r="V953" s="110"/>
      <c r="W953" s="110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</row>
    <row r="954" ht="21.0" customHeight="1">
      <c r="A954" s="78"/>
      <c r="B954" s="78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0"/>
      <c r="V954" s="110"/>
      <c r="W954" s="110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</row>
    <row r="955" ht="21.0" customHeight="1">
      <c r="A955" s="78"/>
      <c r="B955" s="78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0"/>
      <c r="V955" s="110"/>
      <c r="W955" s="110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</row>
    <row r="956" ht="21.0" customHeight="1">
      <c r="A956" s="78"/>
      <c r="B956" s="78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0"/>
      <c r="V956" s="110"/>
      <c r="W956" s="110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</row>
    <row r="957" ht="21.0" customHeight="1">
      <c r="A957" s="78"/>
      <c r="B957" s="78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0"/>
      <c r="V957" s="110"/>
      <c r="W957" s="110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</row>
    <row r="958" ht="21.0" customHeight="1">
      <c r="A958" s="78"/>
      <c r="B958" s="78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0"/>
      <c r="V958" s="110"/>
      <c r="W958" s="110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</row>
    <row r="959" ht="21.0" customHeight="1">
      <c r="A959" s="78"/>
      <c r="B959" s="78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0"/>
      <c r="V959" s="110"/>
      <c r="W959" s="110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</row>
    <row r="960" ht="21.0" customHeight="1">
      <c r="A960" s="78"/>
      <c r="B960" s="78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0"/>
      <c r="V960" s="110"/>
      <c r="W960" s="110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</row>
    <row r="961" ht="21.0" customHeight="1">
      <c r="A961" s="78"/>
      <c r="B961" s="78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0"/>
      <c r="V961" s="110"/>
      <c r="W961" s="110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</row>
    <row r="962" ht="21.0" customHeight="1">
      <c r="A962" s="78"/>
      <c r="B962" s="78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0"/>
      <c r="V962" s="110"/>
      <c r="W962" s="110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</row>
    <row r="963" ht="21.0" customHeight="1">
      <c r="A963" s="78"/>
      <c r="B963" s="78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0"/>
      <c r="V963" s="110"/>
      <c r="W963" s="110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</row>
    <row r="964" ht="21.0" customHeight="1">
      <c r="A964" s="78"/>
      <c r="B964" s="78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0"/>
      <c r="V964" s="110"/>
      <c r="W964" s="110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</row>
    <row r="965" ht="21.0" customHeight="1">
      <c r="A965" s="78"/>
      <c r="B965" s="78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0"/>
      <c r="V965" s="110"/>
      <c r="W965" s="110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</row>
    <row r="966" ht="21.0" customHeight="1">
      <c r="A966" s="78"/>
      <c r="B966" s="78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0"/>
      <c r="V966" s="110"/>
      <c r="W966" s="110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</row>
    <row r="967" ht="21.0" customHeight="1">
      <c r="A967" s="78"/>
      <c r="B967" s="78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0"/>
      <c r="V967" s="110"/>
      <c r="W967" s="110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</row>
    <row r="968" ht="21.0" customHeight="1">
      <c r="A968" s="78"/>
      <c r="B968" s="78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0"/>
      <c r="V968" s="110"/>
      <c r="W968" s="110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</row>
    <row r="969" ht="21.0" customHeight="1">
      <c r="A969" s="78"/>
      <c r="B969" s="78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0"/>
      <c r="V969" s="110"/>
      <c r="W969" s="110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</row>
    <row r="970" ht="21.0" customHeight="1">
      <c r="A970" s="78"/>
      <c r="B970" s="78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0"/>
      <c r="V970" s="110"/>
      <c r="W970" s="110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</row>
    <row r="971" ht="21.0" customHeight="1">
      <c r="A971" s="78"/>
      <c r="B971" s="78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0"/>
      <c r="V971" s="110"/>
      <c r="W971" s="110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</row>
    <row r="972" ht="21.0" customHeight="1">
      <c r="A972" s="78"/>
      <c r="B972" s="78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0"/>
      <c r="V972" s="110"/>
      <c r="W972" s="110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</row>
    <row r="973" ht="21.0" customHeight="1">
      <c r="A973" s="78"/>
      <c r="B973" s="78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0"/>
      <c r="V973" s="110"/>
      <c r="W973" s="110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</row>
    <row r="974" ht="21.0" customHeight="1">
      <c r="A974" s="78"/>
      <c r="B974" s="78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0"/>
      <c r="V974" s="110"/>
      <c r="W974" s="110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</row>
    <row r="975" ht="21.0" customHeight="1">
      <c r="A975" s="78"/>
      <c r="B975" s="78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0"/>
      <c r="V975" s="110"/>
      <c r="W975" s="110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</row>
    <row r="976" ht="21.0" customHeight="1">
      <c r="A976" s="78"/>
      <c r="B976" s="78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0"/>
      <c r="V976" s="110"/>
      <c r="W976" s="110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</row>
    <row r="977" ht="21.0" customHeight="1">
      <c r="A977" s="78"/>
      <c r="B977" s="78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0"/>
      <c r="V977" s="110"/>
      <c r="W977" s="110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</row>
    <row r="978" ht="21.0" customHeight="1">
      <c r="A978" s="78"/>
      <c r="B978" s="78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0"/>
      <c r="V978" s="110"/>
      <c r="W978" s="110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</row>
    <row r="979" ht="21.0" customHeight="1">
      <c r="A979" s="78"/>
      <c r="B979" s="78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0"/>
      <c r="V979" s="110"/>
      <c r="W979" s="110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</row>
    <row r="980" ht="21.0" customHeight="1">
      <c r="A980" s="78"/>
      <c r="B980" s="78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0"/>
      <c r="V980" s="110"/>
      <c r="W980" s="110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</row>
    <row r="981" ht="21.0" customHeight="1">
      <c r="A981" s="78"/>
      <c r="B981" s="78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0"/>
      <c r="V981" s="110"/>
      <c r="W981" s="110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</row>
    <row r="982" ht="21.0" customHeight="1">
      <c r="A982" s="78"/>
      <c r="B982" s="78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0"/>
      <c r="V982" s="110"/>
      <c r="W982" s="110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</row>
    <row r="983" ht="21.0" customHeight="1">
      <c r="A983" s="78"/>
      <c r="B983" s="78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0"/>
      <c r="V983" s="110"/>
      <c r="W983" s="110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</row>
    <row r="984" ht="21.0" customHeight="1">
      <c r="A984" s="78"/>
      <c r="B984" s="78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0"/>
      <c r="V984" s="110"/>
      <c r="W984" s="110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</row>
    <row r="985" ht="21.0" customHeight="1">
      <c r="A985" s="78"/>
      <c r="B985" s="78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0"/>
      <c r="V985" s="110"/>
      <c r="W985" s="110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</row>
    <row r="986" ht="21.0" customHeight="1">
      <c r="A986" s="78"/>
      <c r="B986" s="78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0"/>
      <c r="V986" s="110"/>
      <c r="W986" s="110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</row>
    <row r="987" ht="21.0" customHeight="1">
      <c r="A987" s="78"/>
      <c r="B987" s="78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0"/>
      <c r="V987" s="110"/>
      <c r="W987" s="110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</row>
    <row r="988" ht="21.0" customHeight="1">
      <c r="A988" s="78"/>
      <c r="B988" s="78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0"/>
      <c r="V988" s="110"/>
      <c r="W988" s="110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</row>
    <row r="989" ht="21.0" customHeight="1">
      <c r="A989" s="78"/>
      <c r="B989" s="78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0"/>
      <c r="V989" s="110"/>
      <c r="W989" s="110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</row>
    <row r="990" ht="21.0" customHeight="1">
      <c r="A990" s="78"/>
      <c r="B990" s="78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0"/>
      <c r="V990" s="110"/>
      <c r="W990" s="110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</row>
    <row r="991" ht="21.0" customHeight="1">
      <c r="A991" s="78"/>
      <c r="B991" s="78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0"/>
      <c r="V991" s="110"/>
      <c r="W991" s="110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</row>
    <row r="992" ht="21.0" customHeight="1">
      <c r="A992" s="78"/>
      <c r="B992" s="78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0"/>
      <c r="V992" s="110"/>
      <c r="W992" s="110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</row>
    <row r="993" ht="21.0" customHeight="1">
      <c r="A993" s="78"/>
      <c r="B993" s="78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0"/>
      <c r="V993" s="110"/>
      <c r="W993" s="110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</row>
    <row r="994" ht="21.0" customHeight="1">
      <c r="A994" s="78"/>
      <c r="B994" s="78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0"/>
      <c r="V994" s="110"/>
      <c r="W994" s="110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</row>
    <row r="995" ht="21.0" customHeight="1">
      <c r="A995" s="78"/>
      <c r="B995" s="78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0"/>
      <c r="V995" s="110"/>
      <c r="W995" s="110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</row>
    <row r="996" ht="21.0" customHeight="1">
      <c r="A996" s="78"/>
      <c r="B996" s="78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0"/>
      <c r="V996" s="110"/>
      <c r="W996" s="110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</row>
    <row r="997" ht="21.0" customHeight="1">
      <c r="A997" s="78"/>
      <c r="B997" s="78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0"/>
      <c r="V997" s="110"/>
      <c r="W997" s="110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</row>
    <row r="998" ht="21.0" customHeight="1">
      <c r="A998" s="78"/>
      <c r="B998" s="78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0"/>
      <c r="V998" s="110"/>
      <c r="W998" s="110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</row>
    <row r="999" ht="21.0" customHeight="1">
      <c r="A999" s="78"/>
      <c r="B999" s="78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0"/>
      <c r="V999" s="110"/>
      <c r="W999" s="110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</row>
    <row r="1000" ht="21.0" customHeight="1">
      <c r="A1000" s="78"/>
      <c r="B1000" s="78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0"/>
      <c r="V1000" s="110"/>
      <c r="W1000" s="110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</row>
  </sheetData>
  <autoFilter ref="$A$3:$W$181"/>
  <mergeCells count="5">
    <mergeCell ref="A1:W1"/>
    <mergeCell ref="A2:H2"/>
    <mergeCell ref="I2:J2"/>
    <mergeCell ref="L2:T2"/>
    <mergeCell ref="U2:W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25"/>
    <col customWidth="1" min="2" max="2" width="21.75"/>
    <col customWidth="1" min="3" max="3" width="18.13"/>
    <col customWidth="1" min="4" max="4" width="20.5"/>
    <col customWidth="1" min="5" max="5" width="24.25"/>
    <col customWidth="1" min="6" max="6" width="20.88"/>
    <col customWidth="1" min="7" max="8" width="17.38"/>
    <col customWidth="1" min="9" max="10" width="17.5"/>
    <col customWidth="1" min="11" max="11" width="13.63"/>
    <col customWidth="1" min="12" max="13" width="18.38"/>
    <col customWidth="1" min="14" max="14" width="14.5"/>
    <col customWidth="1" min="15" max="15" width="21.38"/>
    <col customWidth="1" min="16" max="16" width="21.5"/>
    <col customWidth="1" min="17" max="17" width="17.63"/>
    <col customWidth="1" min="18" max="18" width="16.75"/>
    <col customWidth="1" min="19" max="19" width="15.38"/>
    <col customWidth="1" min="20" max="21" width="9.13"/>
    <col customWidth="1" min="22" max="30" width="8.63"/>
  </cols>
  <sheetData>
    <row r="1" ht="36.0" customHeight="1">
      <c r="A1" s="76" t="s">
        <v>401</v>
      </c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</row>
    <row r="2" ht="34.5" customHeight="1">
      <c r="A2" s="79" t="s">
        <v>349</v>
      </c>
      <c r="B2" s="80"/>
      <c r="C2" s="80"/>
      <c r="D2" s="80"/>
      <c r="E2" s="120" t="s">
        <v>350</v>
      </c>
      <c r="F2" s="83"/>
      <c r="G2" s="121" t="s">
        <v>351</v>
      </c>
      <c r="H2" s="81" t="s">
        <v>352</v>
      </c>
      <c r="I2" s="82"/>
      <c r="J2" s="82"/>
      <c r="K2" s="82"/>
      <c r="L2" s="82"/>
      <c r="M2" s="82"/>
      <c r="N2" s="82"/>
      <c r="O2" s="82"/>
      <c r="P2" s="83"/>
      <c r="Q2" s="84" t="s">
        <v>318</v>
      </c>
      <c r="R2" s="82"/>
      <c r="S2" s="83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</row>
    <row r="3" ht="21.0" customHeight="1">
      <c r="A3" s="87" t="s">
        <v>72</v>
      </c>
      <c r="B3" s="87" t="s">
        <v>73</v>
      </c>
      <c r="C3" s="88" t="s">
        <v>4</v>
      </c>
      <c r="D3" s="88" t="s">
        <v>74</v>
      </c>
      <c r="E3" s="122" t="s">
        <v>358</v>
      </c>
      <c r="F3" s="122" t="s">
        <v>359</v>
      </c>
      <c r="G3" s="123" t="s">
        <v>360</v>
      </c>
      <c r="H3" s="89" t="s">
        <v>361</v>
      </c>
      <c r="I3" s="89" t="s">
        <v>362</v>
      </c>
      <c r="J3" s="89" t="s">
        <v>363</v>
      </c>
      <c r="K3" s="89" t="s">
        <v>364</v>
      </c>
      <c r="L3" s="89" t="s">
        <v>390</v>
      </c>
      <c r="M3" s="89" t="s">
        <v>391</v>
      </c>
      <c r="N3" s="89" t="s">
        <v>327</v>
      </c>
      <c r="O3" s="89" t="s">
        <v>328</v>
      </c>
      <c r="P3" s="89" t="s">
        <v>329</v>
      </c>
      <c r="Q3" s="90" t="s">
        <v>330</v>
      </c>
      <c r="R3" s="90" t="s">
        <v>331</v>
      </c>
      <c r="S3" s="90" t="s">
        <v>333</v>
      </c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</row>
    <row r="4" ht="21.0" customHeight="1">
      <c r="A4" s="93">
        <v>1.1726598E7</v>
      </c>
      <c r="B4" s="93" t="s">
        <v>90</v>
      </c>
      <c r="C4" s="94">
        <v>8.4488161E7</v>
      </c>
      <c r="D4" s="94">
        <v>8.091828324E9</v>
      </c>
      <c r="E4" s="125">
        <v>3.013557952990218E8</v>
      </c>
      <c r="F4" s="125">
        <v>1.5378933001365575E8</v>
      </c>
      <c r="G4" s="126">
        <v>4.593060011251047E8</v>
      </c>
      <c r="H4" s="127">
        <v>5535.0</v>
      </c>
      <c r="I4" s="127">
        <v>1955868.0</v>
      </c>
      <c r="J4" s="127">
        <v>2.7007022E7</v>
      </c>
      <c r="K4" s="95">
        <v>2.896289E7</v>
      </c>
      <c r="L4" s="95" t="s">
        <v>341</v>
      </c>
      <c r="M4" s="95" t="s">
        <v>341</v>
      </c>
      <c r="N4" s="95">
        <v>208801.0</v>
      </c>
      <c r="O4" s="95">
        <v>-2594059.0</v>
      </c>
      <c r="P4" s="95">
        <v>5.59705695E8</v>
      </c>
      <c r="Q4" s="96">
        <v>1.857291957649692</v>
      </c>
      <c r="R4" s="96">
        <v>0.0013577079761090023</v>
      </c>
      <c r="S4" s="96">
        <v>1.2185899893076917</v>
      </c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</row>
    <row r="5" ht="21.0" customHeight="1">
      <c r="A5" s="93">
        <v>1.69446444E8</v>
      </c>
      <c r="B5" s="93" t="s">
        <v>164</v>
      </c>
      <c r="C5" s="94">
        <v>5.7449966E7</v>
      </c>
      <c r="D5" s="94">
        <v>9.00640071E8</v>
      </c>
      <c r="E5" s="125">
        <v>1.2687089850333208E8</v>
      </c>
      <c r="F5" s="125">
        <v>6.79526554164601E7</v>
      </c>
      <c r="G5" s="126">
        <v>2.052917237420212E8</v>
      </c>
      <c r="H5" s="127">
        <v>514.0</v>
      </c>
      <c r="I5" s="127">
        <v>437956.0</v>
      </c>
      <c r="J5" s="127">
        <v>7073309.0</v>
      </c>
      <c r="K5" s="95">
        <v>7511265.0</v>
      </c>
      <c r="L5" s="95" t="s">
        <v>341</v>
      </c>
      <c r="M5" s="95" t="s">
        <v>341</v>
      </c>
      <c r="N5" s="95">
        <v>194664.0</v>
      </c>
      <c r="O5" s="95">
        <v>-2084334.0</v>
      </c>
      <c r="P5" s="95">
        <v>1.45851313E8</v>
      </c>
      <c r="Q5" s="96">
        <v>1.1496041623459412</v>
      </c>
      <c r="R5" s="96">
        <v>0.0028647004124705147</v>
      </c>
      <c r="S5" s="96">
        <v>0.7104588063339724</v>
      </c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</row>
    <row r="6" ht="21.0" customHeight="1">
      <c r="A6" s="93">
        <v>1.69326547E8</v>
      </c>
      <c r="B6" s="93" t="s">
        <v>134</v>
      </c>
      <c r="C6" s="94">
        <v>6.5908457E7</v>
      </c>
      <c r="D6" s="94">
        <v>3.062565974E9</v>
      </c>
      <c r="E6" s="125">
        <v>1.7974676605827588E8</v>
      </c>
      <c r="F6" s="125">
        <v>9.686012655530049E7</v>
      </c>
      <c r="G6" s="126">
        <v>2.852050719651087E8</v>
      </c>
      <c r="H6" s="127">
        <v>128.0</v>
      </c>
      <c r="I6" s="127">
        <v>915361.0</v>
      </c>
      <c r="J6" s="127">
        <v>7355807.0</v>
      </c>
      <c r="K6" s="95">
        <v>8271168.0</v>
      </c>
      <c r="L6" s="95" t="s">
        <v>341</v>
      </c>
      <c r="M6" s="95" t="s">
        <v>341</v>
      </c>
      <c r="N6" s="95">
        <v>444029.0</v>
      </c>
      <c r="O6" s="95">
        <v>-3508800.0</v>
      </c>
      <c r="P6" s="95">
        <v>1.5632838E8</v>
      </c>
      <c r="Q6" s="96">
        <v>0.8697145624824016</v>
      </c>
      <c r="R6" s="96">
        <v>0.004584228988659125</v>
      </c>
      <c r="S6" s="96">
        <v>0.5481262269386459</v>
      </c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</row>
    <row r="7" ht="21.0" customHeight="1">
      <c r="A7" s="93">
        <v>2463403.0</v>
      </c>
      <c r="B7" s="93" t="s">
        <v>85</v>
      </c>
      <c r="C7" s="94">
        <v>8.3289877E7</v>
      </c>
      <c r="D7" s="94">
        <v>7.360126105E9</v>
      </c>
      <c r="E7" s="125">
        <v>3.3338677495398825E8</v>
      </c>
      <c r="F7" s="125">
        <v>1.6747727698078963E8</v>
      </c>
      <c r="G7" s="126">
        <v>5.038375012608421E8</v>
      </c>
      <c r="H7" s="127">
        <v>3948.0</v>
      </c>
      <c r="I7" s="127">
        <v>794356.0</v>
      </c>
      <c r="J7" s="127">
        <v>9679404.0</v>
      </c>
      <c r="K7" s="95">
        <v>1.047376E7</v>
      </c>
      <c r="L7" s="95" t="s">
        <v>341</v>
      </c>
      <c r="M7" s="95" t="s">
        <v>341</v>
      </c>
      <c r="N7" s="95">
        <v>554165.0</v>
      </c>
      <c r="O7" s="95">
        <v>-7752470.0</v>
      </c>
      <c r="P7" s="95">
        <v>2.01532468E8</v>
      </c>
      <c r="Q7" s="96">
        <v>0.6045004875427771</v>
      </c>
      <c r="R7" s="96">
        <v>0.003308896645504722</v>
      </c>
      <c r="S7" s="96">
        <v>0.39999497356919544</v>
      </c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</row>
    <row r="8" ht="21.0" customHeight="1">
      <c r="A8" s="93">
        <v>1.41154852E8</v>
      </c>
      <c r="B8" s="93" t="s">
        <v>108</v>
      </c>
      <c r="C8" s="94">
        <v>7.3026801E7</v>
      </c>
      <c r="D8" s="94">
        <v>2.546941635E9</v>
      </c>
      <c r="E8" s="125">
        <v>2.287198699636748E8</v>
      </c>
      <c r="F8" s="125">
        <v>1.209581303211933E8</v>
      </c>
      <c r="G8" s="126">
        <v>3.565059818813422E8</v>
      </c>
      <c r="H8" s="127">
        <v>346581.0</v>
      </c>
      <c r="I8" s="127">
        <v>5290960.0</v>
      </c>
      <c r="J8" s="127">
        <v>3947106.0</v>
      </c>
      <c r="K8" s="95">
        <v>9238066.0</v>
      </c>
      <c r="L8" s="95" t="s">
        <v>341</v>
      </c>
      <c r="M8" s="95" t="s">
        <v>341</v>
      </c>
      <c r="N8" s="95">
        <v>278225.0</v>
      </c>
      <c r="O8" s="95">
        <v>-4125586.0</v>
      </c>
      <c r="P8" s="95">
        <v>1.34805744E8</v>
      </c>
      <c r="Q8" s="96">
        <v>0.5893923602763931</v>
      </c>
      <c r="R8" s="96">
        <v>0.0023001760961516094</v>
      </c>
      <c r="S8" s="96">
        <v>0.37813038448501585</v>
      </c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</row>
    <row r="9" ht="21.0" customHeight="1">
      <c r="A9" s="93">
        <v>6.496634E7</v>
      </c>
      <c r="B9" s="93" t="s">
        <v>80</v>
      </c>
      <c r="C9" s="94">
        <v>9.656093E7</v>
      </c>
      <c r="D9" s="94">
        <v>4.389523123E9</v>
      </c>
      <c r="E9" s="125">
        <v>4.703026456301523E8</v>
      </c>
      <c r="F9" s="125">
        <v>2.2230327784622958E8</v>
      </c>
      <c r="G9" s="126">
        <v>6.904511187129732E8</v>
      </c>
      <c r="H9" s="127">
        <v>114338.0</v>
      </c>
      <c r="I9" s="127">
        <v>1767289.0</v>
      </c>
      <c r="J9" s="127">
        <v>1.0669708E7</v>
      </c>
      <c r="K9" s="95">
        <v>1.2436997E7</v>
      </c>
      <c r="L9" s="95" t="s">
        <v>341</v>
      </c>
      <c r="M9" s="95" t="s">
        <v>341</v>
      </c>
      <c r="N9" s="95">
        <v>619176.0</v>
      </c>
      <c r="O9" s="95">
        <v>-9456720.0</v>
      </c>
      <c r="P9" s="95">
        <v>2.31142046E8</v>
      </c>
      <c r="Q9" s="96">
        <v>0.49147511320140636</v>
      </c>
      <c r="R9" s="96">
        <v>0.0027852760696956214</v>
      </c>
      <c r="S9" s="96">
        <v>0.334769601692959</v>
      </c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</row>
    <row r="10" ht="21.0" customHeight="1">
      <c r="A10" s="93">
        <v>2.7578537E7</v>
      </c>
      <c r="B10" s="93" t="s">
        <v>82</v>
      </c>
      <c r="C10" s="94">
        <v>8.0725359E7</v>
      </c>
      <c r="D10" s="94">
        <v>2.989852434E9</v>
      </c>
      <c r="E10" s="125">
        <v>2.979593682937113E8</v>
      </c>
      <c r="F10" s="125">
        <v>1.5231321257612896E8</v>
      </c>
      <c r="G10" s="126">
        <v>4.5455901326869255E8</v>
      </c>
      <c r="H10" s="127">
        <v>35075.0</v>
      </c>
      <c r="I10" s="127">
        <v>432576.0</v>
      </c>
      <c r="J10" s="127">
        <v>7162511.0</v>
      </c>
      <c r="K10" s="95">
        <v>7595087.0</v>
      </c>
      <c r="L10" s="95" t="s">
        <v>341</v>
      </c>
      <c r="M10" s="95" t="s">
        <v>341</v>
      </c>
      <c r="N10" s="95">
        <v>184141.0</v>
      </c>
      <c r="O10" s="95">
        <v>-5923850.0</v>
      </c>
      <c r="P10" s="95">
        <v>1.47627117E8</v>
      </c>
      <c r="Q10" s="96">
        <v>0.4954605651280534</v>
      </c>
      <c r="R10" s="96">
        <v>0.0012089627477850152</v>
      </c>
      <c r="S10" s="96">
        <v>0.3247699697745004</v>
      </c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</row>
    <row r="11" ht="21.0" customHeight="1">
      <c r="A11" s="93">
        <v>1.72021868E8</v>
      </c>
      <c r="B11" s="93" t="s">
        <v>132</v>
      </c>
      <c r="C11" s="94">
        <v>7.050588E7</v>
      </c>
      <c r="D11" s="94">
        <v>7.52407454E8</v>
      </c>
      <c r="E11" s="125">
        <v>1.913100651636652E8</v>
      </c>
      <c r="F11" s="125">
        <v>1.0273559513486381E8</v>
      </c>
      <c r="G11" s="126">
        <v>3.0222852011767364E8</v>
      </c>
      <c r="H11" s="127">
        <v>0.0</v>
      </c>
      <c r="I11" s="127">
        <v>246358.0</v>
      </c>
      <c r="J11" s="127">
        <v>4441765.0</v>
      </c>
      <c r="K11" s="95">
        <v>4688123.0</v>
      </c>
      <c r="L11" s="95" t="s">
        <v>341</v>
      </c>
      <c r="M11" s="95" t="s">
        <v>341</v>
      </c>
      <c r="N11" s="95">
        <v>150102.0</v>
      </c>
      <c r="O11" s="95">
        <v>-836120.0</v>
      </c>
      <c r="P11" s="95">
        <v>9.1299578E7</v>
      </c>
      <c r="Q11" s="96">
        <v>0.4772335314500754</v>
      </c>
      <c r="R11" s="96">
        <v>0.0014610515450166714</v>
      </c>
      <c r="S11" s="96">
        <v>0.30208789681547005</v>
      </c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</row>
    <row r="12" ht="21.0" customHeight="1">
      <c r="A12" s="93">
        <v>1.71503078E8</v>
      </c>
      <c r="B12" s="93" t="s">
        <v>109</v>
      </c>
      <c r="C12" s="94">
        <v>7.337619E7</v>
      </c>
      <c r="D12" s="94">
        <v>1.175918462E9</v>
      </c>
      <c r="E12" s="125">
        <v>2.2599923312584224E8</v>
      </c>
      <c r="F12" s="125">
        <v>1.1966850398026244E8</v>
      </c>
      <c r="G12" s="126">
        <v>3.525947613499687E8</v>
      </c>
      <c r="H12" s="127">
        <v>0.0</v>
      </c>
      <c r="I12" s="127">
        <v>352275.0</v>
      </c>
      <c r="J12" s="127">
        <v>4907672.0</v>
      </c>
      <c r="K12" s="95">
        <v>5259947.0</v>
      </c>
      <c r="L12" s="95" t="s">
        <v>341</v>
      </c>
      <c r="M12" s="95" t="s">
        <v>341</v>
      </c>
      <c r="N12" s="95">
        <v>166707.0</v>
      </c>
      <c r="O12" s="95">
        <v>-3372512.0</v>
      </c>
      <c r="P12" s="95">
        <v>1.0167779E8</v>
      </c>
      <c r="Q12" s="96">
        <v>0.44990325229724637</v>
      </c>
      <c r="R12" s="96">
        <v>0.0013930733188366412</v>
      </c>
      <c r="S12" s="96">
        <v>0.2883701096712537</v>
      </c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</row>
    <row r="13" ht="21.0" customHeight="1">
      <c r="A13" s="93">
        <v>6.7071592E7</v>
      </c>
      <c r="B13" s="93" t="s">
        <v>93</v>
      </c>
      <c r="C13" s="94">
        <v>8.0933026E7</v>
      </c>
      <c r="D13" s="94">
        <v>9.838198465E9</v>
      </c>
      <c r="E13" s="125">
        <v>2.841747485688741E8</v>
      </c>
      <c r="F13" s="125">
        <v>1.4626924121233335E8</v>
      </c>
      <c r="G13" s="126">
        <v>4.352392437433921E8</v>
      </c>
      <c r="H13" s="127">
        <v>3938.0</v>
      </c>
      <c r="I13" s="127">
        <v>604192.0</v>
      </c>
      <c r="J13" s="127">
        <v>5899961.0</v>
      </c>
      <c r="K13" s="95">
        <v>6504153.0</v>
      </c>
      <c r="L13" s="95" t="s">
        <v>341</v>
      </c>
      <c r="M13" s="95" t="s">
        <v>341</v>
      </c>
      <c r="N13" s="95">
        <v>444485.0</v>
      </c>
      <c r="O13" s="95">
        <v>-3930658.0</v>
      </c>
      <c r="P13" s="95">
        <v>1.24043659E8</v>
      </c>
      <c r="Q13" s="96">
        <v>0.43650486056447096</v>
      </c>
      <c r="R13" s="96">
        <v>0.003038813877175711</v>
      </c>
      <c r="S13" s="96">
        <v>0.28500109028112713</v>
      </c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</row>
    <row r="14" ht="21.0" customHeight="1">
      <c r="A14" s="93">
        <v>7.4556991E7</v>
      </c>
      <c r="B14" s="93" t="s">
        <v>98</v>
      </c>
      <c r="C14" s="94">
        <v>7.6522138E7</v>
      </c>
      <c r="D14" s="94">
        <v>2.412294291E9</v>
      </c>
      <c r="E14" s="125">
        <v>2.701875468420904E8</v>
      </c>
      <c r="F14" s="125">
        <v>1.4004412731347734E8</v>
      </c>
      <c r="G14" s="126">
        <v>4.155419084178887E8</v>
      </c>
      <c r="H14" s="127">
        <v>5591.0</v>
      </c>
      <c r="I14" s="127">
        <v>796459.0</v>
      </c>
      <c r="J14" s="127">
        <v>5341113.0</v>
      </c>
      <c r="K14" s="95">
        <v>6137572.0</v>
      </c>
      <c r="L14" s="95" t="s">
        <v>341</v>
      </c>
      <c r="M14" s="95" t="s">
        <v>341</v>
      </c>
      <c r="N14" s="95">
        <v>480814.0</v>
      </c>
      <c r="O14" s="95">
        <v>-6480845.0</v>
      </c>
      <c r="P14" s="95">
        <v>1.14796016E8</v>
      </c>
      <c r="Q14" s="96">
        <v>0.42487530362415954</v>
      </c>
      <c r="R14" s="96">
        <v>0.0034333035538415485</v>
      </c>
      <c r="S14" s="96">
        <v>0.27625616977374917</v>
      </c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</row>
    <row r="15" ht="21.0" customHeight="1">
      <c r="A15" s="93">
        <v>6.2576249E7</v>
      </c>
      <c r="B15" s="93" t="s">
        <v>83</v>
      </c>
      <c r="C15" s="94">
        <v>9.3677938E7</v>
      </c>
      <c r="D15" s="94">
        <v>3.430140579E9</v>
      </c>
      <c r="E15" s="125">
        <v>3.8133399929125375E8</v>
      </c>
      <c r="F15" s="125">
        <v>1.872786901424741E8</v>
      </c>
      <c r="G15" s="126">
        <v>5.697988468570008E8</v>
      </c>
      <c r="H15" s="127">
        <v>6888.0</v>
      </c>
      <c r="I15" s="127">
        <v>574888.0</v>
      </c>
      <c r="J15" s="127">
        <v>7345068.0</v>
      </c>
      <c r="K15" s="95">
        <v>7919956.0</v>
      </c>
      <c r="L15" s="95" t="s">
        <v>341</v>
      </c>
      <c r="M15" s="95" t="s">
        <v>341</v>
      </c>
      <c r="N15" s="95">
        <v>341419.0</v>
      </c>
      <c r="O15" s="95">
        <v>-2927590.0</v>
      </c>
      <c r="P15" s="95">
        <v>1.52775271E8</v>
      </c>
      <c r="Q15" s="96">
        <v>0.40063375225903713</v>
      </c>
      <c r="R15" s="96">
        <v>0.0018230531180043075</v>
      </c>
      <c r="S15" s="96">
        <v>0.2681214113413977</v>
      </c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</row>
    <row r="16" ht="21.0" customHeight="1">
      <c r="A16" s="93">
        <v>1.71355737E8</v>
      </c>
      <c r="B16" s="93" t="s">
        <v>338</v>
      </c>
      <c r="C16" s="94">
        <v>6.5817731E7</v>
      </c>
      <c r="D16" s="94">
        <v>4.3557366E8</v>
      </c>
      <c r="E16" s="125">
        <v>1.931794684404645E8</v>
      </c>
      <c r="F16" s="125">
        <v>1.0367357837437922E8</v>
      </c>
      <c r="G16" s="126">
        <v>3.049685933715521E8</v>
      </c>
      <c r="H16" s="127">
        <v>25.0</v>
      </c>
      <c r="I16" s="127">
        <v>757278.0</v>
      </c>
      <c r="J16" s="127">
        <v>3617169.0</v>
      </c>
      <c r="K16" s="95">
        <v>4374447.0</v>
      </c>
      <c r="L16" s="95" t="s">
        <v>341</v>
      </c>
      <c r="M16" s="95" t="s">
        <v>341</v>
      </c>
      <c r="N16" s="95">
        <v>471101.0</v>
      </c>
      <c r="O16" s="95">
        <v>-5829136.0</v>
      </c>
      <c r="P16" s="95">
        <v>7.9928851E7</v>
      </c>
      <c r="Q16" s="96">
        <v>0.41375437899930384</v>
      </c>
      <c r="R16" s="96">
        <v>0.004544079671859989</v>
      </c>
      <c r="S16" s="96">
        <v>0.2620887945094738</v>
      </c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</row>
    <row r="17" ht="21.0" customHeight="1">
      <c r="A17" s="93">
        <v>5.524249E7</v>
      </c>
      <c r="B17" s="93" t="s">
        <v>139</v>
      </c>
      <c r="C17" s="94">
        <v>6.6774597E7</v>
      </c>
      <c r="D17" s="94">
        <v>8.66621637E8</v>
      </c>
      <c r="E17" s="125">
        <v>1.782471956325298E8</v>
      </c>
      <c r="F17" s="125">
        <v>9.608846570504883E7</v>
      </c>
      <c r="G17" s="126">
        <v>2.829875621103195E8</v>
      </c>
      <c r="H17" s="127">
        <v>252705.0</v>
      </c>
      <c r="I17" s="127">
        <v>493069.0</v>
      </c>
      <c r="J17" s="127">
        <v>3446810.0</v>
      </c>
      <c r="K17" s="95">
        <v>3939879.0</v>
      </c>
      <c r="L17" s="95" t="s">
        <v>341</v>
      </c>
      <c r="M17" s="95" t="s">
        <v>341</v>
      </c>
      <c r="N17" s="95">
        <v>315134.0</v>
      </c>
      <c r="O17" s="95">
        <v>-2387906.0</v>
      </c>
      <c r="P17" s="95">
        <v>7.3926017E7</v>
      </c>
      <c r="Q17" s="96">
        <v>0.4147387381757418</v>
      </c>
      <c r="R17" s="96">
        <v>0.0032796236019350003</v>
      </c>
      <c r="S17" s="96">
        <v>0.26123415618945395</v>
      </c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</row>
    <row r="18" ht="21.0" customHeight="1">
      <c r="A18" s="93">
        <v>1.53857025E8</v>
      </c>
      <c r="B18" s="93" t="s">
        <v>154</v>
      </c>
      <c r="C18" s="94">
        <v>6.3199615E7</v>
      </c>
      <c r="D18" s="94">
        <v>7.17995956E8</v>
      </c>
      <c r="E18" s="125">
        <v>1.517213276448572E8</v>
      </c>
      <c r="F18" s="125">
        <v>8.20179087353826E7</v>
      </c>
      <c r="G18" s="126">
        <v>2.433354038447637E8</v>
      </c>
      <c r="H18" s="127">
        <v>54050.0</v>
      </c>
      <c r="I18" s="127">
        <v>573325.0</v>
      </c>
      <c r="J18" s="127">
        <v>2728254.0</v>
      </c>
      <c r="K18" s="95">
        <v>3301579.0</v>
      </c>
      <c r="L18" s="95" t="s">
        <v>341</v>
      </c>
      <c r="M18" s="95" t="s">
        <v>341</v>
      </c>
      <c r="N18" s="95">
        <v>270689.0</v>
      </c>
      <c r="O18" s="95">
        <v>-1233568.0</v>
      </c>
      <c r="P18" s="95">
        <v>6.0314414E7</v>
      </c>
      <c r="Q18" s="96">
        <v>0.39753418280903396</v>
      </c>
      <c r="R18" s="96">
        <v>0.0033003645688325692</v>
      </c>
      <c r="S18" s="96">
        <v>0.24786534572041846</v>
      </c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</row>
    <row r="19" ht="21.0" customHeight="1">
      <c r="A19" s="93">
        <v>9.8107237E7</v>
      </c>
      <c r="B19" s="93" t="s">
        <v>96</v>
      </c>
      <c r="C19" s="94">
        <v>8.2346552E7</v>
      </c>
      <c r="D19" s="94">
        <v>2.489452982E9</v>
      </c>
      <c r="E19" s="125">
        <v>2.786628018578539E8</v>
      </c>
      <c r="F19" s="125">
        <v>1.438276249044246E8</v>
      </c>
      <c r="G19" s="126">
        <v>4.274887839617045E8</v>
      </c>
      <c r="H19" s="127">
        <v>28162.0</v>
      </c>
      <c r="I19" s="127">
        <v>200043.0</v>
      </c>
      <c r="J19" s="127">
        <v>4974124.0</v>
      </c>
      <c r="K19" s="95">
        <v>5174167.0</v>
      </c>
      <c r="L19" s="95" t="s">
        <v>341</v>
      </c>
      <c r="M19" s="95" t="s">
        <v>341</v>
      </c>
      <c r="N19" s="95">
        <v>208399.0</v>
      </c>
      <c r="O19" s="95">
        <v>-1789990.0</v>
      </c>
      <c r="P19" s="95">
        <v>1.01488766E8</v>
      </c>
      <c r="Q19" s="96">
        <v>0.3641991874170902</v>
      </c>
      <c r="R19" s="96">
        <v>0.0014489497420157216</v>
      </c>
      <c r="S19" s="96">
        <v>0.2374068509107168</v>
      </c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</row>
    <row r="20" ht="21.0" customHeight="1">
      <c r="A20" s="93">
        <v>1.46428825E8</v>
      </c>
      <c r="B20" s="93" t="s">
        <v>138</v>
      </c>
      <c r="C20" s="94">
        <v>6.5650163E7</v>
      </c>
      <c r="D20" s="94">
        <v>1.663621008E9</v>
      </c>
      <c r="E20" s="125">
        <v>1.770531129781789E8</v>
      </c>
      <c r="F20" s="125">
        <v>9.547233806954002E7</v>
      </c>
      <c r="G20" s="126">
        <v>2.812201054635692E8</v>
      </c>
      <c r="H20" s="127">
        <v>75099.0</v>
      </c>
      <c r="I20" s="127">
        <v>863306.0</v>
      </c>
      <c r="J20" s="127">
        <v>2713934.0</v>
      </c>
      <c r="K20" s="95">
        <v>3577240.0</v>
      </c>
      <c r="L20" s="95" t="s">
        <v>341</v>
      </c>
      <c r="M20" s="95" t="s">
        <v>341</v>
      </c>
      <c r="N20" s="95">
        <v>147462.0</v>
      </c>
      <c r="O20" s="95">
        <v>-3308600.0</v>
      </c>
      <c r="P20" s="95">
        <v>6.294599E7</v>
      </c>
      <c r="Q20" s="96">
        <v>0.35552037996506647</v>
      </c>
      <c r="R20" s="96">
        <v>0.0015445520973058375</v>
      </c>
      <c r="S20" s="96">
        <v>0.22383175589895496</v>
      </c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</row>
    <row r="21" ht="21.0" customHeight="1">
      <c r="A21" s="93">
        <v>1.03336195E8</v>
      </c>
      <c r="B21" s="93" t="s">
        <v>84</v>
      </c>
      <c r="C21" s="94">
        <v>8.6297136E7</v>
      </c>
      <c r="D21" s="94">
        <v>3.99326181E9</v>
      </c>
      <c r="E21" s="125">
        <v>3.3126093918100166E8</v>
      </c>
      <c r="F21" s="125">
        <v>1.6658116260157353E8</v>
      </c>
      <c r="G21" s="126">
        <v>5.0089453451853883E8</v>
      </c>
      <c r="H21" s="127">
        <v>622.0</v>
      </c>
      <c r="I21" s="127">
        <v>527955.0</v>
      </c>
      <c r="J21" s="127">
        <v>5088656.0</v>
      </c>
      <c r="K21" s="95">
        <v>5616611.0</v>
      </c>
      <c r="L21" s="95" t="s">
        <v>341</v>
      </c>
      <c r="M21" s="95" t="s">
        <v>341</v>
      </c>
      <c r="N21" s="95">
        <v>335111.0</v>
      </c>
      <c r="O21" s="95">
        <v>-4488920.0</v>
      </c>
      <c r="P21" s="95">
        <v>1.0705306E8</v>
      </c>
      <c r="Q21" s="96">
        <v>0.3231683767626644</v>
      </c>
      <c r="R21" s="96">
        <v>0.0020116980501661747</v>
      </c>
      <c r="S21" s="96">
        <v>0.2137237534502142</v>
      </c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</row>
    <row r="22" ht="21.0" customHeight="1">
      <c r="A22" s="93">
        <v>1.39292614E8</v>
      </c>
      <c r="B22" s="93" t="s">
        <v>156</v>
      </c>
      <c r="C22" s="94">
        <v>5.758562E7</v>
      </c>
      <c r="D22" s="94">
        <v>6.60247901E8</v>
      </c>
      <c r="E22" s="125">
        <v>1.4582632806339815E8</v>
      </c>
      <c r="F22" s="125">
        <v>7.87687755037199E7</v>
      </c>
      <c r="G22" s="126">
        <v>2.3439937571906623E8</v>
      </c>
      <c r="H22" s="127">
        <v>0.0</v>
      </c>
      <c r="I22" s="127">
        <v>336613.0</v>
      </c>
      <c r="J22" s="127">
        <v>2204270.0</v>
      </c>
      <c r="K22" s="95">
        <v>2540883.0</v>
      </c>
      <c r="L22" s="95" t="s">
        <v>341</v>
      </c>
      <c r="M22" s="95" t="s">
        <v>341</v>
      </c>
      <c r="N22" s="95">
        <v>932448.0</v>
      </c>
      <c r="O22" s="95">
        <v>-5731790.0</v>
      </c>
      <c r="P22" s="95">
        <v>4.745344E7</v>
      </c>
      <c r="Q22" s="96">
        <v>0.325410648613257</v>
      </c>
      <c r="R22" s="96">
        <v>0.011837787169307522</v>
      </c>
      <c r="S22" s="96">
        <v>0.2024469555621777</v>
      </c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</row>
    <row r="23" ht="21.0" customHeight="1">
      <c r="A23" s="93">
        <v>1.71604682E8</v>
      </c>
      <c r="B23" s="93" t="s">
        <v>119</v>
      </c>
      <c r="C23" s="94">
        <v>7.0087618E7</v>
      </c>
      <c r="D23" s="94">
        <v>1.136556411E9</v>
      </c>
      <c r="E23" s="125">
        <v>1.994788176635197E8</v>
      </c>
      <c r="F23" s="125">
        <v>1.0681135416005565E8</v>
      </c>
      <c r="G23" s="126">
        <v>3.141785641229214E8</v>
      </c>
      <c r="H23" s="127">
        <v>182654.0</v>
      </c>
      <c r="I23" s="127">
        <v>1490994.0</v>
      </c>
      <c r="J23" s="127">
        <v>2399566.0</v>
      </c>
      <c r="K23" s="95">
        <v>3890560.0</v>
      </c>
      <c r="L23" s="95" t="s">
        <v>341</v>
      </c>
      <c r="M23" s="95" t="s">
        <v>341</v>
      </c>
      <c r="N23" s="95">
        <v>308388.0</v>
      </c>
      <c r="O23" s="95">
        <v>-2574394.0</v>
      </c>
      <c r="P23" s="95">
        <v>6.2968823E7</v>
      </c>
      <c r="Q23" s="96">
        <v>0.31566671457926737</v>
      </c>
      <c r="R23" s="96">
        <v>0.0028872211425939225</v>
      </c>
      <c r="S23" s="96">
        <v>0.20042367682145126</v>
      </c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</row>
    <row r="24" ht="21.0" customHeight="1">
      <c r="A24" s="93">
        <v>1.71910225E8</v>
      </c>
      <c r="B24" s="93" t="s">
        <v>155</v>
      </c>
      <c r="C24" s="94">
        <v>6.1719574E7</v>
      </c>
      <c r="D24" s="94">
        <v>2.23701898E8</v>
      </c>
      <c r="E24" s="125">
        <v>1.5356004302654913E8</v>
      </c>
      <c r="F24" s="125">
        <v>8.302140921156502E7</v>
      </c>
      <c r="G24" s="126">
        <v>2.461125675357637E8</v>
      </c>
      <c r="H24" s="127">
        <v>14080.0</v>
      </c>
      <c r="I24" s="127">
        <v>516100.0</v>
      </c>
      <c r="J24" s="127">
        <v>2073953.0</v>
      </c>
      <c r="K24" s="95">
        <v>2590053.0</v>
      </c>
      <c r="L24" s="95" t="s">
        <v>341</v>
      </c>
      <c r="M24" s="95" t="s">
        <v>341</v>
      </c>
      <c r="N24" s="95">
        <v>505281.0</v>
      </c>
      <c r="O24" s="95">
        <v>-3056362.0</v>
      </c>
      <c r="P24" s="95">
        <v>4.6643238E7</v>
      </c>
      <c r="Q24" s="96">
        <v>0.3037459294794272</v>
      </c>
      <c r="R24" s="96">
        <v>0.006086153015210606</v>
      </c>
      <c r="S24" s="96">
        <v>0.18951993580426185</v>
      </c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</row>
    <row r="25" ht="21.0" customHeight="1">
      <c r="A25" s="93">
        <v>1.68455139E8</v>
      </c>
      <c r="B25" s="93" t="s">
        <v>79</v>
      </c>
      <c r="C25" s="94">
        <v>1.10170541E8</v>
      </c>
      <c r="D25" s="94">
        <v>2.76109883E9</v>
      </c>
      <c r="E25" s="125">
        <v>6.038661815059743E8</v>
      </c>
      <c r="F25" s="125">
        <v>2.718344884808702E8</v>
      </c>
      <c r="G25" s="126">
        <v>8.684867039426867E8</v>
      </c>
      <c r="H25" s="127">
        <v>5.0</v>
      </c>
      <c r="I25" s="127">
        <v>629787.0</v>
      </c>
      <c r="J25" s="127">
        <v>7699217.0</v>
      </c>
      <c r="K25" s="95">
        <v>8329004.0</v>
      </c>
      <c r="L25" s="95" t="s">
        <v>341</v>
      </c>
      <c r="M25" s="95" t="s">
        <v>341</v>
      </c>
      <c r="N25" s="95">
        <v>681747.0</v>
      </c>
      <c r="O25" s="95">
        <v>-8360700.0</v>
      </c>
      <c r="P25" s="95">
        <v>1.60286807E8</v>
      </c>
      <c r="Q25" s="96">
        <v>0.26543431625904723</v>
      </c>
      <c r="R25" s="96">
        <v>0.0025079488765752276</v>
      </c>
      <c r="S25" s="96">
        <v>0.18455873448878693</v>
      </c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</row>
    <row r="26" ht="21.0" customHeight="1">
      <c r="A26" s="93">
        <v>1.90550149E8</v>
      </c>
      <c r="B26" s="93" t="s">
        <v>253</v>
      </c>
      <c r="C26" s="94">
        <v>1.9943971E7</v>
      </c>
      <c r="D26" s="94">
        <v>3.3450339E7</v>
      </c>
      <c r="E26" s="125">
        <v>2.4455224721038893E7</v>
      </c>
      <c r="F26" s="125">
        <v>-2.51614617153215E7</v>
      </c>
      <c r="G26" s="126">
        <v>1.2853529569000786E7</v>
      </c>
      <c r="H26" s="127">
        <v>359963.0</v>
      </c>
      <c r="I26" s="127">
        <v>140797.0</v>
      </c>
      <c r="J26" s="127">
        <v>35364.0</v>
      </c>
      <c r="K26" s="95">
        <v>176161.0</v>
      </c>
      <c r="L26" s="95" t="s">
        <v>341</v>
      </c>
      <c r="M26" s="95" t="s">
        <v>341</v>
      </c>
      <c r="N26" s="95">
        <v>26308.0</v>
      </c>
      <c r="O26" s="95">
        <v>-770150.0</v>
      </c>
      <c r="P26" s="95">
        <v>2187242.0</v>
      </c>
      <c r="Q26" s="96">
        <v>0.08943863836664359</v>
      </c>
      <c r="R26" s="96">
        <v>-0.0010455672368183738</v>
      </c>
      <c r="S26" s="96">
        <v>0.1701666447537517</v>
      </c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</row>
    <row r="27" ht="21.0" customHeight="1">
      <c r="A27" s="93">
        <v>1.70728362E8</v>
      </c>
      <c r="B27" s="93" t="s">
        <v>145</v>
      </c>
      <c r="C27" s="94">
        <v>6.2198157E7</v>
      </c>
      <c r="D27" s="94">
        <v>4.50008153E8</v>
      </c>
      <c r="E27" s="125">
        <v>1.5990137385342124E8</v>
      </c>
      <c r="F27" s="125">
        <v>8.644792636798738E7</v>
      </c>
      <c r="G27" s="126">
        <v>2.55655574077282E8</v>
      </c>
      <c r="H27" s="127">
        <v>919.0</v>
      </c>
      <c r="I27" s="127">
        <v>339468.0</v>
      </c>
      <c r="J27" s="127">
        <v>1719558.0</v>
      </c>
      <c r="K27" s="95">
        <v>2059026.0</v>
      </c>
      <c r="L27" s="95" t="s">
        <v>341</v>
      </c>
      <c r="M27" s="95" t="s">
        <v>341</v>
      </c>
      <c r="N27" s="95">
        <v>411096.0</v>
      </c>
      <c r="O27" s="95">
        <v>-3741658.0</v>
      </c>
      <c r="P27" s="95">
        <v>3.7789712E7</v>
      </c>
      <c r="Q27" s="96">
        <v>0.23633137783194508</v>
      </c>
      <c r="R27" s="96">
        <v>0.004755417709501397</v>
      </c>
      <c r="S27" s="96">
        <v>0.14781493474723365</v>
      </c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</row>
    <row r="28" ht="21.0" customHeight="1">
      <c r="A28" s="93">
        <v>1.71697263E8</v>
      </c>
      <c r="B28" s="93" t="s">
        <v>190</v>
      </c>
      <c r="C28" s="94">
        <v>4.488788E7</v>
      </c>
      <c r="D28" s="94">
        <v>3.70923377E8</v>
      </c>
      <c r="E28" s="125">
        <v>7.083378537683879E7</v>
      </c>
      <c r="F28" s="125">
        <v>3.080829289411409E7</v>
      </c>
      <c r="G28" s="126">
        <v>1.1399904491649432E8</v>
      </c>
      <c r="H28" s="127">
        <v>15605.0</v>
      </c>
      <c r="I28" s="127">
        <v>285928.0</v>
      </c>
      <c r="J28" s="127">
        <v>667830.0</v>
      </c>
      <c r="K28" s="95">
        <v>953758.0</v>
      </c>
      <c r="L28" s="95" t="s">
        <v>341</v>
      </c>
      <c r="M28" s="95" t="s">
        <v>341</v>
      </c>
      <c r="N28" s="95">
        <v>237058.0</v>
      </c>
      <c r="O28" s="95">
        <v>-722571.0</v>
      </c>
      <c r="P28" s="95">
        <v>1.6238043E7</v>
      </c>
      <c r="Q28" s="96">
        <v>0.22924149702875418</v>
      </c>
      <c r="R28" s="96">
        <v>0.007694616537655997</v>
      </c>
      <c r="S28" s="96">
        <v>0.14244016703731652</v>
      </c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</row>
    <row r="29" ht="21.0" customHeight="1">
      <c r="A29" s="93">
        <v>1.66110884E8</v>
      </c>
      <c r="B29" s="93" t="s">
        <v>135</v>
      </c>
      <c r="C29" s="94">
        <v>6.9155451E7</v>
      </c>
      <c r="D29" s="94">
        <v>8.3299285E8</v>
      </c>
      <c r="E29" s="125">
        <v>1.7728137386934555E8</v>
      </c>
      <c r="F29" s="125">
        <v>9.559023223354277E7</v>
      </c>
      <c r="G29" s="126">
        <v>2.815580893761378E8</v>
      </c>
      <c r="H29" s="127">
        <v>38.0</v>
      </c>
      <c r="I29" s="127">
        <v>17361.0</v>
      </c>
      <c r="J29" s="127">
        <v>1863014.0</v>
      </c>
      <c r="K29" s="95">
        <v>1880375.0</v>
      </c>
      <c r="L29" s="95" t="s">
        <v>341</v>
      </c>
      <c r="M29" s="95" t="s">
        <v>341</v>
      </c>
      <c r="N29" s="95">
        <v>58254.0</v>
      </c>
      <c r="O29" s="95">
        <v>157680.0</v>
      </c>
      <c r="P29" s="95">
        <v>3.7433897E7</v>
      </c>
      <c r="Q29" s="96">
        <v>0.21115527357988761</v>
      </c>
      <c r="R29" s="96">
        <v>6.094137302405107E-4</v>
      </c>
      <c r="S29" s="96">
        <v>0.13295266025900424</v>
      </c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</row>
    <row r="30" ht="21.0" customHeight="1">
      <c r="A30" s="93">
        <v>1.66497805E8</v>
      </c>
      <c r="B30" s="93" t="s">
        <v>116</v>
      </c>
      <c r="C30" s="94">
        <v>7.0826143E7</v>
      </c>
      <c r="D30" s="94">
        <v>5.58510476E8</v>
      </c>
      <c r="E30" s="125">
        <v>2.3136047706502864E8</v>
      </c>
      <c r="F30" s="125">
        <v>1.2220501004926899E8</v>
      </c>
      <c r="G30" s="126">
        <v>3.6029727074201316E8</v>
      </c>
      <c r="H30" s="127">
        <v>0.0</v>
      </c>
      <c r="I30" s="127">
        <v>52030.0</v>
      </c>
      <c r="J30" s="127">
        <v>2313691.0</v>
      </c>
      <c r="K30" s="95">
        <v>2365721.0</v>
      </c>
      <c r="L30" s="95" t="s">
        <v>341</v>
      </c>
      <c r="M30" s="95" t="s">
        <v>341</v>
      </c>
      <c r="N30" s="95">
        <v>429175.0</v>
      </c>
      <c r="O30" s="95">
        <v>-6715504.0</v>
      </c>
      <c r="P30" s="95">
        <v>4.679412E7</v>
      </c>
      <c r="Q30" s="96">
        <v>0.20225632568542615</v>
      </c>
      <c r="R30" s="96">
        <v>0.0035119263917818993</v>
      </c>
      <c r="S30" s="96">
        <v>0.12987642094437737</v>
      </c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</row>
    <row r="31" ht="21.0" customHeight="1">
      <c r="A31" s="93">
        <v>1.69420296E8</v>
      </c>
      <c r="B31" s="93" t="s">
        <v>180</v>
      </c>
      <c r="C31" s="94">
        <v>4.7646786E7</v>
      </c>
      <c r="D31" s="94">
        <v>1.73179572E8</v>
      </c>
      <c r="E31" s="125">
        <v>8.238176882066858E7</v>
      </c>
      <c r="F31" s="125">
        <v>3.938950926457979E7</v>
      </c>
      <c r="G31" s="126">
        <v>1.3375224536814357E8</v>
      </c>
      <c r="H31" s="127">
        <v>62.0</v>
      </c>
      <c r="I31" s="127">
        <v>152990.0</v>
      </c>
      <c r="J31" s="127">
        <v>773714.0</v>
      </c>
      <c r="K31" s="95">
        <v>926704.0</v>
      </c>
      <c r="L31" s="95" t="s">
        <v>341</v>
      </c>
      <c r="M31" s="95" t="s">
        <v>341</v>
      </c>
      <c r="N31" s="95">
        <v>80587.0</v>
      </c>
      <c r="O31" s="95">
        <v>-1324220.0</v>
      </c>
      <c r="P31" s="95">
        <v>1.7004192E7</v>
      </c>
      <c r="Q31" s="96">
        <v>0.20640722144501777</v>
      </c>
      <c r="R31" s="96">
        <v>0.00204590007605061</v>
      </c>
      <c r="S31" s="96">
        <v>0.12713201152771056</v>
      </c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</row>
    <row r="32" ht="21.0" customHeight="1">
      <c r="A32" s="93">
        <v>1.69672885E8</v>
      </c>
      <c r="B32" s="93" t="s">
        <v>170</v>
      </c>
      <c r="C32" s="94">
        <v>5.3420048E7</v>
      </c>
      <c r="D32" s="94">
        <v>3.5671747E8</v>
      </c>
      <c r="E32" s="125">
        <v>1.0222008747664429E8</v>
      </c>
      <c r="F32" s="125">
        <v>5.282098170306782E7</v>
      </c>
      <c r="G32" s="126">
        <v>1.6635738580044314E8</v>
      </c>
      <c r="H32" s="127">
        <v>0.0</v>
      </c>
      <c r="I32" s="127">
        <v>180138.0</v>
      </c>
      <c r="J32" s="127">
        <v>955741.0</v>
      </c>
      <c r="K32" s="95">
        <v>1135879.0</v>
      </c>
      <c r="L32" s="95" t="s">
        <v>341</v>
      </c>
      <c r="M32" s="95" t="s">
        <v>341</v>
      </c>
      <c r="N32" s="95">
        <v>234499.0</v>
      </c>
      <c r="O32" s="95">
        <v>-629554.0</v>
      </c>
      <c r="P32" s="95">
        <v>2.0916292E7</v>
      </c>
      <c r="Q32" s="96">
        <v>0.20462017316096553</v>
      </c>
      <c r="R32" s="96">
        <v>0.004439504765705262</v>
      </c>
      <c r="S32" s="96">
        <v>0.1257310692841164</v>
      </c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</row>
    <row r="33" ht="21.0" customHeight="1">
      <c r="A33" s="93">
        <v>1.6942777E8</v>
      </c>
      <c r="B33" s="93" t="s">
        <v>105</v>
      </c>
      <c r="C33" s="94">
        <v>7.5070806E7</v>
      </c>
      <c r="D33" s="94">
        <v>7.05389536E8</v>
      </c>
      <c r="E33" s="125">
        <v>2.535403376364674E8</v>
      </c>
      <c r="F33" s="125">
        <v>1.3250279952959003E8</v>
      </c>
      <c r="G33" s="126">
        <v>3.919643967187502E8</v>
      </c>
      <c r="H33" s="127">
        <v>19954.0</v>
      </c>
      <c r="I33" s="127">
        <v>683511.0</v>
      </c>
      <c r="J33" s="127">
        <v>2114640.0</v>
      </c>
      <c r="K33" s="95">
        <v>2798151.0</v>
      </c>
      <c r="L33" s="95" t="s">
        <v>341</v>
      </c>
      <c r="M33" s="95" t="s">
        <v>341</v>
      </c>
      <c r="N33" s="95">
        <v>619282.0</v>
      </c>
      <c r="O33" s="95">
        <v>-5647460.0</v>
      </c>
      <c r="P33" s="95">
        <v>4.9151861E7</v>
      </c>
      <c r="Q33" s="96">
        <v>0.19386209491633316</v>
      </c>
      <c r="R33" s="96">
        <v>0.004673727666121532</v>
      </c>
      <c r="S33" s="96">
        <v>0.12539878981730165</v>
      </c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</row>
    <row r="34" ht="21.0" customHeight="1">
      <c r="A34" s="93">
        <v>1.66871338E8</v>
      </c>
      <c r="B34" s="93" t="s">
        <v>121</v>
      </c>
      <c r="C34" s="94">
        <v>6.1989641E7</v>
      </c>
      <c r="D34" s="94">
        <v>9.57486898E8</v>
      </c>
      <c r="E34" s="125">
        <v>1.9702763684153277E8</v>
      </c>
      <c r="F34" s="125">
        <v>1.0559453225982264E8</v>
      </c>
      <c r="G34" s="126">
        <v>3.105990100032325E8</v>
      </c>
      <c r="H34" s="127">
        <v>107.0</v>
      </c>
      <c r="I34" s="127">
        <v>152898.0</v>
      </c>
      <c r="J34" s="127">
        <v>1847001.0</v>
      </c>
      <c r="K34" s="95">
        <v>1999899.0</v>
      </c>
      <c r="L34" s="95" t="s">
        <v>341</v>
      </c>
      <c r="M34" s="95" t="s">
        <v>341</v>
      </c>
      <c r="N34" s="95">
        <v>1082634.0</v>
      </c>
      <c r="O34" s="95">
        <v>-1.0279555E7</v>
      </c>
      <c r="P34" s="95">
        <v>3.8469593E7</v>
      </c>
      <c r="Q34" s="96">
        <v>0.19524973052861963</v>
      </c>
      <c r="R34" s="96">
        <v>0.010252746774199486</v>
      </c>
      <c r="S34" s="96">
        <v>0.12385613527744224</v>
      </c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</row>
    <row r="35" ht="21.0" customHeight="1">
      <c r="A35" s="93">
        <v>1.55534128E8</v>
      </c>
      <c r="B35" s="93" t="s">
        <v>140</v>
      </c>
      <c r="C35" s="94">
        <v>6.7095561E7</v>
      </c>
      <c r="D35" s="94">
        <v>1.033464288E9</v>
      </c>
      <c r="E35" s="125">
        <v>1.713020439042482E8</v>
      </c>
      <c r="F35" s="125">
        <v>9.248359490188901E7</v>
      </c>
      <c r="G35" s="126">
        <v>2.726859038214619E8</v>
      </c>
      <c r="H35" s="127">
        <v>379.0</v>
      </c>
      <c r="I35" s="127">
        <v>209104.0</v>
      </c>
      <c r="J35" s="127">
        <v>1563144.0</v>
      </c>
      <c r="K35" s="95">
        <v>1772248.0</v>
      </c>
      <c r="L35" s="95" t="s">
        <v>341</v>
      </c>
      <c r="M35" s="95" t="s">
        <v>341</v>
      </c>
      <c r="N35" s="95">
        <v>136524.0</v>
      </c>
      <c r="O35" s="95">
        <v>-870646.0</v>
      </c>
      <c r="P35" s="95">
        <v>3.3353996E7</v>
      </c>
      <c r="Q35" s="96">
        <v>0.19470868671388245</v>
      </c>
      <c r="R35" s="96">
        <v>0.0014761969422234413</v>
      </c>
      <c r="S35" s="96">
        <v>0.12231653903840281</v>
      </c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</row>
    <row r="36" ht="21.0" customHeight="1">
      <c r="A36" s="93">
        <v>1.71491377E8</v>
      </c>
      <c r="B36" s="93" t="s">
        <v>124</v>
      </c>
      <c r="C36" s="94">
        <v>7.1087983E7</v>
      </c>
      <c r="D36" s="94">
        <v>4.00360745E8</v>
      </c>
      <c r="E36" s="125">
        <v>1.9865334875335106E8</v>
      </c>
      <c r="F36" s="125">
        <v>1.0640215216684726E8</v>
      </c>
      <c r="G36" s="126">
        <v>3.129736877853079E8</v>
      </c>
      <c r="H36" s="127">
        <v>78148.0</v>
      </c>
      <c r="I36" s="127">
        <v>546037.0</v>
      </c>
      <c r="J36" s="127">
        <v>1627337.0</v>
      </c>
      <c r="K36" s="95">
        <v>2173374.0</v>
      </c>
      <c r="L36" s="95" t="s">
        <v>341</v>
      </c>
      <c r="M36" s="95" t="s">
        <v>341</v>
      </c>
      <c r="N36" s="95">
        <v>274196.0</v>
      </c>
      <c r="O36" s="95">
        <v>-1442050.0</v>
      </c>
      <c r="P36" s="95">
        <v>3.808282E7</v>
      </c>
      <c r="Q36" s="96">
        <v>0.19170489820075376</v>
      </c>
      <c r="R36" s="96">
        <v>0.002576977950314748</v>
      </c>
      <c r="S36" s="96">
        <v>0.12168058046503852</v>
      </c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</row>
    <row r="37" ht="21.0" customHeight="1">
      <c r="A37" s="93">
        <v>1.7160984E8</v>
      </c>
      <c r="B37" s="93" t="s">
        <v>143</v>
      </c>
      <c r="C37" s="94">
        <v>6.0433641E7</v>
      </c>
      <c r="D37" s="94">
        <v>4.96301563E8</v>
      </c>
      <c r="E37" s="125">
        <v>1.590368906110836E8</v>
      </c>
      <c r="F37" s="125">
        <v>8.598385444524826E7</v>
      </c>
      <c r="G37" s="126">
        <v>2.5435771402792576E8</v>
      </c>
      <c r="H37" s="127">
        <v>0.0</v>
      </c>
      <c r="I37" s="127">
        <v>138043.0</v>
      </c>
      <c r="J37" s="127">
        <v>1405849.0</v>
      </c>
      <c r="K37" s="95">
        <v>1543892.0</v>
      </c>
      <c r="L37" s="95" t="s">
        <v>341</v>
      </c>
      <c r="M37" s="95" t="s">
        <v>341</v>
      </c>
      <c r="N37" s="95">
        <v>43926.0</v>
      </c>
      <c r="O37" s="95">
        <v>-5349124.0</v>
      </c>
      <c r="P37" s="95">
        <v>2.949741E7</v>
      </c>
      <c r="Q37" s="96">
        <v>0.18547526857862415</v>
      </c>
      <c r="R37" s="96">
        <v>5.108633508395539E-4</v>
      </c>
      <c r="S37" s="96">
        <v>0.11596821473541588</v>
      </c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</row>
    <row r="38" ht="21.0" customHeight="1">
      <c r="A38" s="93">
        <v>1.5633938E8</v>
      </c>
      <c r="B38" s="93" t="s">
        <v>125</v>
      </c>
      <c r="C38" s="94">
        <v>6.7670564E7</v>
      </c>
      <c r="D38" s="94">
        <v>5.9957193E8</v>
      </c>
      <c r="E38" s="125">
        <v>1.8902957388497138E8</v>
      </c>
      <c r="F38" s="125">
        <v>1.0158699262453175E8</v>
      </c>
      <c r="G38" s="126">
        <v>2.9888147979812104E8</v>
      </c>
      <c r="H38" s="127">
        <v>1332.0</v>
      </c>
      <c r="I38" s="127">
        <v>578209.0</v>
      </c>
      <c r="J38" s="127">
        <v>1380696.0</v>
      </c>
      <c r="K38" s="95">
        <v>1958905.0</v>
      </c>
      <c r="L38" s="95" t="s">
        <v>341</v>
      </c>
      <c r="M38" s="95" t="s">
        <v>341</v>
      </c>
      <c r="N38" s="95">
        <v>380264.0</v>
      </c>
      <c r="O38" s="95">
        <v>-3297220.0</v>
      </c>
      <c r="P38" s="95">
        <v>3.339951E7</v>
      </c>
      <c r="Q38" s="96">
        <v>0.17668933656023755</v>
      </c>
      <c r="R38" s="96">
        <v>0.003743235134496657</v>
      </c>
      <c r="S38" s="96">
        <v>0.11174834259573273</v>
      </c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</row>
    <row r="39" ht="21.0" customHeight="1">
      <c r="A39" s="93">
        <v>1.72033754E8</v>
      </c>
      <c r="B39" s="93" t="s">
        <v>127</v>
      </c>
      <c r="C39" s="94">
        <v>6.7863157E7</v>
      </c>
      <c r="D39" s="94">
        <v>3.80312343E8</v>
      </c>
      <c r="E39" s="125">
        <v>1.919654614174736E8</v>
      </c>
      <c r="F39" s="125">
        <v>1.0306480659398775E8</v>
      </c>
      <c r="G39" s="126">
        <v>3.031895335802176E8</v>
      </c>
      <c r="H39" s="127">
        <v>3148.0</v>
      </c>
      <c r="I39" s="127">
        <v>710368.0</v>
      </c>
      <c r="J39" s="127">
        <v>1227830.0</v>
      </c>
      <c r="K39" s="95">
        <v>1938198.0</v>
      </c>
      <c r="L39" s="95" t="s">
        <v>341</v>
      </c>
      <c r="M39" s="95" t="s">
        <v>341</v>
      </c>
      <c r="N39" s="95">
        <v>460363.0</v>
      </c>
      <c r="O39" s="95">
        <v>-3585919.0</v>
      </c>
      <c r="P39" s="95">
        <v>3.1668856E7</v>
      </c>
      <c r="Q39" s="96">
        <v>0.16497163482512459</v>
      </c>
      <c r="R39" s="96">
        <v>0.0044667332643775134</v>
      </c>
      <c r="S39" s="96">
        <v>0.10445233918875067</v>
      </c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</row>
    <row r="40" ht="21.0" customHeight="1">
      <c r="A40" s="93">
        <v>1.72029365E8</v>
      </c>
      <c r="B40" s="93" t="s">
        <v>196</v>
      </c>
      <c r="C40" s="94">
        <v>4.0272496E7</v>
      </c>
      <c r="D40" s="94">
        <v>1.31399465E8</v>
      </c>
      <c r="E40" s="125">
        <v>5.841292378219096E7</v>
      </c>
      <c r="F40" s="125">
        <v>2.063888615019553E7</v>
      </c>
      <c r="G40" s="126">
        <v>9.179977246465883E7</v>
      </c>
      <c r="H40" s="127">
        <v>1.0</v>
      </c>
      <c r="I40" s="127">
        <v>169259.0</v>
      </c>
      <c r="J40" s="127">
        <v>384333.0</v>
      </c>
      <c r="K40" s="95">
        <v>553592.0</v>
      </c>
      <c r="L40" s="95" t="s">
        <v>341</v>
      </c>
      <c r="M40" s="95" t="s">
        <v>341</v>
      </c>
      <c r="N40" s="95">
        <v>341838.0</v>
      </c>
      <c r="O40" s="95">
        <v>-1225352.0</v>
      </c>
      <c r="P40" s="95">
        <v>9382686.0</v>
      </c>
      <c r="Q40" s="96">
        <v>0.16062688515620255</v>
      </c>
      <c r="R40" s="96">
        <v>0.016562812426617387</v>
      </c>
      <c r="S40" s="96">
        <v>0.10220816182972738</v>
      </c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</row>
    <row r="41" ht="21.0" customHeight="1">
      <c r="A41" s="93">
        <v>7.1613822E7</v>
      </c>
      <c r="B41" s="93" t="s">
        <v>102</v>
      </c>
      <c r="C41" s="94">
        <v>7.4372182E7</v>
      </c>
      <c r="D41" s="94">
        <v>2.096389363E9</v>
      </c>
      <c r="E41" s="125">
        <v>2.5987989160272667E8</v>
      </c>
      <c r="F41" s="125">
        <v>1.3539249003943416E8</v>
      </c>
      <c r="G41" s="126">
        <v>4.009612064590272E8</v>
      </c>
      <c r="H41" s="127">
        <v>292004.0</v>
      </c>
      <c r="I41" s="127">
        <v>1274868.0</v>
      </c>
      <c r="J41" s="127">
        <v>1211930.0</v>
      </c>
      <c r="K41" s="95">
        <v>2486798.0</v>
      </c>
      <c r="L41" s="95" t="s">
        <v>341</v>
      </c>
      <c r="M41" s="95" t="s">
        <v>341</v>
      </c>
      <c r="N41" s="95">
        <v>748197.0</v>
      </c>
      <c r="O41" s="95">
        <v>-7225590.0</v>
      </c>
      <c r="P41" s="95">
        <v>3.7076705E7</v>
      </c>
      <c r="Q41" s="96">
        <v>0.14266861807329995</v>
      </c>
      <c r="R41" s="96">
        <v>0.005526133685716849</v>
      </c>
      <c r="S41" s="96">
        <v>0.09246955666218233</v>
      </c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</row>
    <row r="42" ht="21.0" customHeight="1">
      <c r="A42" s="93">
        <v>1.70866748E8</v>
      </c>
      <c r="B42" s="93" t="s">
        <v>113</v>
      </c>
      <c r="C42" s="94">
        <v>7.4310863E7</v>
      </c>
      <c r="D42" s="94">
        <v>5.2781642E8</v>
      </c>
      <c r="E42" s="125">
        <v>2.228258680374581E8</v>
      </c>
      <c r="F42" s="125">
        <v>1.1815778602546592E8</v>
      </c>
      <c r="G42" s="126">
        <v>3.480261094288744E8</v>
      </c>
      <c r="H42" s="127">
        <v>2.0</v>
      </c>
      <c r="I42" s="127">
        <v>128517.0</v>
      </c>
      <c r="J42" s="127">
        <v>1501272.0</v>
      </c>
      <c r="K42" s="95">
        <v>1629789.0</v>
      </c>
      <c r="L42" s="95" t="s">
        <v>341</v>
      </c>
      <c r="M42" s="95" t="s">
        <v>341</v>
      </c>
      <c r="N42" s="95">
        <v>120662.0</v>
      </c>
      <c r="O42" s="95">
        <v>-1963538.0</v>
      </c>
      <c r="P42" s="95">
        <v>3.1310623E7</v>
      </c>
      <c r="Q42" s="96">
        <v>0.1405161046864475</v>
      </c>
      <c r="R42" s="96">
        <v>0.001021193812602365</v>
      </c>
      <c r="S42" s="96">
        <v>0.08996630468726056</v>
      </c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</row>
    <row r="43" ht="21.0" customHeight="1">
      <c r="A43" s="93">
        <v>1.71830779E8</v>
      </c>
      <c r="B43" s="93" t="s">
        <v>197</v>
      </c>
      <c r="C43" s="94">
        <v>3.9124393E7</v>
      </c>
      <c r="D43" s="94">
        <v>1.97306617E8</v>
      </c>
      <c r="E43" s="125">
        <v>5.4573935619971454E7</v>
      </c>
      <c r="F43" s="125">
        <v>1.722362546152047E7</v>
      </c>
      <c r="G43" s="126">
        <v>8.466248270131592E7</v>
      </c>
      <c r="H43" s="127">
        <v>0.0</v>
      </c>
      <c r="I43" s="127">
        <v>140026.0</v>
      </c>
      <c r="J43" s="127">
        <v>308127.0</v>
      </c>
      <c r="K43" s="95">
        <v>448153.0</v>
      </c>
      <c r="L43" s="95" t="s">
        <v>341</v>
      </c>
      <c r="M43" s="95" t="s">
        <v>341</v>
      </c>
      <c r="N43" s="95">
        <v>267063.0</v>
      </c>
      <c r="O43" s="95">
        <v>-958094.0</v>
      </c>
      <c r="P43" s="95">
        <v>7565352.0</v>
      </c>
      <c r="Q43" s="96">
        <v>0.138625736151443</v>
      </c>
      <c r="R43" s="96">
        <v>0.015505620497650101</v>
      </c>
      <c r="S43" s="96">
        <v>0.08935896702545448</v>
      </c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</row>
    <row r="44" ht="21.0" customHeight="1">
      <c r="A44" s="93">
        <v>1.81734011E8</v>
      </c>
      <c r="B44" s="93" t="s">
        <v>198</v>
      </c>
      <c r="C44" s="94">
        <v>3.0578588E7</v>
      </c>
      <c r="D44" s="94">
        <v>5.6856158E7</v>
      </c>
      <c r="E44" s="125">
        <v>3.573951923727516E7</v>
      </c>
      <c r="F44" s="125">
        <v>-3000831.0586161288</v>
      </c>
      <c r="G44" s="126">
        <v>4.612785910186379E7</v>
      </c>
      <c r="H44" s="127">
        <v>5374.0</v>
      </c>
      <c r="I44" s="127">
        <v>144421.0</v>
      </c>
      <c r="J44" s="127">
        <v>129399.0</v>
      </c>
      <c r="K44" s="95">
        <v>273820.0</v>
      </c>
      <c r="L44" s="95" t="s">
        <v>341</v>
      </c>
      <c r="M44" s="95" t="s">
        <v>341</v>
      </c>
      <c r="N44" s="95">
        <v>106056.0</v>
      </c>
      <c r="O44" s="95">
        <v>-721260.0</v>
      </c>
      <c r="P44" s="95">
        <v>4040849.0</v>
      </c>
      <c r="Q44" s="96">
        <v>0.11306388799392482</v>
      </c>
      <c r="R44" s="96">
        <v>-0.03534220951742251</v>
      </c>
      <c r="S44" s="96">
        <v>0.08760105235052477</v>
      </c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</row>
    <row r="45" ht="21.0" customHeight="1">
      <c r="A45" s="93">
        <v>1.77187021E8</v>
      </c>
      <c r="B45" s="93" t="s">
        <v>184</v>
      </c>
      <c r="C45" s="94">
        <v>4.5498157E7</v>
      </c>
      <c r="D45" s="94">
        <v>1.05104406E8</v>
      </c>
      <c r="E45" s="125">
        <v>7.478136147528781E7</v>
      </c>
      <c r="F45" s="125">
        <v>3.382068781511486E7</v>
      </c>
      <c r="G45" s="126">
        <v>1.2083161234570466E8</v>
      </c>
      <c r="H45" s="127">
        <v>1.0</v>
      </c>
      <c r="I45" s="127">
        <v>63090.0</v>
      </c>
      <c r="J45" s="127">
        <v>445554.0</v>
      </c>
      <c r="K45" s="95">
        <v>508644.0</v>
      </c>
      <c r="L45" s="95" t="s">
        <v>341</v>
      </c>
      <c r="M45" s="95" t="s">
        <v>341</v>
      </c>
      <c r="N45" s="95">
        <v>99720.0</v>
      </c>
      <c r="O45" s="95">
        <v>-1302936.0</v>
      </c>
      <c r="P45" s="95">
        <v>9541980.0</v>
      </c>
      <c r="Q45" s="96">
        <v>0.12759837226490234</v>
      </c>
      <c r="R45" s="96">
        <v>0.002948491188148869</v>
      </c>
      <c r="S45" s="96">
        <v>0.0789692350764961</v>
      </c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</row>
    <row r="46" ht="21.0" customHeight="1">
      <c r="A46" s="93">
        <v>7.7394861E7</v>
      </c>
      <c r="B46" s="93" t="s">
        <v>95</v>
      </c>
      <c r="C46" s="94">
        <v>7.9846829E7</v>
      </c>
      <c r="D46" s="94">
        <v>2.637994365E9</v>
      </c>
      <c r="E46" s="125">
        <v>2.6564410019106385E8</v>
      </c>
      <c r="F46" s="125">
        <v>1.380007229169186E8</v>
      </c>
      <c r="G46" s="126">
        <v>4.0912203338957196E8</v>
      </c>
      <c r="H46" s="127">
        <v>0.0</v>
      </c>
      <c r="I46" s="127">
        <v>80348.0</v>
      </c>
      <c r="J46" s="127">
        <v>1569455.0</v>
      </c>
      <c r="K46" s="95">
        <v>1649803.0</v>
      </c>
      <c r="L46" s="95" t="s">
        <v>341</v>
      </c>
      <c r="M46" s="95" t="s">
        <v>341</v>
      </c>
      <c r="N46" s="95">
        <v>47341.0</v>
      </c>
      <c r="O46" s="95">
        <v>-2540450.0</v>
      </c>
      <c r="P46" s="95">
        <v>3.219258E7</v>
      </c>
      <c r="Q46" s="96">
        <v>0.1211868811573288</v>
      </c>
      <c r="R46" s="96">
        <v>3.43048927566133E-4</v>
      </c>
      <c r="S46" s="96">
        <v>0.0786869866999946</v>
      </c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</row>
    <row r="47" ht="21.0" customHeight="1">
      <c r="A47" s="93">
        <v>1.4361245E8</v>
      </c>
      <c r="B47" s="93" t="s">
        <v>189</v>
      </c>
      <c r="C47" s="94">
        <v>4.267031E7</v>
      </c>
      <c r="D47" s="94">
        <v>4.93645616E8</v>
      </c>
      <c r="E47" s="125">
        <v>6.480715170377661E7</v>
      </c>
      <c r="F47" s="125">
        <v>2.6020478714421358E7</v>
      </c>
      <c r="G47" s="126">
        <v>1.0337640109393477E8</v>
      </c>
      <c r="H47" s="127">
        <v>0.0</v>
      </c>
      <c r="I47" s="127">
        <v>20102.0</v>
      </c>
      <c r="J47" s="127">
        <v>392583.0</v>
      </c>
      <c r="K47" s="95">
        <v>412685.0</v>
      </c>
      <c r="L47" s="95" t="s">
        <v>341</v>
      </c>
      <c r="M47" s="95" t="s">
        <v>341</v>
      </c>
      <c r="N47" s="95">
        <v>11668.0</v>
      </c>
      <c r="O47" s="95">
        <v>-1022302.0</v>
      </c>
      <c r="P47" s="95">
        <v>8052680.0</v>
      </c>
      <c r="Q47" s="96">
        <v>0.12425603946934044</v>
      </c>
      <c r="R47" s="96">
        <v>4.484160390766843E-4</v>
      </c>
      <c r="S47" s="96">
        <v>0.0778966951333776</v>
      </c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</row>
    <row r="48" ht="21.0" customHeight="1">
      <c r="A48" s="93">
        <v>1.45408006E8</v>
      </c>
      <c r="B48" s="93" t="s">
        <v>81</v>
      </c>
      <c r="C48" s="94">
        <v>9.7570636E7</v>
      </c>
      <c r="D48" s="94">
        <v>1.256766825E9</v>
      </c>
      <c r="E48" s="125">
        <v>4.342061688133872E8</v>
      </c>
      <c r="F48" s="125">
        <v>2.0832780883903992E8</v>
      </c>
      <c r="G48" s="126">
        <v>6.417380265630609E8</v>
      </c>
      <c r="H48" s="127">
        <v>16307.0</v>
      </c>
      <c r="I48" s="127">
        <v>775265.0</v>
      </c>
      <c r="J48" s="127">
        <v>2030504.0</v>
      </c>
      <c r="K48" s="95">
        <v>2805769.0</v>
      </c>
      <c r="L48" s="95" t="s">
        <v>341</v>
      </c>
      <c r="M48" s="95" t="s">
        <v>341</v>
      </c>
      <c r="N48" s="95">
        <v>389394.0</v>
      </c>
      <c r="O48" s="95">
        <v>-4752751.0</v>
      </c>
      <c r="P48" s="95">
        <v>4.8386997E7</v>
      </c>
      <c r="Q48" s="96">
        <v>0.11143783869361774</v>
      </c>
      <c r="R48" s="96">
        <v>0.0018691407650759531</v>
      </c>
      <c r="S48" s="96">
        <v>0.07539992177048467</v>
      </c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</row>
    <row r="49" ht="21.0" customHeight="1">
      <c r="A49" s="93">
        <v>1.69247313E8</v>
      </c>
      <c r="B49" s="93" t="s">
        <v>111</v>
      </c>
      <c r="C49" s="94">
        <v>7.4253151E7</v>
      </c>
      <c r="D49" s="94">
        <v>4.09455737E8</v>
      </c>
      <c r="E49" s="125">
        <v>2.2571962602233106E8</v>
      </c>
      <c r="F49" s="125">
        <v>1.195356765934611E8</v>
      </c>
      <c r="G49" s="126">
        <v>3.521925016068314E8</v>
      </c>
      <c r="H49" s="127">
        <v>452.0</v>
      </c>
      <c r="I49" s="127">
        <v>487951.0</v>
      </c>
      <c r="J49" s="127">
        <v>1013597.0</v>
      </c>
      <c r="K49" s="95">
        <v>1501548.0</v>
      </c>
      <c r="L49" s="95" t="s">
        <v>341</v>
      </c>
      <c r="M49" s="95" t="s">
        <v>341</v>
      </c>
      <c r="N49" s="95">
        <v>321051.0</v>
      </c>
      <c r="O49" s="95">
        <v>-2453910.0</v>
      </c>
      <c r="P49" s="95">
        <v>2.5152341E7</v>
      </c>
      <c r="Q49" s="96">
        <v>0.11143178572124522</v>
      </c>
      <c r="R49" s="96">
        <v>0.0026858173990338403</v>
      </c>
      <c r="S49" s="96">
        <v>0.07141645800306876</v>
      </c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</row>
    <row r="50" ht="21.0" customHeight="1">
      <c r="A50" s="93">
        <v>1.66234202E8</v>
      </c>
      <c r="B50" s="93" t="s">
        <v>178</v>
      </c>
      <c r="C50" s="94">
        <v>4.7002547E7</v>
      </c>
      <c r="D50" s="94">
        <v>2.90951834E8</v>
      </c>
      <c r="E50" s="125">
        <v>8.271804418233466E7</v>
      </c>
      <c r="F50" s="125">
        <v>3.96296096214287E7</v>
      </c>
      <c r="G50" s="126">
        <v>1.343175322677011E8</v>
      </c>
      <c r="H50" s="127">
        <v>23568.0</v>
      </c>
      <c r="I50" s="127">
        <v>8134.0</v>
      </c>
      <c r="J50" s="127">
        <v>467958.0</v>
      </c>
      <c r="K50" s="95">
        <v>476092.0</v>
      </c>
      <c r="L50" s="95" t="s">
        <v>341</v>
      </c>
      <c r="M50" s="95" t="s">
        <v>341</v>
      </c>
      <c r="N50" s="95">
        <v>220997.0</v>
      </c>
      <c r="O50" s="95">
        <v>-2061132.0</v>
      </c>
      <c r="P50" s="95">
        <v>9446617.0</v>
      </c>
      <c r="Q50" s="96">
        <v>0.11420261556446988</v>
      </c>
      <c r="R50" s="96">
        <v>0.005576562628578141</v>
      </c>
      <c r="S50" s="96">
        <v>0.07033048359742385</v>
      </c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</row>
    <row r="51" ht="21.0" customHeight="1">
      <c r="A51" s="93">
        <v>1.76044158E8</v>
      </c>
      <c r="B51" s="93" t="s">
        <v>186</v>
      </c>
      <c r="C51" s="94">
        <v>4.6485986E7</v>
      </c>
      <c r="D51" s="94">
        <v>7.9882444E7</v>
      </c>
      <c r="E51" s="125">
        <v>7.691227005421695E7</v>
      </c>
      <c r="F51" s="125">
        <v>3.541092894327014E7</v>
      </c>
      <c r="G51" s="126">
        <v>1.2448347708377409E8</v>
      </c>
      <c r="H51" s="127">
        <v>6.0</v>
      </c>
      <c r="I51" s="127">
        <v>91668.0</v>
      </c>
      <c r="J51" s="127">
        <v>384610.0</v>
      </c>
      <c r="K51" s="95">
        <v>476278.0</v>
      </c>
      <c r="L51" s="95" t="s">
        <v>341</v>
      </c>
      <c r="M51" s="95" t="s">
        <v>341</v>
      </c>
      <c r="N51" s="95">
        <v>283478.0</v>
      </c>
      <c r="O51" s="95">
        <v>-938812.0</v>
      </c>
      <c r="P51" s="95">
        <v>8608881.0</v>
      </c>
      <c r="Q51" s="96">
        <v>0.11193117813232444</v>
      </c>
      <c r="R51" s="96">
        <v>0.0080053816282014</v>
      </c>
      <c r="S51" s="96">
        <v>0.06915681664488252</v>
      </c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</row>
    <row r="52" ht="21.0" customHeight="1">
      <c r="A52" s="93">
        <v>6.3222201E7</v>
      </c>
      <c r="B52" s="93" t="s">
        <v>94</v>
      </c>
      <c r="C52" s="94">
        <v>8.0760308E7</v>
      </c>
      <c r="D52" s="94">
        <v>1.922004721E9</v>
      </c>
      <c r="E52" s="125">
        <v>2.857642825846785E8</v>
      </c>
      <c r="F52" s="125">
        <v>1.469706542563007E8</v>
      </c>
      <c r="G52" s="126">
        <v>4.374715813618361E8</v>
      </c>
      <c r="H52" s="127">
        <v>32542.0</v>
      </c>
      <c r="I52" s="127">
        <v>279706.0</v>
      </c>
      <c r="J52" s="127">
        <v>1370877.0</v>
      </c>
      <c r="K52" s="95">
        <v>1650583.0</v>
      </c>
      <c r="L52" s="95" t="s">
        <v>341</v>
      </c>
      <c r="M52" s="95" t="s">
        <v>341</v>
      </c>
      <c r="N52" s="95">
        <v>162308.0</v>
      </c>
      <c r="O52" s="95">
        <v>-4311638.0</v>
      </c>
      <c r="P52" s="95">
        <v>3.0225021E7</v>
      </c>
      <c r="Q52" s="96">
        <v>0.10576906507216709</v>
      </c>
      <c r="R52" s="96">
        <v>0.001104356518117914</v>
      </c>
      <c r="S52" s="96">
        <v>0.06909025017330361</v>
      </c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</row>
    <row r="53" ht="21.0" customHeight="1">
      <c r="A53" s="93">
        <v>1.71679053E8</v>
      </c>
      <c r="B53" s="93" t="s">
        <v>162</v>
      </c>
      <c r="C53" s="94">
        <v>5.8839699E7</v>
      </c>
      <c r="D53" s="94">
        <v>1.85689203E8</v>
      </c>
      <c r="E53" s="125">
        <v>1.3768394146493283E8</v>
      </c>
      <c r="F53" s="125">
        <v>7.419572688559943E7</v>
      </c>
      <c r="G53" s="126">
        <v>2.2197016450664008E8</v>
      </c>
      <c r="H53" s="127">
        <v>0.0</v>
      </c>
      <c r="I53" s="127">
        <v>224835.0</v>
      </c>
      <c r="J53" s="127">
        <v>647236.0</v>
      </c>
      <c r="K53" s="95">
        <v>872071.0</v>
      </c>
      <c r="L53" s="95" t="s">
        <v>341</v>
      </c>
      <c r="M53" s="95" t="s">
        <v>341</v>
      </c>
      <c r="N53" s="95">
        <v>721713.0</v>
      </c>
      <c r="O53" s="95">
        <v>-2891388.0</v>
      </c>
      <c r="P53" s="95">
        <v>1.5207086E7</v>
      </c>
      <c r="Q53" s="96">
        <v>0.11044923495216137</v>
      </c>
      <c r="R53" s="96">
        <v>0.009727150474754314</v>
      </c>
      <c r="S53" s="96">
        <v>0.06850959467368008</v>
      </c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</row>
    <row r="54" ht="21.0" customHeight="1">
      <c r="A54" s="93">
        <v>1.71927851E8</v>
      </c>
      <c r="B54" s="93" t="s">
        <v>130</v>
      </c>
      <c r="C54" s="94">
        <v>6.9361206E7</v>
      </c>
      <c r="D54" s="94">
        <v>3.00033193E8</v>
      </c>
      <c r="E54" s="125">
        <v>1.8087240605277485E8</v>
      </c>
      <c r="F54" s="125">
        <v>9.74378543873248E7</v>
      </c>
      <c r="G54" s="126">
        <v>2.868680926399737E8</v>
      </c>
      <c r="H54" s="127">
        <v>0.0</v>
      </c>
      <c r="I54" s="127">
        <v>79123.0</v>
      </c>
      <c r="J54" s="127">
        <v>901229.0</v>
      </c>
      <c r="K54" s="95">
        <v>980352.0</v>
      </c>
      <c r="L54" s="95" t="s">
        <v>341</v>
      </c>
      <c r="M54" s="95" t="s">
        <v>341</v>
      </c>
      <c r="N54" s="95">
        <v>28662.0</v>
      </c>
      <c r="O54" s="95">
        <v>-246478.0</v>
      </c>
      <c r="P54" s="95">
        <v>1.881581E7</v>
      </c>
      <c r="Q54" s="96">
        <v>0.10402808482853892</v>
      </c>
      <c r="R54" s="96">
        <v>2.941567235877938E-4</v>
      </c>
      <c r="S54" s="96">
        <v>0.06559045945766541</v>
      </c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</row>
    <row r="55" ht="21.0" customHeight="1">
      <c r="A55" s="93">
        <v>6.4010776E7</v>
      </c>
      <c r="B55" s="93" t="s">
        <v>87</v>
      </c>
      <c r="C55" s="94">
        <v>8.2373857E7</v>
      </c>
      <c r="D55" s="94">
        <v>2.387210276E9</v>
      </c>
      <c r="E55" s="125">
        <v>2.924659838565877E8</v>
      </c>
      <c r="F55" s="125">
        <v>1.4991496739871126E8</v>
      </c>
      <c r="G55" s="126">
        <v>4.4687030510485923E8</v>
      </c>
      <c r="H55" s="127">
        <v>0.0</v>
      </c>
      <c r="I55" s="127">
        <v>57888.0</v>
      </c>
      <c r="J55" s="127">
        <v>1421132.0</v>
      </c>
      <c r="K55" s="95">
        <v>1479020.0</v>
      </c>
      <c r="L55" s="95" t="s">
        <v>341</v>
      </c>
      <c r="M55" s="95" t="s">
        <v>341</v>
      </c>
      <c r="N55" s="95">
        <v>272656.0</v>
      </c>
      <c r="O55" s="95">
        <v>-3569290.0</v>
      </c>
      <c r="P55" s="95">
        <v>2.9001648E7</v>
      </c>
      <c r="Q55" s="96">
        <v>0.09916246538339692</v>
      </c>
      <c r="R55" s="96">
        <v>0.0018187376799732665</v>
      </c>
      <c r="S55" s="96">
        <v>0.06489947456498522</v>
      </c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</row>
    <row r="56" ht="21.0" customHeight="1">
      <c r="A56" s="93">
        <v>1.44109282E8</v>
      </c>
      <c r="B56" s="93" t="s">
        <v>104</v>
      </c>
      <c r="C56" s="94">
        <v>7.3889981E7</v>
      </c>
      <c r="D56" s="94">
        <v>8.70214825E8</v>
      </c>
      <c r="E56" s="125">
        <v>2.5085290428028268E8</v>
      </c>
      <c r="F56" s="125">
        <v>1.31270924173947E8</v>
      </c>
      <c r="G56" s="126">
        <v>3.8814352216200054E8</v>
      </c>
      <c r="H56" s="127">
        <v>142806.0</v>
      </c>
      <c r="I56" s="127">
        <v>271310.0</v>
      </c>
      <c r="J56" s="127">
        <v>1076146.0</v>
      </c>
      <c r="K56" s="95">
        <v>1347456.0</v>
      </c>
      <c r="L56" s="95" t="s">
        <v>341</v>
      </c>
      <c r="M56" s="95" t="s">
        <v>341</v>
      </c>
      <c r="N56" s="95">
        <v>33107.0</v>
      </c>
      <c r="O56" s="95">
        <v>-6451796.0</v>
      </c>
      <c r="P56" s="95">
        <v>2.4281233E7</v>
      </c>
      <c r="Q56" s="96">
        <v>0.09679470552539476</v>
      </c>
      <c r="R56" s="96">
        <v>2.522036026510329E-4</v>
      </c>
      <c r="S56" s="96">
        <v>0.06255735730111109</v>
      </c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</row>
    <row r="57" ht="21.0" customHeight="1">
      <c r="A57" s="93">
        <v>1.45033056E8</v>
      </c>
      <c r="B57" s="93" t="s">
        <v>173</v>
      </c>
      <c r="C57" s="94">
        <v>5.1732689E7</v>
      </c>
      <c r="D57" s="94">
        <v>4.40332697E8</v>
      </c>
      <c r="E57" s="125">
        <v>1.0161919869104977E8</v>
      </c>
      <c r="F57" s="125">
        <v>5.243322497251802E7</v>
      </c>
      <c r="G57" s="126">
        <v>1.6538914459913874E8</v>
      </c>
      <c r="H57" s="127">
        <v>721.0</v>
      </c>
      <c r="I57" s="127">
        <v>269214.0</v>
      </c>
      <c r="J57" s="127">
        <v>369638.0</v>
      </c>
      <c r="K57" s="95">
        <v>638852.0</v>
      </c>
      <c r="L57" s="95" t="s">
        <v>341</v>
      </c>
      <c r="M57" s="95" t="s">
        <v>341</v>
      </c>
      <c r="N57" s="95">
        <v>592475.0</v>
      </c>
      <c r="O57" s="95">
        <v>-2173196.0</v>
      </c>
      <c r="P57" s="95">
        <v>1.0086474E7</v>
      </c>
      <c r="Q57" s="96">
        <v>0.0992575628416993</v>
      </c>
      <c r="R57" s="96">
        <v>0.01129961012908391</v>
      </c>
      <c r="S57" s="96">
        <v>0.060986312157590816</v>
      </c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</row>
    <row r="58" ht="21.0" customHeight="1">
      <c r="A58" s="93">
        <v>1.72041454E8</v>
      </c>
      <c r="B58" s="93" t="s">
        <v>117</v>
      </c>
      <c r="C58" s="94">
        <v>6.7641924E7</v>
      </c>
      <c r="D58" s="94">
        <v>4.05651065E8</v>
      </c>
      <c r="E58" s="125">
        <v>2.137131971507125E8</v>
      </c>
      <c r="F58" s="125">
        <v>1.1377924025721958E8</v>
      </c>
      <c r="G58" s="126">
        <v>3.3486578955864805E8</v>
      </c>
      <c r="H58" s="127">
        <v>5479.0</v>
      </c>
      <c r="I58" s="127">
        <v>356919.0</v>
      </c>
      <c r="J58" s="127">
        <v>818285.0</v>
      </c>
      <c r="K58" s="95">
        <v>1175204.0</v>
      </c>
      <c r="L58" s="95" t="s">
        <v>341</v>
      </c>
      <c r="M58" s="95" t="s">
        <v>341</v>
      </c>
      <c r="N58" s="95">
        <v>282877.0</v>
      </c>
      <c r="O58" s="95">
        <v>-7249080.0</v>
      </c>
      <c r="P58" s="95">
        <v>1.9943439E7</v>
      </c>
      <c r="Q58" s="96">
        <v>0.09331870593810689</v>
      </c>
      <c r="R58" s="96">
        <v>0.0024861916757442115</v>
      </c>
      <c r="S58" s="96">
        <v>0.05955651374924081</v>
      </c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</row>
    <row r="59" ht="21.0" customHeight="1">
      <c r="A59" s="93">
        <v>1.70708608E8</v>
      </c>
      <c r="B59" s="93" t="s">
        <v>142</v>
      </c>
      <c r="C59" s="94">
        <v>6.5617075E7</v>
      </c>
      <c r="D59" s="94">
        <v>2.64717443E8</v>
      </c>
      <c r="E59" s="125">
        <v>1.6486414864921677E8</v>
      </c>
      <c r="F59" s="125">
        <v>8.909418066926573E7</v>
      </c>
      <c r="G59" s="126">
        <v>2.630881352350217E8</v>
      </c>
      <c r="H59" s="127">
        <v>1606.0</v>
      </c>
      <c r="I59" s="127">
        <v>26223.0</v>
      </c>
      <c r="J59" s="127">
        <v>750421.0</v>
      </c>
      <c r="K59" s="95">
        <v>776644.0</v>
      </c>
      <c r="L59" s="95" t="s">
        <v>341</v>
      </c>
      <c r="M59" s="95" t="s">
        <v>341</v>
      </c>
      <c r="N59" s="95">
        <v>22298.0</v>
      </c>
      <c r="O59" s="95">
        <v>-1214855.0</v>
      </c>
      <c r="P59" s="95">
        <v>1.5270971E7</v>
      </c>
      <c r="Q59" s="96">
        <v>0.09262760354582736</v>
      </c>
      <c r="R59" s="96">
        <v>2.502744829404105E-4</v>
      </c>
      <c r="S59" s="96">
        <v>0.05804507674341964</v>
      </c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</row>
    <row r="60" ht="21.0" customHeight="1">
      <c r="A60" s="93">
        <v>1.69953509E8</v>
      </c>
      <c r="B60" s="93" t="s">
        <v>188</v>
      </c>
      <c r="C60" s="94">
        <v>4.7758219E7</v>
      </c>
      <c r="D60" s="94">
        <v>2.30591814E8</v>
      </c>
      <c r="E60" s="125">
        <v>8.004597543490613E7</v>
      </c>
      <c r="F60" s="125">
        <v>3.770773275185151E7</v>
      </c>
      <c r="G60" s="126">
        <v>1.2981149888252412E8</v>
      </c>
      <c r="H60" s="127">
        <v>57368.0</v>
      </c>
      <c r="I60" s="127">
        <v>197052.0</v>
      </c>
      <c r="J60" s="127">
        <v>275177.0</v>
      </c>
      <c r="K60" s="95">
        <v>472229.0</v>
      </c>
      <c r="L60" s="95" t="s">
        <v>341</v>
      </c>
      <c r="M60" s="95" t="s">
        <v>341</v>
      </c>
      <c r="N60" s="95">
        <v>194249.0</v>
      </c>
      <c r="O60" s="95">
        <v>-561641.0</v>
      </c>
      <c r="P60" s="95">
        <v>7492450.0</v>
      </c>
      <c r="Q60" s="96">
        <v>0.09360183268792703</v>
      </c>
      <c r="R60" s="96">
        <v>0.005151436743182659</v>
      </c>
      <c r="S60" s="96">
        <v>0.057717922252638526</v>
      </c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</row>
    <row r="61" ht="21.0" customHeight="1">
      <c r="A61" s="93">
        <v>4.8741756E7</v>
      </c>
      <c r="B61" s="93" t="s">
        <v>99</v>
      </c>
      <c r="C61" s="94">
        <v>7.6705376E7</v>
      </c>
      <c r="D61" s="94">
        <v>2.897930504E9</v>
      </c>
      <c r="E61" s="125">
        <v>2.7446638177961296E8</v>
      </c>
      <c r="F61" s="125">
        <v>1.4195878448448095E8</v>
      </c>
      <c r="G61" s="126">
        <v>4.215780100972431E8</v>
      </c>
      <c r="H61" s="127">
        <v>110121.0</v>
      </c>
      <c r="I61" s="127">
        <v>302446.0</v>
      </c>
      <c r="J61" s="127">
        <v>1048267.0</v>
      </c>
      <c r="K61" s="95">
        <v>1350713.0</v>
      </c>
      <c r="L61" s="95" t="s">
        <v>341</v>
      </c>
      <c r="M61" s="95" t="s">
        <v>341</v>
      </c>
      <c r="N61" s="95">
        <v>300843.0</v>
      </c>
      <c r="O61" s="95">
        <v>-6872290.0</v>
      </c>
      <c r="P61" s="95">
        <v>2.4015198E7</v>
      </c>
      <c r="Q61" s="96">
        <v>0.08749777602738748</v>
      </c>
      <c r="R61" s="96">
        <v>0.0021192277821517162</v>
      </c>
      <c r="S61" s="96">
        <v>0.05696501578547834</v>
      </c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</row>
    <row r="62" ht="21.0" customHeight="1">
      <c r="A62" s="93">
        <v>1.71701107E8</v>
      </c>
      <c r="B62" s="93" t="s">
        <v>114</v>
      </c>
      <c r="C62" s="94">
        <v>7.7542394E7</v>
      </c>
      <c r="D62" s="94">
        <v>5.07327159E8</v>
      </c>
      <c r="E62" s="125">
        <v>2.3593787224594098E8</v>
      </c>
      <c r="F62" s="125">
        <v>1.2435546767969947E8</v>
      </c>
      <c r="G62" s="126">
        <v>3.668582112882583E8</v>
      </c>
      <c r="H62" s="127">
        <v>0.0</v>
      </c>
      <c r="I62" s="127">
        <v>70867.0</v>
      </c>
      <c r="J62" s="127">
        <v>987264.0</v>
      </c>
      <c r="K62" s="95">
        <v>1058131.0</v>
      </c>
      <c r="L62" s="95" t="s">
        <v>341</v>
      </c>
      <c r="M62" s="95" t="s">
        <v>341</v>
      </c>
      <c r="N62" s="95">
        <v>35364.0</v>
      </c>
      <c r="O62" s="95">
        <v>-668210.0</v>
      </c>
      <c r="P62" s="95">
        <v>2.045395E7</v>
      </c>
      <c r="Q62" s="96">
        <v>0.08669210163376763</v>
      </c>
      <c r="R62" s="96">
        <v>2.8437832818969033E-4</v>
      </c>
      <c r="S62" s="96">
        <v>0.05575437422587316</v>
      </c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</row>
    <row r="63" ht="21.0" customHeight="1">
      <c r="A63" s="93">
        <v>2.989016E7</v>
      </c>
      <c r="B63" s="93" t="s">
        <v>101</v>
      </c>
      <c r="C63" s="94">
        <v>7.9334072E7</v>
      </c>
      <c r="D63" s="94">
        <v>8.23828952E8</v>
      </c>
      <c r="E63" s="125">
        <v>2.9544866065072894E8</v>
      </c>
      <c r="F63" s="125">
        <v>1.5121878332718825E8</v>
      </c>
      <c r="G63" s="126">
        <v>4.5104664386614215E8</v>
      </c>
      <c r="H63" s="127">
        <v>56715.0</v>
      </c>
      <c r="I63" s="127">
        <v>347188.0</v>
      </c>
      <c r="J63" s="127">
        <v>1049356.0</v>
      </c>
      <c r="K63" s="95">
        <v>1396544.0</v>
      </c>
      <c r="L63" s="95" t="s">
        <v>341</v>
      </c>
      <c r="M63" s="95" t="s">
        <v>341</v>
      </c>
      <c r="N63" s="95">
        <v>525218.0</v>
      </c>
      <c r="O63" s="95">
        <v>-6993322.0</v>
      </c>
      <c r="P63" s="95">
        <v>2.4760291E7</v>
      </c>
      <c r="Q63" s="96">
        <v>0.08380573107173742</v>
      </c>
      <c r="R63" s="96">
        <v>0.0034732325472001655</v>
      </c>
      <c r="S63" s="96">
        <v>0.05489518952578251</v>
      </c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</row>
    <row r="64" ht="21.0" customHeight="1">
      <c r="A64" s="93">
        <v>1.3871553E8</v>
      </c>
      <c r="B64" s="93" t="s">
        <v>92</v>
      </c>
      <c r="C64" s="94">
        <v>8.1928222E7</v>
      </c>
      <c r="D64" s="94">
        <v>8.52138081E8</v>
      </c>
      <c r="E64" s="125">
        <v>2.9305264522495663E8</v>
      </c>
      <c r="F64" s="125">
        <v>1.5017173061132097E8</v>
      </c>
      <c r="G64" s="126">
        <v>4.4769206807063854E8</v>
      </c>
      <c r="H64" s="127">
        <v>0.0</v>
      </c>
      <c r="I64" s="127">
        <v>54466.0</v>
      </c>
      <c r="J64" s="127">
        <v>1168694.0</v>
      </c>
      <c r="K64" s="95">
        <v>1223160.0</v>
      </c>
      <c r="L64" s="95" t="s">
        <v>341</v>
      </c>
      <c r="M64" s="95" t="s">
        <v>341</v>
      </c>
      <c r="N64" s="95">
        <v>95692.0</v>
      </c>
      <c r="O64" s="95">
        <v>-4090670.0</v>
      </c>
      <c r="P64" s="95">
        <v>2.391854E7</v>
      </c>
      <c r="Q64" s="96">
        <v>0.08161857737758811</v>
      </c>
      <c r="R64" s="96">
        <v>6.372171354119434E-4</v>
      </c>
      <c r="S64" s="96">
        <v>0.0534263206919852</v>
      </c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</row>
    <row r="65" ht="21.0" customHeight="1">
      <c r="A65" s="93">
        <v>1.20029911E8</v>
      </c>
      <c r="B65" s="93" t="s">
        <v>123</v>
      </c>
      <c r="C65" s="94">
        <v>6.95014E7</v>
      </c>
      <c r="D65" s="94">
        <v>8.55181687E8</v>
      </c>
      <c r="E65" s="125">
        <v>2.0195433382341647E8</v>
      </c>
      <c r="F65" s="125">
        <v>1.0803503872580157E8</v>
      </c>
      <c r="G65" s="126">
        <v>3.177883635753243E8</v>
      </c>
      <c r="H65" s="127">
        <v>2568.0</v>
      </c>
      <c r="I65" s="127">
        <v>142754.0</v>
      </c>
      <c r="J65" s="127">
        <v>676307.0</v>
      </c>
      <c r="K65" s="95">
        <v>819061.0</v>
      </c>
      <c r="L65" s="95" t="s">
        <v>341</v>
      </c>
      <c r="M65" s="95" t="s">
        <v>341</v>
      </c>
      <c r="N65" s="95">
        <v>181280.0</v>
      </c>
      <c r="O65" s="95">
        <v>-3554562.0</v>
      </c>
      <c r="P65" s="95">
        <v>1.4954242E7</v>
      </c>
      <c r="Q65" s="96">
        <v>0.07404764095369992</v>
      </c>
      <c r="R65" s="96">
        <v>0.001677974128931428</v>
      </c>
      <c r="S65" s="96">
        <v>0.047057235928198</v>
      </c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</row>
    <row r="66" ht="21.0" customHeight="1">
      <c r="A66" s="93">
        <v>1.56007436E8</v>
      </c>
      <c r="B66" s="93" t="s">
        <v>177</v>
      </c>
      <c r="C66" s="94">
        <v>4.6329279E7</v>
      </c>
      <c r="D66" s="94">
        <v>1.56860132E8</v>
      </c>
      <c r="E66" s="125">
        <v>9.945883219033083E7</v>
      </c>
      <c r="F66" s="125">
        <v>5.103041803320111E7</v>
      </c>
      <c r="G66" s="126">
        <v>1.6189920602908733E8</v>
      </c>
      <c r="H66" s="127">
        <v>8.0</v>
      </c>
      <c r="I66" s="127">
        <v>47287.0</v>
      </c>
      <c r="J66" s="127">
        <v>352201.0</v>
      </c>
      <c r="K66" s="95">
        <v>399488.0</v>
      </c>
      <c r="L66" s="95" t="s">
        <v>341</v>
      </c>
      <c r="M66" s="95" t="s">
        <v>341</v>
      </c>
      <c r="N66" s="95">
        <v>2266936.0</v>
      </c>
      <c r="O66" s="95">
        <v>-7055285.0</v>
      </c>
      <c r="P66" s="95">
        <v>7516891.0</v>
      </c>
      <c r="Q66" s="96">
        <v>0.07557791333820603</v>
      </c>
      <c r="R66" s="96">
        <v>0.04442323005320276</v>
      </c>
      <c r="S66" s="96">
        <v>0.046429449435653754</v>
      </c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</row>
    <row r="67" ht="21.0" customHeight="1">
      <c r="A67" s="93">
        <v>1.44684719E8</v>
      </c>
      <c r="B67" s="93" t="s">
        <v>160</v>
      </c>
      <c r="C67" s="94">
        <v>6.1001088E7</v>
      </c>
      <c r="D67" s="94">
        <v>2.48224069E8</v>
      </c>
      <c r="E67" s="125">
        <v>1.4216509688576153E8</v>
      </c>
      <c r="F67" s="125">
        <v>7.672522215381789E7</v>
      </c>
      <c r="G67" s="126">
        <v>2.288234738294197E8</v>
      </c>
      <c r="H67" s="127">
        <v>16564.0</v>
      </c>
      <c r="I67" s="127">
        <v>257270.0</v>
      </c>
      <c r="J67" s="127">
        <v>395436.0</v>
      </c>
      <c r="K67" s="95">
        <v>652706.0</v>
      </c>
      <c r="L67" s="95" t="s">
        <v>341</v>
      </c>
      <c r="M67" s="95" t="s">
        <v>341</v>
      </c>
      <c r="N67" s="95">
        <v>461043.0</v>
      </c>
      <c r="O67" s="95">
        <v>-1609774.0</v>
      </c>
      <c r="P67" s="95">
        <v>1.0488695E7</v>
      </c>
      <c r="Q67" s="96">
        <v>0.07377827068502135</v>
      </c>
      <c r="R67" s="96">
        <v>0.0060090148592298115</v>
      </c>
      <c r="S67" s="96">
        <v>0.04583749570998548</v>
      </c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</row>
    <row r="68" ht="21.0" customHeight="1">
      <c r="A68" s="93">
        <v>1.56479771E8</v>
      </c>
      <c r="B68" s="93" t="s">
        <v>112</v>
      </c>
      <c r="C68" s="94">
        <v>7.4681328E7</v>
      </c>
      <c r="D68" s="94">
        <v>1.564853814E9</v>
      </c>
      <c r="E68" s="125">
        <v>2.2508428131146637E8</v>
      </c>
      <c r="F68" s="125">
        <v>1.1923365391881898E8</v>
      </c>
      <c r="G68" s="126">
        <v>3.512782511749284E8</v>
      </c>
      <c r="H68" s="127">
        <v>0.0</v>
      </c>
      <c r="I68" s="127">
        <v>70158.0</v>
      </c>
      <c r="J68" s="127">
        <v>711892.0</v>
      </c>
      <c r="K68" s="95">
        <v>782050.0</v>
      </c>
      <c r="L68" s="95" t="s">
        <v>341</v>
      </c>
      <c r="M68" s="95" t="s">
        <v>341</v>
      </c>
      <c r="N68" s="95">
        <v>13647.0</v>
      </c>
      <c r="O68" s="95">
        <v>-1931006.0</v>
      </c>
      <c r="P68" s="95">
        <v>1.4939426E7</v>
      </c>
      <c r="Q68" s="96">
        <v>0.06637258680594924</v>
      </c>
      <c r="R68" s="96">
        <v>1.1445594051232926E-4</v>
      </c>
      <c r="S68" s="96">
        <v>0.04252875306123211</v>
      </c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</row>
    <row r="69" ht="21.0" customHeight="1">
      <c r="A69" s="93">
        <v>7.9650085E7</v>
      </c>
      <c r="B69" s="93" t="s">
        <v>86</v>
      </c>
      <c r="C69" s="94">
        <v>8.6691979E7</v>
      </c>
      <c r="D69" s="94">
        <v>1.864405394E9</v>
      </c>
      <c r="E69" s="125">
        <v>3.343719771150303E8</v>
      </c>
      <c r="F69" s="125">
        <v>1.678920119178675E8</v>
      </c>
      <c r="G69" s="126">
        <v>5.0520082607336867E8</v>
      </c>
      <c r="H69" s="127">
        <v>1.0</v>
      </c>
      <c r="I69" s="127">
        <v>145975.0</v>
      </c>
      <c r="J69" s="127">
        <v>932736.0</v>
      </c>
      <c r="K69" s="95">
        <v>1078711.0</v>
      </c>
      <c r="L69" s="95" t="s">
        <v>341</v>
      </c>
      <c r="M69" s="95" t="s">
        <v>341</v>
      </c>
      <c r="N69" s="95">
        <v>65611.0</v>
      </c>
      <c r="O69" s="95">
        <v>-4468846.0</v>
      </c>
      <c r="P69" s="95">
        <v>2.0116774E7</v>
      </c>
      <c r="Q69" s="96">
        <v>0.060162858662882054</v>
      </c>
      <c r="R69" s="96">
        <v>3.9079286292725347E-4</v>
      </c>
      <c r="S69" s="96">
        <v>0.03981936085963269</v>
      </c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</row>
    <row r="70" ht="21.0" customHeight="1">
      <c r="A70" s="93">
        <v>1.71972257E8</v>
      </c>
      <c r="B70" s="93" t="s">
        <v>122</v>
      </c>
      <c r="C70" s="94">
        <v>6.8697924E7</v>
      </c>
      <c r="D70" s="94">
        <v>5.78286881E8</v>
      </c>
      <c r="E70" s="125">
        <v>1.974626322545906E8</v>
      </c>
      <c r="F70" s="125">
        <v>1.0581085392262773E8</v>
      </c>
      <c r="G70" s="126">
        <v>3.1123463610023403E8</v>
      </c>
      <c r="H70" s="127">
        <v>41268.0</v>
      </c>
      <c r="I70" s="127">
        <v>323634.0</v>
      </c>
      <c r="J70" s="127">
        <v>406213.0</v>
      </c>
      <c r="K70" s="95">
        <v>729847.0</v>
      </c>
      <c r="L70" s="95" t="s">
        <v>341</v>
      </c>
      <c r="M70" s="95" t="s">
        <v>341</v>
      </c>
      <c r="N70" s="95">
        <v>99161.0</v>
      </c>
      <c r="O70" s="95">
        <v>-3641184.0</v>
      </c>
      <c r="P70" s="95">
        <v>1.1368854E7</v>
      </c>
      <c r="Q70" s="96">
        <v>0.05757471107415412</v>
      </c>
      <c r="R70" s="96">
        <v>9.371533857245844E-4</v>
      </c>
      <c r="S70" s="96">
        <v>0.036528241658613556</v>
      </c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</row>
    <row r="71" ht="21.0" customHeight="1">
      <c r="A71" s="93">
        <v>7.1152824E7</v>
      </c>
      <c r="B71" s="93" t="s">
        <v>97</v>
      </c>
      <c r="C71" s="94">
        <v>7.9160736E7</v>
      </c>
      <c r="D71" s="94">
        <v>1.801605283E9</v>
      </c>
      <c r="E71" s="125">
        <v>2.5410532304706192E8</v>
      </c>
      <c r="F71" s="125">
        <v>1.3276125102937408E8</v>
      </c>
      <c r="G71" s="126">
        <v>3.927671320344463E8</v>
      </c>
      <c r="H71" s="127">
        <v>0.0</v>
      </c>
      <c r="I71" s="127">
        <v>1840.0</v>
      </c>
      <c r="J71" s="127">
        <v>677967.0</v>
      </c>
      <c r="K71" s="95">
        <v>679807.0</v>
      </c>
      <c r="L71" s="95" t="s">
        <v>341</v>
      </c>
      <c r="M71" s="95" t="s">
        <v>341</v>
      </c>
      <c r="N71" s="95">
        <v>0.0</v>
      </c>
      <c r="O71" s="95">
        <v>-1636400.0</v>
      </c>
      <c r="P71" s="95">
        <v>1.357774E7</v>
      </c>
      <c r="Q71" s="96">
        <v>0.05343351267570777</v>
      </c>
      <c r="R71" s="96">
        <v>0.0</v>
      </c>
      <c r="S71" s="96">
        <v>0.03456944049689273</v>
      </c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</row>
    <row r="72" ht="21.0" customHeight="1">
      <c r="A72" s="93">
        <v>1.66807426E8</v>
      </c>
      <c r="B72" s="93" t="s">
        <v>158</v>
      </c>
      <c r="C72" s="94">
        <v>6.1840004E7</v>
      </c>
      <c r="D72" s="94">
        <v>3.42027547E8</v>
      </c>
      <c r="E72" s="125">
        <v>1.5405285295643243E8</v>
      </c>
      <c r="F72" s="125">
        <v>8.32895884121257E7</v>
      </c>
      <c r="G72" s="126">
        <v>2.468561103651953E8</v>
      </c>
      <c r="H72" s="127">
        <v>36.0</v>
      </c>
      <c r="I72" s="127">
        <v>17906.0</v>
      </c>
      <c r="J72" s="127">
        <v>409162.0</v>
      </c>
      <c r="K72" s="95">
        <v>427068.0</v>
      </c>
      <c r="L72" s="95" t="s">
        <v>341</v>
      </c>
      <c r="M72" s="95" t="s">
        <v>341</v>
      </c>
      <c r="N72" s="95">
        <v>123.0</v>
      </c>
      <c r="O72" s="95">
        <v>-3027384.0</v>
      </c>
      <c r="P72" s="95">
        <v>8362375.0</v>
      </c>
      <c r="Q72" s="96">
        <v>0.054282506552247735</v>
      </c>
      <c r="R72" s="96">
        <v>1.4767752169861012E-6</v>
      </c>
      <c r="S72" s="96">
        <v>0.03387550337574721</v>
      </c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</row>
    <row r="73" ht="21.0" customHeight="1">
      <c r="A73" s="93">
        <v>1.4406546E8</v>
      </c>
      <c r="B73" s="93" t="s">
        <v>149</v>
      </c>
      <c r="C73" s="94">
        <v>6.0179644E7</v>
      </c>
      <c r="D73" s="94">
        <v>1.10767249E8</v>
      </c>
      <c r="E73" s="125">
        <v>1.5557780681587458E8</v>
      </c>
      <c r="F73" s="125">
        <v>8.411739187464494E7</v>
      </c>
      <c r="G73" s="126">
        <v>2.4915485243845338E8</v>
      </c>
      <c r="H73" s="127">
        <v>0.0</v>
      </c>
      <c r="I73" s="127">
        <v>5328.0</v>
      </c>
      <c r="J73" s="127">
        <v>412178.0</v>
      </c>
      <c r="K73" s="95">
        <v>417506.0</v>
      </c>
      <c r="L73" s="95" t="s">
        <v>341</v>
      </c>
      <c r="M73" s="95" t="s">
        <v>341</v>
      </c>
      <c r="N73" s="95">
        <v>1363189.0</v>
      </c>
      <c r="O73" s="95">
        <v>-4969646.0</v>
      </c>
      <c r="P73" s="95">
        <v>8296840.0</v>
      </c>
      <c r="Q73" s="96">
        <v>0.05332920015911564</v>
      </c>
      <c r="R73" s="96">
        <v>0.01620579251947657</v>
      </c>
      <c r="S73" s="96">
        <v>0.03329993343015263</v>
      </c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</row>
    <row r="74" ht="21.0" customHeight="1">
      <c r="A74" s="93">
        <v>1.69446634E8</v>
      </c>
      <c r="B74" s="93" t="s">
        <v>131</v>
      </c>
      <c r="C74" s="94">
        <v>6.832248E7</v>
      </c>
      <c r="D74" s="94">
        <v>2.61319587E8</v>
      </c>
      <c r="E74" s="125">
        <v>1.8070583604884756E8</v>
      </c>
      <c r="F74" s="125">
        <v>9.735244450251454E7</v>
      </c>
      <c r="G74" s="126">
        <v>2.8662208440323144E8</v>
      </c>
      <c r="H74" s="127">
        <v>6.0</v>
      </c>
      <c r="I74" s="127">
        <v>159584.0</v>
      </c>
      <c r="J74" s="127">
        <v>377838.0</v>
      </c>
      <c r="K74" s="95">
        <v>537422.0</v>
      </c>
      <c r="L74" s="95" t="s">
        <v>341</v>
      </c>
      <c r="M74" s="95" t="s">
        <v>341</v>
      </c>
      <c r="N74" s="95">
        <v>201196.0</v>
      </c>
      <c r="O74" s="95">
        <v>-1257068.0</v>
      </c>
      <c r="P74" s="95">
        <v>9164989.0</v>
      </c>
      <c r="Q74" s="96">
        <v>0.050717725561019306</v>
      </c>
      <c r="R74" s="96">
        <v>0.0020666764047697155</v>
      </c>
      <c r="S74" s="96">
        <v>0.03197586473171525</v>
      </c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</row>
    <row r="75" ht="21.0" customHeight="1">
      <c r="A75" s="93">
        <v>1.71922856E8</v>
      </c>
      <c r="B75" s="93" t="s">
        <v>195</v>
      </c>
      <c r="C75" s="94">
        <v>4.0807752E7</v>
      </c>
      <c r="D75" s="94">
        <v>7.1515828E7</v>
      </c>
      <c r="E75" s="125">
        <v>5.838216050134853E7</v>
      </c>
      <c r="F75" s="125">
        <v>2.061211795797192E7</v>
      </c>
      <c r="G75" s="126">
        <v>9.17431867963816E7</v>
      </c>
      <c r="H75" s="127">
        <v>3.0</v>
      </c>
      <c r="I75" s="127">
        <v>14818.0</v>
      </c>
      <c r="J75" s="127">
        <v>139000.0</v>
      </c>
      <c r="K75" s="95">
        <v>153818.0</v>
      </c>
      <c r="L75" s="95" t="s">
        <v>341</v>
      </c>
      <c r="M75" s="95" t="s">
        <v>341</v>
      </c>
      <c r="N75" s="95">
        <v>190693.0</v>
      </c>
      <c r="O75" s="95">
        <v>-679072.0</v>
      </c>
      <c r="P75" s="95">
        <v>2928180.0</v>
      </c>
      <c r="Q75" s="96">
        <v>0.05015538950348307</v>
      </c>
      <c r="R75" s="96">
        <v>0.009251499549382687</v>
      </c>
      <c r="S75" s="96">
        <v>0.03191713850641484</v>
      </c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</row>
    <row r="76" ht="21.0" customHeight="1">
      <c r="A76" s="93">
        <v>1.70972148E8</v>
      </c>
      <c r="B76" s="93" t="s">
        <v>148</v>
      </c>
      <c r="C76" s="94">
        <v>6.2656595E7</v>
      </c>
      <c r="D76" s="94">
        <v>2.17195474E8</v>
      </c>
      <c r="E76" s="125">
        <v>1.7171992632896E8</v>
      </c>
      <c r="F76" s="125">
        <v>9.270197546757865E7</v>
      </c>
      <c r="G76" s="126">
        <v>2.7330724413428056E8</v>
      </c>
      <c r="H76" s="127">
        <v>0.0</v>
      </c>
      <c r="I76" s="127">
        <v>68895.0</v>
      </c>
      <c r="J76" s="127">
        <v>385237.0</v>
      </c>
      <c r="K76" s="95">
        <v>454132.0</v>
      </c>
      <c r="L76" s="95" t="s">
        <v>341</v>
      </c>
      <c r="M76" s="95" t="s">
        <v>341</v>
      </c>
      <c r="N76" s="95">
        <v>73448.0</v>
      </c>
      <c r="O76" s="95">
        <v>-5382376.0</v>
      </c>
      <c r="P76" s="95">
        <v>8393690.0</v>
      </c>
      <c r="Q76" s="96">
        <v>0.0488801164747788</v>
      </c>
      <c r="R76" s="96">
        <v>7.923024253748241E-4</v>
      </c>
      <c r="S76" s="96">
        <v>0.030711553316442777</v>
      </c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</row>
    <row r="77" ht="21.0" customHeight="1">
      <c r="A77" s="93">
        <v>1.71806191E8</v>
      </c>
      <c r="B77" s="93" t="s">
        <v>141</v>
      </c>
      <c r="C77" s="94">
        <v>6.5899704E7</v>
      </c>
      <c r="D77" s="94">
        <v>2.08819289E8</v>
      </c>
      <c r="E77" s="125">
        <v>1.6433819831747106E8</v>
      </c>
      <c r="F77" s="125">
        <v>8.881514708269304E7</v>
      </c>
      <c r="G77" s="126">
        <v>2.623018734305612E8</v>
      </c>
      <c r="H77" s="127">
        <v>0.0</v>
      </c>
      <c r="I77" s="127">
        <v>11411.0</v>
      </c>
      <c r="J77" s="127">
        <v>380433.0</v>
      </c>
      <c r="K77" s="95">
        <v>391844.0</v>
      </c>
      <c r="L77" s="95" t="s">
        <v>341</v>
      </c>
      <c r="M77" s="95" t="s">
        <v>341</v>
      </c>
      <c r="N77" s="95">
        <v>1112.0</v>
      </c>
      <c r="O77" s="95">
        <v>-838430.0</v>
      </c>
      <c r="P77" s="95">
        <v>7722770.0</v>
      </c>
      <c r="Q77" s="96">
        <v>0.04699315240806665</v>
      </c>
      <c r="R77" s="96">
        <v>1.2520386854335231E-5</v>
      </c>
      <c r="S77" s="96">
        <v>0.029442298291645397</v>
      </c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</row>
    <row r="78" ht="21.0" customHeight="1">
      <c r="A78" s="93">
        <v>6.9795161E7</v>
      </c>
      <c r="B78" s="93" t="s">
        <v>236</v>
      </c>
      <c r="C78" s="94">
        <v>2.0883831E7</v>
      </c>
      <c r="D78" s="94">
        <v>1005744.0</v>
      </c>
      <c r="E78" s="125">
        <v>2.554352781868984E7</v>
      </c>
      <c r="F78" s="125">
        <v>-2.141560698360752E7</v>
      </c>
      <c r="G78" s="126">
        <v>1.7694217553040113E7</v>
      </c>
      <c r="H78" s="127">
        <v>0.0</v>
      </c>
      <c r="I78" s="127">
        <v>5841.0</v>
      </c>
      <c r="J78" s="127">
        <v>22927.0</v>
      </c>
      <c r="K78" s="95">
        <v>28768.0</v>
      </c>
      <c r="L78" s="95" t="s">
        <v>341</v>
      </c>
      <c r="M78" s="95" t="s">
        <v>341</v>
      </c>
      <c r="N78" s="95">
        <v>342004.0</v>
      </c>
      <c r="O78" s="95">
        <v>-1703888.0</v>
      </c>
      <c r="P78" s="95">
        <v>516950.0</v>
      </c>
      <c r="Q78" s="96">
        <v>0.0202380032887139</v>
      </c>
      <c r="R78" s="96">
        <v>-0.015969848543717927</v>
      </c>
      <c r="S78" s="96">
        <v>0.029215759241706666</v>
      </c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</row>
    <row r="79" ht="21.0" customHeight="1">
      <c r="A79" s="93">
        <v>1.71982346E8</v>
      </c>
      <c r="B79" s="93" t="s">
        <v>147</v>
      </c>
      <c r="C79" s="94">
        <v>5.9929969E7</v>
      </c>
      <c r="D79" s="94">
        <v>1.01989739E8</v>
      </c>
      <c r="E79" s="125">
        <v>1.572906313401552E8</v>
      </c>
      <c r="F79" s="125">
        <v>8.504353271262844E7</v>
      </c>
      <c r="G79" s="126">
        <v>2.517330959093418E8</v>
      </c>
      <c r="H79" s="127">
        <v>0.0</v>
      </c>
      <c r="I79" s="127">
        <v>61679.0</v>
      </c>
      <c r="J79" s="127">
        <v>335753.0</v>
      </c>
      <c r="K79" s="95">
        <v>397432.0</v>
      </c>
      <c r="L79" s="95" t="s">
        <v>341</v>
      </c>
      <c r="M79" s="95" t="s">
        <v>341</v>
      </c>
      <c r="N79" s="95">
        <v>71102.0</v>
      </c>
      <c r="O79" s="95">
        <v>-5534020.0</v>
      </c>
      <c r="P79" s="95">
        <v>7331850.0</v>
      </c>
      <c r="Q79" s="96">
        <v>0.046613392911776234</v>
      </c>
      <c r="R79" s="96">
        <v>8.360659268502118E-4</v>
      </c>
      <c r="S79" s="96">
        <v>0.029125490923293074</v>
      </c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</row>
    <row r="80" ht="21.0" customHeight="1">
      <c r="A80" s="93">
        <v>1.44049878E8</v>
      </c>
      <c r="B80" s="93" t="s">
        <v>137</v>
      </c>
      <c r="C80" s="94">
        <v>6.2335821E7</v>
      </c>
      <c r="D80" s="94">
        <v>2.94429546E8</v>
      </c>
      <c r="E80" s="125">
        <v>1.8014031346642143E8</v>
      </c>
      <c r="F80" s="125">
        <v>9.70622589685697E7</v>
      </c>
      <c r="G80" s="126">
        <v>2.8578664766883767E8</v>
      </c>
      <c r="H80" s="127">
        <v>10090.0</v>
      </c>
      <c r="I80" s="127">
        <v>150115.0</v>
      </c>
      <c r="J80" s="127">
        <v>339198.0</v>
      </c>
      <c r="K80" s="95">
        <v>489313.0</v>
      </c>
      <c r="L80" s="95" t="s">
        <v>341</v>
      </c>
      <c r="M80" s="95" t="s">
        <v>341</v>
      </c>
      <c r="N80" s="95">
        <v>185476.0</v>
      </c>
      <c r="O80" s="95">
        <v>-7148091.0</v>
      </c>
      <c r="P80" s="95">
        <v>8287330.0</v>
      </c>
      <c r="Q80" s="96">
        <v>0.046004860547468614</v>
      </c>
      <c r="R80" s="96">
        <v>0.0019108972114492008</v>
      </c>
      <c r="S80" s="96">
        <v>0.028998310689459322</v>
      </c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</row>
    <row r="81" ht="21.0" customHeight="1">
      <c r="A81" s="93">
        <v>1.44010731E8</v>
      </c>
      <c r="B81" s="93" t="s">
        <v>163</v>
      </c>
      <c r="C81" s="94">
        <v>6.1586046E7</v>
      </c>
      <c r="D81" s="94">
        <v>1.14373721E8</v>
      </c>
      <c r="E81" s="125">
        <v>1.3148251285446861E8</v>
      </c>
      <c r="F81" s="125">
        <v>7.06405203046834E7</v>
      </c>
      <c r="G81" s="126">
        <v>2.124304915503676E8</v>
      </c>
      <c r="H81" s="127">
        <v>0.0</v>
      </c>
      <c r="I81" s="127">
        <v>75700.0</v>
      </c>
      <c r="J81" s="127">
        <v>261857.0</v>
      </c>
      <c r="K81" s="95">
        <v>337557.0</v>
      </c>
      <c r="L81" s="95" t="s">
        <v>341</v>
      </c>
      <c r="M81" s="95" t="s">
        <v>341</v>
      </c>
      <c r="N81" s="95">
        <v>104876.0</v>
      </c>
      <c r="O81" s="95">
        <v>1101446.0</v>
      </c>
      <c r="P81" s="95">
        <v>5994170.0</v>
      </c>
      <c r="Q81" s="96">
        <v>0.045589104359715464</v>
      </c>
      <c r="R81" s="96">
        <v>0.0014846436513725227</v>
      </c>
      <c r="S81" s="96">
        <v>0.028217088593323586</v>
      </c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</row>
    <row r="82" ht="21.0" customHeight="1">
      <c r="A82" s="93">
        <v>1.45008495E8</v>
      </c>
      <c r="B82" s="93" t="s">
        <v>168</v>
      </c>
      <c r="C82" s="94">
        <v>5.6687939E7</v>
      </c>
      <c r="D82" s="94">
        <v>4.12418988E8</v>
      </c>
      <c r="E82" s="125">
        <v>1.1644417047710422E8</v>
      </c>
      <c r="F82" s="125">
        <v>6.1721946970189154E7</v>
      </c>
      <c r="G82" s="126">
        <v>1.8899545772668234E8</v>
      </c>
      <c r="H82" s="127">
        <v>3.0</v>
      </c>
      <c r="I82" s="127">
        <v>26937.0</v>
      </c>
      <c r="J82" s="127">
        <v>234322.0</v>
      </c>
      <c r="K82" s="95">
        <v>261259.0</v>
      </c>
      <c r="L82" s="95" t="s">
        <v>341</v>
      </c>
      <c r="M82" s="95" t="s">
        <v>341</v>
      </c>
      <c r="N82" s="95">
        <v>33449.0</v>
      </c>
      <c r="O82" s="95">
        <v>-616382.0</v>
      </c>
      <c r="P82" s="95">
        <v>4955939.0</v>
      </c>
      <c r="Q82" s="96">
        <v>0.04256064498286292</v>
      </c>
      <c r="R82" s="96">
        <v>5.419304095535969E-4</v>
      </c>
      <c r="S82" s="96">
        <v>0.02622252968199416</v>
      </c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</row>
    <row r="83" ht="21.0" customHeight="1">
      <c r="A83" s="93">
        <v>1.45023737E8</v>
      </c>
      <c r="B83" s="93" t="s">
        <v>185</v>
      </c>
      <c r="C83" s="94">
        <v>4.5478321E7</v>
      </c>
      <c r="D83" s="94">
        <v>1.54949093E8</v>
      </c>
      <c r="E83" s="125">
        <v>7.398698838705377E7</v>
      </c>
      <c r="F83" s="125">
        <v>3.3221635938343924E7</v>
      </c>
      <c r="G83" s="126">
        <v>1.1946392681148475E8</v>
      </c>
      <c r="H83" s="127">
        <v>1.0</v>
      </c>
      <c r="I83" s="127">
        <v>66536.0</v>
      </c>
      <c r="J83" s="127">
        <v>114813.0</v>
      </c>
      <c r="K83" s="95">
        <v>181349.0</v>
      </c>
      <c r="L83" s="95" t="s">
        <v>341</v>
      </c>
      <c r="M83" s="95" t="s">
        <v>341</v>
      </c>
      <c r="N83" s="95">
        <v>148021.0</v>
      </c>
      <c r="O83" s="95">
        <v>-1086960.0</v>
      </c>
      <c r="P83" s="95">
        <v>2961652.0</v>
      </c>
      <c r="Q83" s="96">
        <v>0.04002936279155578</v>
      </c>
      <c r="R83" s="96">
        <v>0.0044555602341411595</v>
      </c>
      <c r="S83" s="96">
        <v>0.024791182401642596</v>
      </c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</row>
    <row r="84" ht="21.0" customHeight="1">
      <c r="A84" s="93">
        <v>1.68839111E8</v>
      </c>
      <c r="B84" s="93" t="s">
        <v>136</v>
      </c>
      <c r="C84" s="94">
        <v>6.5525698E7</v>
      </c>
      <c r="D84" s="94">
        <v>3.66025566E8</v>
      </c>
      <c r="E84" s="125">
        <v>1.6063359295909762E8</v>
      </c>
      <c r="F84" s="125">
        <v>8.684026299699567E7</v>
      </c>
      <c r="G84" s="126">
        <v>2.5675412050853145E8</v>
      </c>
      <c r="H84" s="127">
        <v>0.0</v>
      </c>
      <c r="I84" s="127">
        <v>46488.0</v>
      </c>
      <c r="J84" s="127">
        <v>289133.0</v>
      </c>
      <c r="K84" s="95">
        <v>335621.0</v>
      </c>
      <c r="L84" s="95" t="s">
        <v>341</v>
      </c>
      <c r="M84" s="95" t="s">
        <v>341</v>
      </c>
      <c r="N84" s="95">
        <v>55763.0</v>
      </c>
      <c r="O84" s="95">
        <v>-546750.0</v>
      </c>
      <c r="P84" s="95">
        <v>6247592.0</v>
      </c>
      <c r="Q84" s="96">
        <v>0.03889343371402291</v>
      </c>
      <c r="R84" s="96">
        <v>6.421330161324958E-4</v>
      </c>
      <c r="S84" s="96">
        <v>0.024332976575510906</v>
      </c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</row>
    <row r="85" ht="21.0" customHeight="1">
      <c r="A85" s="93">
        <v>1.71983336E8</v>
      </c>
      <c r="B85" s="93" t="s">
        <v>133</v>
      </c>
      <c r="C85" s="94">
        <v>6.762034E7</v>
      </c>
      <c r="D85" s="94">
        <v>2.95659185E8</v>
      </c>
      <c r="E85" s="125">
        <v>1.7997149775818887E8</v>
      </c>
      <c r="F85" s="125">
        <v>9.697557180959612E7</v>
      </c>
      <c r="G85" s="126">
        <v>2.855371951666847E8</v>
      </c>
      <c r="H85" s="127">
        <v>8168.0</v>
      </c>
      <c r="I85" s="127">
        <v>177072.0</v>
      </c>
      <c r="J85" s="127">
        <v>211624.0</v>
      </c>
      <c r="K85" s="95">
        <v>388696.0</v>
      </c>
      <c r="L85" s="95" t="s">
        <v>341</v>
      </c>
      <c r="M85" s="95" t="s">
        <v>341</v>
      </c>
      <c r="N85" s="95">
        <v>223338.0</v>
      </c>
      <c r="O85" s="95">
        <v>-1834990.0</v>
      </c>
      <c r="P85" s="95">
        <v>6008614.0</v>
      </c>
      <c r="Q85" s="96">
        <v>0.03338647549665459</v>
      </c>
      <c r="R85" s="96">
        <v>0.0023030335973528108</v>
      </c>
      <c r="S85" s="96">
        <v>0.02104319192633528</v>
      </c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</row>
    <row r="86" ht="21.0" customHeight="1">
      <c r="A86" s="93">
        <v>1.44060837E8</v>
      </c>
      <c r="B86" s="93" t="s">
        <v>103</v>
      </c>
      <c r="C86" s="94">
        <v>7.62021E7</v>
      </c>
      <c r="D86" s="94">
        <v>3.8312856E8</v>
      </c>
      <c r="E86" s="125">
        <v>2.5235848679300368E8</v>
      </c>
      <c r="F86" s="125">
        <v>1.319615722492235E8</v>
      </c>
      <c r="G86" s="126">
        <v>3.9028461426053655E8</v>
      </c>
      <c r="H86" s="127">
        <v>0.0</v>
      </c>
      <c r="I86" s="127">
        <v>134669.0</v>
      </c>
      <c r="J86" s="127">
        <v>308472.0</v>
      </c>
      <c r="K86" s="95">
        <v>443141.0</v>
      </c>
      <c r="L86" s="95" t="s">
        <v>341</v>
      </c>
      <c r="M86" s="95" t="s">
        <v>341</v>
      </c>
      <c r="N86" s="95">
        <v>553520.0</v>
      </c>
      <c r="O86" s="95">
        <v>-4350870.0</v>
      </c>
      <c r="P86" s="95">
        <v>7522694.0</v>
      </c>
      <c r="Q86" s="96">
        <v>0.0298095542400778</v>
      </c>
      <c r="R86" s="96">
        <v>0.004194554449189333</v>
      </c>
      <c r="S86" s="96">
        <v>0.019274892540289038</v>
      </c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</row>
    <row r="87" ht="21.0" customHeight="1">
      <c r="A87" s="93">
        <v>1.58817223E8</v>
      </c>
      <c r="B87" s="93" t="s">
        <v>175</v>
      </c>
      <c r="C87" s="94">
        <v>5.2776067E7</v>
      </c>
      <c r="D87" s="94">
        <v>2.23109998E8</v>
      </c>
      <c r="E87" s="125">
        <v>1.0296466322189116E8</v>
      </c>
      <c r="F87" s="125">
        <v>5.3300030033598244E7</v>
      </c>
      <c r="G87" s="126">
        <v>1.6755570596245477E8</v>
      </c>
      <c r="H87" s="127">
        <v>0.0</v>
      </c>
      <c r="I87" s="127">
        <v>78617.0</v>
      </c>
      <c r="J87" s="127">
        <v>111245.0</v>
      </c>
      <c r="K87" s="95">
        <v>189862.0</v>
      </c>
      <c r="L87" s="95" t="s">
        <v>341</v>
      </c>
      <c r="M87" s="95" t="s">
        <v>341</v>
      </c>
      <c r="N87" s="95">
        <v>64218.0</v>
      </c>
      <c r="O87" s="95">
        <v>-1450860.0</v>
      </c>
      <c r="P87" s="95">
        <v>3011070.0</v>
      </c>
      <c r="Q87" s="96">
        <v>0.029243722125435172</v>
      </c>
      <c r="R87" s="96">
        <v>0.0012048398464225912</v>
      </c>
      <c r="S87" s="96">
        <v>0.017970560791732804</v>
      </c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</row>
    <row r="88" ht="21.0" customHeight="1">
      <c r="A88" s="93">
        <v>1.77526978E8</v>
      </c>
      <c r="B88" s="93" t="s">
        <v>128</v>
      </c>
      <c r="C88" s="94">
        <v>7.0855324E7</v>
      </c>
      <c r="D88" s="94">
        <v>9.8136386E7</v>
      </c>
      <c r="E88" s="125">
        <v>1.9676754210594916E8</v>
      </c>
      <c r="F88" s="125">
        <v>1.0546510912492116E8</v>
      </c>
      <c r="G88" s="126">
        <v>3.102188730369462E8</v>
      </c>
      <c r="H88" s="127">
        <v>0.0</v>
      </c>
      <c r="I88" s="127">
        <v>56194.0</v>
      </c>
      <c r="J88" s="127">
        <v>239724.0</v>
      </c>
      <c r="K88" s="95">
        <v>295918.0</v>
      </c>
      <c r="L88" s="95" t="s">
        <v>341</v>
      </c>
      <c r="M88" s="95" t="s">
        <v>341</v>
      </c>
      <c r="N88" s="95">
        <v>73324.0</v>
      </c>
      <c r="O88" s="95">
        <v>-1372028.0</v>
      </c>
      <c r="P88" s="95">
        <v>5356420.0</v>
      </c>
      <c r="Q88" s="96">
        <v>0.027222070991341878</v>
      </c>
      <c r="R88" s="96">
        <v>6.952441485946722E-4</v>
      </c>
      <c r="S88" s="96">
        <v>0.017266583259626715</v>
      </c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</row>
    <row r="89" ht="21.0" customHeight="1">
      <c r="A89" s="93">
        <v>1.4504414E8</v>
      </c>
      <c r="B89" s="93" t="s">
        <v>159</v>
      </c>
      <c r="C89" s="94">
        <v>6.2001012E7</v>
      </c>
      <c r="D89" s="94">
        <v>9.2997565E7</v>
      </c>
      <c r="E89" s="125">
        <v>1.388226020736197E8</v>
      </c>
      <c r="F89" s="125">
        <v>7.48415109878217E7</v>
      </c>
      <c r="G89" s="126">
        <v>2.2371467224421448E8</v>
      </c>
      <c r="H89" s="127">
        <v>0.0</v>
      </c>
      <c r="I89" s="127">
        <v>2387.0</v>
      </c>
      <c r="J89" s="127">
        <v>184590.0</v>
      </c>
      <c r="K89" s="95">
        <v>186977.0</v>
      </c>
      <c r="L89" s="95" t="s">
        <v>341</v>
      </c>
      <c r="M89" s="95" t="s">
        <v>341</v>
      </c>
      <c r="N89" s="95">
        <v>0.0</v>
      </c>
      <c r="O89" s="95">
        <v>44763.0</v>
      </c>
      <c r="P89" s="95">
        <v>3715670.0</v>
      </c>
      <c r="Q89" s="96">
        <v>0.026765598285137495</v>
      </c>
      <c r="R89" s="96">
        <v>0.0</v>
      </c>
      <c r="S89" s="96">
        <v>0.016608968749013697</v>
      </c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</row>
    <row r="90" ht="21.0" customHeight="1">
      <c r="A90" s="93">
        <v>1.68923934E8</v>
      </c>
      <c r="B90" s="93" t="s">
        <v>126</v>
      </c>
      <c r="C90" s="94">
        <v>6.9259348E7</v>
      </c>
      <c r="D90" s="94">
        <v>5.67743117E8</v>
      </c>
      <c r="E90" s="125">
        <v>1.8529473750099626E8</v>
      </c>
      <c r="F90" s="125">
        <v>9.969530457372354E7</v>
      </c>
      <c r="G90" s="126">
        <v>2.9338918584397686E8</v>
      </c>
      <c r="H90" s="127">
        <v>0.0</v>
      </c>
      <c r="I90" s="127">
        <v>11107.0</v>
      </c>
      <c r="J90" s="127">
        <v>206332.0</v>
      </c>
      <c r="K90" s="95">
        <v>217439.0</v>
      </c>
      <c r="L90" s="95" t="s">
        <v>341</v>
      </c>
      <c r="M90" s="95" t="s">
        <v>341</v>
      </c>
      <c r="N90" s="95">
        <v>5730.0</v>
      </c>
      <c r="O90" s="95">
        <v>-1089960.0</v>
      </c>
      <c r="P90" s="95">
        <v>4237710.0</v>
      </c>
      <c r="Q90" s="96">
        <v>0.022870104446313353</v>
      </c>
      <c r="R90" s="96">
        <v>5.7475124074301114E-5</v>
      </c>
      <c r="S90" s="96">
        <v>0.014443988410171317</v>
      </c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</row>
    <row r="91" ht="21.0" customHeight="1">
      <c r="A91" s="93">
        <v>1.1409556E7</v>
      </c>
      <c r="B91" s="93" t="s">
        <v>89</v>
      </c>
      <c r="C91" s="94">
        <v>8.8248871E7</v>
      </c>
      <c r="D91" s="94">
        <v>5.73520685E8</v>
      </c>
      <c r="E91" s="125">
        <v>3.1147383521900135E8</v>
      </c>
      <c r="F91" s="125">
        <v>1.5815757424395555E8</v>
      </c>
      <c r="G91" s="126">
        <v>4.734178326739352E8</v>
      </c>
      <c r="H91" s="127">
        <v>0.0</v>
      </c>
      <c r="I91" s="127">
        <v>218.0</v>
      </c>
      <c r="J91" s="127">
        <v>337417.0</v>
      </c>
      <c r="K91" s="95">
        <v>337635.0</v>
      </c>
      <c r="L91" s="95" t="s">
        <v>341</v>
      </c>
      <c r="M91" s="95" t="s">
        <v>341</v>
      </c>
      <c r="N91" s="95">
        <v>28285.0</v>
      </c>
      <c r="O91" s="95">
        <v>-107850.0</v>
      </c>
      <c r="P91" s="95">
        <v>6750520.0</v>
      </c>
      <c r="Q91" s="96">
        <v>0.021672831669002374</v>
      </c>
      <c r="R91" s="96">
        <v>1.788406286275663E-4</v>
      </c>
      <c r="S91" s="96">
        <v>0.014259116438162136</v>
      </c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</row>
    <row r="92" ht="21.0" customHeight="1">
      <c r="A92" s="93">
        <v>7887352.0</v>
      </c>
      <c r="B92" s="93" t="s">
        <v>120</v>
      </c>
      <c r="C92" s="94">
        <v>7.3597846E7</v>
      </c>
      <c r="D92" s="94">
        <v>2.18393621E9</v>
      </c>
      <c r="E92" s="125">
        <v>1.9822650682276237E8</v>
      </c>
      <c r="F92" s="125">
        <v>1.0619032774869598E8</v>
      </c>
      <c r="G92" s="126">
        <v>3.123504246292773E8</v>
      </c>
      <c r="H92" s="127">
        <v>0.0</v>
      </c>
      <c r="I92" s="127">
        <v>4123.0</v>
      </c>
      <c r="J92" s="127">
        <v>220139.0</v>
      </c>
      <c r="K92" s="95">
        <v>224262.0</v>
      </c>
      <c r="L92" s="95" t="s">
        <v>341</v>
      </c>
      <c r="M92" s="95" t="s">
        <v>341</v>
      </c>
      <c r="N92" s="95">
        <v>0.0</v>
      </c>
      <c r="O92" s="95">
        <v>1136180.0</v>
      </c>
      <c r="P92" s="95">
        <v>4444010.0</v>
      </c>
      <c r="Q92" s="96">
        <v>0.02241884837315659</v>
      </c>
      <c r="R92" s="96">
        <v>0.0</v>
      </c>
      <c r="S92" s="96">
        <v>0.014227641935414398</v>
      </c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</row>
    <row r="93" ht="21.0" customHeight="1">
      <c r="A93" s="93">
        <v>1.4572491E7</v>
      </c>
      <c r="B93" s="93" t="s">
        <v>107</v>
      </c>
      <c r="C93" s="94">
        <v>7.4028278E7</v>
      </c>
      <c r="D93" s="94">
        <v>7.041934438E9</v>
      </c>
      <c r="E93" s="125">
        <v>2.3270199869378966E8</v>
      </c>
      <c r="F93" s="125">
        <v>1.2283668274961698E8</v>
      </c>
      <c r="G93" s="126">
        <v>3.6222156758595854E8</v>
      </c>
      <c r="H93" s="127">
        <v>1.0</v>
      </c>
      <c r="I93" s="127">
        <v>14102.0</v>
      </c>
      <c r="J93" s="127">
        <v>236975.0</v>
      </c>
      <c r="K93" s="95">
        <v>251077.0</v>
      </c>
      <c r="L93" s="95" t="s">
        <v>341</v>
      </c>
      <c r="M93" s="95" t="s">
        <v>341</v>
      </c>
      <c r="N93" s="95">
        <v>0.0</v>
      </c>
      <c r="O93" s="95">
        <v>-3710180.0</v>
      </c>
      <c r="P93" s="95">
        <v>4880520.0</v>
      </c>
      <c r="Q93" s="96">
        <v>0.020973262057891604</v>
      </c>
      <c r="R93" s="96">
        <v>0.0</v>
      </c>
      <c r="S93" s="96">
        <v>0.013473852571856609</v>
      </c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</row>
    <row r="94" ht="21.0" customHeight="1">
      <c r="A94" s="93">
        <v>1915332.0</v>
      </c>
      <c r="B94" s="93" t="s">
        <v>144</v>
      </c>
      <c r="C94" s="94">
        <v>6.746881E7</v>
      </c>
      <c r="D94" s="94">
        <v>3.75711974E8</v>
      </c>
      <c r="E94" s="125">
        <v>1.722648253748753E8</v>
      </c>
      <c r="F94" s="125">
        <v>9.298644324390128E7</v>
      </c>
      <c r="G94" s="126">
        <v>2.741171483395819E8</v>
      </c>
      <c r="H94" s="127">
        <v>0.0</v>
      </c>
      <c r="I94" s="127">
        <v>21523.0</v>
      </c>
      <c r="J94" s="127">
        <v>166862.0</v>
      </c>
      <c r="K94" s="95">
        <v>188385.0</v>
      </c>
      <c r="L94" s="95" t="s">
        <v>341</v>
      </c>
      <c r="M94" s="95" t="s">
        <v>341</v>
      </c>
      <c r="N94" s="95">
        <v>0.0</v>
      </c>
      <c r="O94" s="95">
        <v>-664888.0</v>
      </c>
      <c r="P94" s="95">
        <v>3552470.0</v>
      </c>
      <c r="Q94" s="96">
        <v>0.020622143796734285</v>
      </c>
      <c r="R94" s="96">
        <v>0.0</v>
      </c>
      <c r="S94" s="96">
        <v>0.01295967808478413</v>
      </c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</row>
    <row r="95" ht="21.0" customHeight="1">
      <c r="A95" s="93">
        <v>1.61646318E8</v>
      </c>
      <c r="B95" s="93" t="s">
        <v>166</v>
      </c>
      <c r="C95" s="94">
        <v>5.6855903E7</v>
      </c>
      <c r="D95" s="94">
        <v>2.1552813E8</v>
      </c>
      <c r="E95" s="125">
        <v>1.1731326726647674E8</v>
      </c>
      <c r="F95" s="125">
        <v>6.225002297353518E7</v>
      </c>
      <c r="G95" s="126">
        <v>1.903626506759437E8</v>
      </c>
      <c r="H95" s="127">
        <v>3081.0</v>
      </c>
      <c r="I95" s="127">
        <v>154780.0</v>
      </c>
      <c r="J95" s="127">
        <v>41877.0</v>
      </c>
      <c r="K95" s="95">
        <v>196657.0</v>
      </c>
      <c r="L95" s="95" t="s">
        <v>341</v>
      </c>
      <c r="M95" s="95" t="s">
        <v>341</v>
      </c>
      <c r="N95" s="95">
        <v>116317.0</v>
      </c>
      <c r="O95" s="95">
        <v>-638920.0</v>
      </c>
      <c r="P95" s="95">
        <v>2395520.0</v>
      </c>
      <c r="Q95" s="96">
        <v>0.020419855791404935</v>
      </c>
      <c r="R95" s="96">
        <v>0.0018685454951470576</v>
      </c>
      <c r="S95" s="96">
        <v>0.012583981109182591</v>
      </c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</row>
    <row r="96" ht="21.0" customHeight="1">
      <c r="A96" s="93">
        <v>1.59857111E8</v>
      </c>
      <c r="B96" s="93" t="s">
        <v>181</v>
      </c>
      <c r="C96" s="94">
        <v>4.927791E7</v>
      </c>
      <c r="D96" s="94">
        <v>4.62312575E8</v>
      </c>
      <c r="E96" s="125">
        <v>8.334185300587037E7</v>
      </c>
      <c r="F96" s="125">
        <v>4.007370055822652E7</v>
      </c>
      <c r="G96" s="126">
        <v>1.3536484298471543E8</v>
      </c>
      <c r="H96" s="127">
        <v>0.0</v>
      </c>
      <c r="I96" s="127">
        <v>48.0</v>
      </c>
      <c r="J96" s="127">
        <v>41188.0</v>
      </c>
      <c r="K96" s="95">
        <v>41236.0</v>
      </c>
      <c r="L96" s="95" t="s">
        <v>341</v>
      </c>
      <c r="M96" s="95" t="s">
        <v>341</v>
      </c>
      <c r="N96" s="95">
        <v>0.0</v>
      </c>
      <c r="O96" s="95">
        <v>43011.0</v>
      </c>
      <c r="P96" s="95">
        <v>824240.0</v>
      </c>
      <c r="Q96" s="96">
        <v>0.009889868898666589</v>
      </c>
      <c r="R96" s="96">
        <v>0.0</v>
      </c>
      <c r="S96" s="96">
        <v>0.006089025642301141</v>
      </c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</row>
    <row r="97" ht="21.0" customHeight="1">
      <c r="A97" s="93">
        <v>1.71879011E8</v>
      </c>
      <c r="B97" s="93" t="s">
        <v>100</v>
      </c>
      <c r="C97" s="94">
        <v>8.3005442E7</v>
      </c>
      <c r="D97" s="94">
        <v>3.27964027E8</v>
      </c>
      <c r="E97" s="125">
        <v>2.6925372346741414E8</v>
      </c>
      <c r="F97" s="125">
        <v>1.3962502127186683E8</v>
      </c>
      <c r="G97" s="126">
        <v>4.1422331046191514E8</v>
      </c>
      <c r="H97" s="127">
        <v>0.0</v>
      </c>
      <c r="I97" s="127">
        <v>219.0</v>
      </c>
      <c r="J97" s="127">
        <v>119569.0</v>
      </c>
      <c r="K97" s="95">
        <v>119788.0</v>
      </c>
      <c r="L97" s="95" t="s">
        <v>341</v>
      </c>
      <c r="M97" s="95" t="s">
        <v>341</v>
      </c>
      <c r="N97" s="95">
        <v>0.0</v>
      </c>
      <c r="O97" s="95">
        <v>128540.0</v>
      </c>
      <c r="P97" s="95">
        <v>2393570.0</v>
      </c>
      <c r="Q97" s="96">
        <v>0.008889644938520885</v>
      </c>
      <c r="R97" s="96">
        <v>0.0</v>
      </c>
      <c r="S97" s="96">
        <v>0.00577845316655609</v>
      </c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</row>
    <row r="98" ht="21.0" customHeight="1">
      <c r="A98" s="93">
        <v>1.67614515E8</v>
      </c>
      <c r="B98" s="93" t="s">
        <v>161</v>
      </c>
      <c r="C98" s="94">
        <v>5.8797833E7</v>
      </c>
      <c r="D98" s="94">
        <v>2.16809058E8</v>
      </c>
      <c r="E98" s="125">
        <v>1.3468305114989424E8</v>
      </c>
      <c r="F98" s="125">
        <v>7.24835407782874E7</v>
      </c>
      <c r="G98" s="126">
        <v>2.1736219378050834E8</v>
      </c>
      <c r="H98" s="127">
        <v>0.0</v>
      </c>
      <c r="I98" s="127">
        <v>47155.0</v>
      </c>
      <c r="J98" s="127">
        <v>35201.0</v>
      </c>
      <c r="K98" s="95">
        <v>82356.0</v>
      </c>
      <c r="L98" s="95" t="s">
        <v>341</v>
      </c>
      <c r="M98" s="95" t="s">
        <v>341</v>
      </c>
      <c r="N98" s="95">
        <v>55305.0</v>
      </c>
      <c r="O98" s="95">
        <v>-2334416.0</v>
      </c>
      <c r="P98" s="95">
        <v>1175570.0</v>
      </c>
      <c r="Q98" s="96">
        <v>0.00872841823795379</v>
      </c>
      <c r="R98" s="96">
        <v>7.630008055093073E-4</v>
      </c>
      <c r="S98" s="96">
        <v>0.005408346224123441</v>
      </c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</row>
    <row r="99" ht="21.0" customHeight="1">
      <c r="A99" s="93">
        <v>1.68206434E8</v>
      </c>
      <c r="B99" s="93" t="s">
        <v>193</v>
      </c>
      <c r="C99" s="94">
        <v>4.209098E7</v>
      </c>
      <c r="D99" s="94">
        <v>1.06879695E8</v>
      </c>
      <c r="E99" s="125">
        <v>5.997472290319919E7</v>
      </c>
      <c r="F99" s="125">
        <v>2.1986101481209572E7</v>
      </c>
      <c r="G99" s="126">
        <v>9.466060200324419E7</v>
      </c>
      <c r="H99" s="127">
        <v>0.0</v>
      </c>
      <c r="I99" s="127">
        <v>175.0</v>
      </c>
      <c r="J99" s="127">
        <v>25077.0</v>
      </c>
      <c r="K99" s="95">
        <v>25252.0</v>
      </c>
      <c r="L99" s="95" t="s">
        <v>341</v>
      </c>
      <c r="M99" s="95" t="s">
        <v>341</v>
      </c>
      <c r="N99" s="95">
        <v>0.0</v>
      </c>
      <c r="O99" s="95">
        <v>39696.0</v>
      </c>
      <c r="P99" s="95">
        <v>503290.0</v>
      </c>
      <c r="Q99" s="96">
        <v>0.008391701964381286</v>
      </c>
      <c r="R99" s="96">
        <v>0.0</v>
      </c>
      <c r="S99" s="96">
        <v>0.005316784272962382</v>
      </c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</row>
    <row r="100" ht="21.0" customHeight="1">
      <c r="A100" s="93">
        <v>1.70028719E8</v>
      </c>
      <c r="B100" s="93" t="s">
        <v>182</v>
      </c>
      <c r="C100" s="94">
        <v>4.6053497E7</v>
      </c>
      <c r="D100" s="94">
        <v>1.13525805E8</v>
      </c>
      <c r="E100" s="125">
        <v>7.78130530470508E7</v>
      </c>
      <c r="F100" s="125">
        <v>3.607609805980425E7</v>
      </c>
      <c r="G100" s="126">
        <v>1.2602003998441495E8</v>
      </c>
      <c r="H100" s="127">
        <v>0.0</v>
      </c>
      <c r="I100" s="127">
        <v>696.0</v>
      </c>
      <c r="J100" s="127">
        <v>28345.0</v>
      </c>
      <c r="K100" s="95">
        <v>29041.0</v>
      </c>
      <c r="L100" s="95" t="s">
        <v>341</v>
      </c>
      <c r="M100" s="95" t="s">
        <v>341</v>
      </c>
      <c r="N100" s="95">
        <v>0.0</v>
      </c>
      <c r="O100" s="95">
        <v>-1631212.0</v>
      </c>
      <c r="P100" s="95">
        <v>573860.0</v>
      </c>
      <c r="Q100" s="96">
        <v>0.007374855214240304</v>
      </c>
      <c r="R100" s="96">
        <v>0.0</v>
      </c>
      <c r="S100" s="96">
        <v>0.0045537201866542015</v>
      </c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</row>
    <row r="101" ht="21.0" customHeight="1">
      <c r="A101" s="93">
        <v>6.5948574E7</v>
      </c>
      <c r="B101" s="93" t="s">
        <v>239</v>
      </c>
      <c r="C101" s="94">
        <v>3.7047608E7</v>
      </c>
      <c r="D101" s="94">
        <v>1.23470244E8</v>
      </c>
      <c r="E101" s="125">
        <v>4.791725050339479E7</v>
      </c>
      <c r="F101" s="125">
        <v>1.0876731692692814E7</v>
      </c>
      <c r="G101" s="126">
        <v>7.18556358125684E7</v>
      </c>
      <c r="H101" s="127">
        <v>0.0</v>
      </c>
      <c r="I101" s="127">
        <v>3520.0</v>
      </c>
      <c r="J101" s="127">
        <v>14558.0</v>
      </c>
      <c r="K101" s="95">
        <v>18078.0</v>
      </c>
      <c r="L101" s="95" t="s">
        <v>341</v>
      </c>
      <c r="M101" s="95" t="s">
        <v>341</v>
      </c>
      <c r="N101" s="95">
        <v>19827.0</v>
      </c>
      <c r="O101" s="95">
        <v>-355440.0</v>
      </c>
      <c r="P101" s="95">
        <v>326360.0</v>
      </c>
      <c r="Q101" s="96">
        <v>0.006810908317389338</v>
      </c>
      <c r="R101" s="96">
        <v>0.0018228821451319</v>
      </c>
      <c r="S101" s="96">
        <v>0.0045418845203915904</v>
      </c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</row>
    <row r="102" ht="21.0" customHeight="1">
      <c r="A102" s="93">
        <v>1.63138873E8</v>
      </c>
      <c r="B102" s="93" t="s">
        <v>171</v>
      </c>
      <c r="C102" s="94">
        <v>5.5302169E7</v>
      </c>
      <c r="D102" s="94">
        <v>1.13454977E8</v>
      </c>
      <c r="E102" s="125">
        <v>1.0700184295139045E8</v>
      </c>
      <c r="F102" s="125">
        <v>5.587083193211987E7</v>
      </c>
      <c r="G102" s="126">
        <v>1.7402610585630843E8</v>
      </c>
      <c r="H102" s="127">
        <v>0.0</v>
      </c>
      <c r="I102" s="127">
        <v>371.0</v>
      </c>
      <c r="J102" s="127">
        <v>36125.0</v>
      </c>
      <c r="K102" s="95">
        <v>36496.0</v>
      </c>
      <c r="L102" s="95" t="s">
        <v>341</v>
      </c>
      <c r="M102" s="95" t="s">
        <v>341</v>
      </c>
      <c r="N102" s="95">
        <v>0.0</v>
      </c>
      <c r="O102" s="95">
        <v>127894.0</v>
      </c>
      <c r="P102" s="95">
        <v>726210.0</v>
      </c>
      <c r="Q102" s="96">
        <v>0.006786892449412369</v>
      </c>
      <c r="R102" s="96">
        <v>0.0</v>
      </c>
      <c r="S102" s="96">
        <v>0.004172994600014921</v>
      </c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</row>
    <row r="103" ht="21.0" customHeight="1">
      <c r="A103" s="93">
        <v>1.71753933E8</v>
      </c>
      <c r="B103" s="93" t="s">
        <v>153</v>
      </c>
      <c r="C103" s="94">
        <v>6.4115618E7</v>
      </c>
      <c r="D103" s="94">
        <v>8.1154746E7</v>
      </c>
      <c r="E103" s="125">
        <v>1.510062752930704E8</v>
      </c>
      <c r="F103" s="125">
        <v>8.162641004915173E7</v>
      </c>
      <c r="G103" s="126">
        <v>2.422541328767134E8</v>
      </c>
      <c r="H103" s="127">
        <v>0.0</v>
      </c>
      <c r="I103" s="127">
        <v>2614.0</v>
      </c>
      <c r="J103" s="127">
        <v>34901.0</v>
      </c>
      <c r="K103" s="95">
        <v>37515.0</v>
      </c>
      <c r="L103" s="95" t="s">
        <v>341</v>
      </c>
      <c r="M103" s="95" t="s">
        <v>341</v>
      </c>
      <c r="N103" s="95">
        <v>38961.0</v>
      </c>
      <c r="O103" s="95">
        <v>-183610.0</v>
      </c>
      <c r="P103" s="95">
        <v>724160.0</v>
      </c>
      <c r="Q103" s="96">
        <v>0.004795562294312356</v>
      </c>
      <c r="R103" s="96">
        <v>4.773087530927729E-4</v>
      </c>
      <c r="S103" s="96">
        <v>0.0029892575676656688</v>
      </c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</row>
    <row r="104" ht="21.0" customHeight="1">
      <c r="A104" s="93">
        <v>1.71345916E8</v>
      </c>
      <c r="B104" s="93" t="s">
        <v>169</v>
      </c>
      <c r="C104" s="94">
        <v>5.611708E7</v>
      </c>
      <c r="D104" s="94">
        <v>2.10628218E8</v>
      </c>
      <c r="E104" s="125">
        <v>1.0984921607363194E8</v>
      </c>
      <c r="F104" s="125">
        <v>5.765814521765196E7</v>
      </c>
      <c r="G104" s="126">
        <v>1.785633883450089E8</v>
      </c>
      <c r="H104" s="127">
        <v>0.0</v>
      </c>
      <c r="I104" s="127">
        <v>0.0</v>
      </c>
      <c r="J104" s="127">
        <v>16266.0</v>
      </c>
      <c r="K104" s="95">
        <v>16266.0</v>
      </c>
      <c r="L104" s="95" t="s">
        <v>341</v>
      </c>
      <c r="M104" s="95" t="s">
        <v>341</v>
      </c>
      <c r="N104" s="95">
        <v>0.0</v>
      </c>
      <c r="O104" s="95">
        <v>288350.0</v>
      </c>
      <c r="P104" s="95">
        <v>325320.0</v>
      </c>
      <c r="Q104" s="96">
        <v>0.00296151407928062</v>
      </c>
      <c r="R104" s="96">
        <v>0.0</v>
      </c>
      <c r="S104" s="96">
        <v>0.0018218740303663887</v>
      </c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</row>
    <row r="105" ht="21.0" customHeight="1">
      <c r="A105" s="93">
        <v>1.71858863E8</v>
      </c>
      <c r="B105" s="93" t="s">
        <v>165</v>
      </c>
      <c r="C105" s="94">
        <v>5.8277647E7</v>
      </c>
      <c r="D105" s="94">
        <v>4.4074696E7</v>
      </c>
      <c r="E105" s="125">
        <v>1.2022838295001858E8</v>
      </c>
      <c r="F105" s="125">
        <v>6.40092995260815E7</v>
      </c>
      <c r="G105" s="126">
        <v>1.949363135048302E8</v>
      </c>
      <c r="H105" s="127">
        <v>0.0</v>
      </c>
      <c r="I105" s="127">
        <v>0.0</v>
      </c>
      <c r="J105" s="127">
        <v>9279.0</v>
      </c>
      <c r="K105" s="95">
        <v>9279.0</v>
      </c>
      <c r="L105" s="95" t="s">
        <v>341</v>
      </c>
      <c r="M105" s="95" t="s">
        <v>341</v>
      </c>
      <c r="N105" s="95">
        <v>0.0</v>
      </c>
      <c r="O105" s="95">
        <v>150200.0</v>
      </c>
      <c r="P105" s="95">
        <v>185580.0</v>
      </c>
      <c r="Q105" s="96">
        <v>0.001543562305725674</v>
      </c>
      <c r="R105" s="96">
        <v>0.0</v>
      </c>
      <c r="S105" s="96">
        <v>9.520032294824413E-4</v>
      </c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</row>
    <row r="106" ht="21.0" customHeight="1">
      <c r="A106" s="93">
        <v>1.60258193E8</v>
      </c>
      <c r="B106" s="93" t="s">
        <v>191</v>
      </c>
      <c r="C106" s="94">
        <v>4.2822452E7</v>
      </c>
      <c r="D106" s="94">
        <v>4.3574739E7</v>
      </c>
      <c r="E106" s="125">
        <v>6.121854963866156E7</v>
      </c>
      <c r="F106" s="125">
        <v>2.30431666065612E7</v>
      </c>
      <c r="G106" s="126">
        <v>9.692289240861505E7</v>
      </c>
      <c r="H106" s="127">
        <v>0.0</v>
      </c>
      <c r="I106" s="127">
        <v>0.0</v>
      </c>
      <c r="J106" s="127">
        <v>990.0</v>
      </c>
      <c r="K106" s="95">
        <v>990.0</v>
      </c>
      <c r="L106" s="95" t="s">
        <v>341</v>
      </c>
      <c r="M106" s="95" t="s">
        <v>341</v>
      </c>
      <c r="N106" s="95">
        <v>0.0</v>
      </c>
      <c r="O106" s="95">
        <v>338818.0</v>
      </c>
      <c r="P106" s="95">
        <v>19800.0</v>
      </c>
      <c r="Q106" s="96">
        <v>3.23431380143244E-4</v>
      </c>
      <c r="R106" s="96">
        <v>0.0</v>
      </c>
      <c r="S106" s="96">
        <v>2.0428610318938504E-4</v>
      </c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</row>
    <row r="107" ht="21.0" customHeight="1">
      <c r="A107" s="93">
        <v>1.71934536E8</v>
      </c>
      <c r="B107" s="93" t="s">
        <v>88</v>
      </c>
      <c r="C107" s="94">
        <v>8.774402E7</v>
      </c>
      <c r="D107" s="94">
        <v>6.86911268E8</v>
      </c>
      <c r="E107" s="125">
        <v>3.0620606373730594E8</v>
      </c>
      <c r="F107" s="125">
        <v>1.5588869448887086E8</v>
      </c>
      <c r="G107" s="126">
        <v>4.660762099724845E8</v>
      </c>
      <c r="H107" s="127">
        <v>0.0</v>
      </c>
      <c r="I107" s="127">
        <v>0.0</v>
      </c>
      <c r="J107" s="127">
        <v>0.0</v>
      </c>
      <c r="K107" s="95">
        <v>0.0</v>
      </c>
      <c r="L107" s="95" t="s">
        <v>341</v>
      </c>
      <c r="M107" s="95" t="s">
        <v>341</v>
      </c>
      <c r="N107" s="95">
        <v>0.0</v>
      </c>
      <c r="O107" s="95">
        <v>48000.0</v>
      </c>
      <c r="P107" s="95">
        <v>0.0</v>
      </c>
      <c r="Q107" s="96">
        <v>0.0</v>
      </c>
      <c r="R107" s="96">
        <v>0.0</v>
      </c>
      <c r="S107" s="96">
        <v>0.0</v>
      </c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</row>
    <row r="108" ht="21.0" customHeight="1">
      <c r="A108" s="93">
        <v>6.2691192E7</v>
      </c>
      <c r="B108" s="93" t="s">
        <v>91</v>
      </c>
      <c r="C108" s="94">
        <v>8.61434E7</v>
      </c>
      <c r="D108" s="94">
        <v>4.61652502E8</v>
      </c>
      <c r="E108" s="125">
        <v>2.925887158917082E8</v>
      </c>
      <c r="F108" s="125">
        <v>1.4996869622476393E8</v>
      </c>
      <c r="G108" s="126">
        <v>4.470422344486743E8</v>
      </c>
      <c r="H108" s="127">
        <v>0.0</v>
      </c>
      <c r="I108" s="127">
        <v>0.0</v>
      </c>
      <c r="J108" s="127">
        <v>0.0</v>
      </c>
      <c r="K108" s="95">
        <v>0.0</v>
      </c>
      <c r="L108" s="95" t="s">
        <v>341</v>
      </c>
      <c r="M108" s="95" t="s">
        <v>341</v>
      </c>
      <c r="N108" s="95">
        <v>0.0</v>
      </c>
      <c r="O108" s="95">
        <v>184400.0</v>
      </c>
      <c r="P108" s="95">
        <v>0.0</v>
      </c>
      <c r="Q108" s="96">
        <v>0.0</v>
      </c>
      <c r="R108" s="96">
        <v>0.0</v>
      </c>
      <c r="S108" s="96">
        <v>0.0</v>
      </c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</row>
    <row r="109" ht="21.0" customHeight="1">
      <c r="A109" s="93">
        <v>1.15125159E8</v>
      </c>
      <c r="B109" s="93" t="s">
        <v>106</v>
      </c>
      <c r="C109" s="94">
        <v>7.735982E7</v>
      </c>
      <c r="D109" s="94">
        <v>5.94789591E8</v>
      </c>
      <c r="E109" s="125">
        <v>2.296442774025572E8</v>
      </c>
      <c r="F109" s="125">
        <v>1.2139516466645315E8</v>
      </c>
      <c r="G109" s="126">
        <v>3.5783375490933925E8</v>
      </c>
      <c r="H109" s="127">
        <v>0.0</v>
      </c>
      <c r="I109" s="127">
        <v>0.0</v>
      </c>
      <c r="J109" s="127">
        <v>0.0</v>
      </c>
      <c r="K109" s="95">
        <v>0.0</v>
      </c>
      <c r="L109" s="95" t="s">
        <v>341</v>
      </c>
      <c r="M109" s="95" t="s">
        <v>341</v>
      </c>
      <c r="N109" s="95">
        <v>0.0</v>
      </c>
      <c r="O109" s="95">
        <v>70880.0</v>
      </c>
      <c r="P109" s="95">
        <v>0.0</v>
      </c>
      <c r="Q109" s="96">
        <v>0.0</v>
      </c>
      <c r="R109" s="96">
        <v>0.0</v>
      </c>
      <c r="S109" s="96">
        <v>0.0</v>
      </c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</row>
    <row r="110" ht="21.0" customHeight="1">
      <c r="A110" s="93">
        <v>1.69461237E8</v>
      </c>
      <c r="B110" s="93" t="s">
        <v>110</v>
      </c>
      <c r="C110" s="94">
        <v>7.5210474E7</v>
      </c>
      <c r="D110" s="94">
        <v>3.74816162E8</v>
      </c>
      <c r="E110" s="125">
        <v>2.1579867358412138E8</v>
      </c>
      <c r="F110" s="125">
        <v>1.1478671103163496E8</v>
      </c>
      <c r="G110" s="126">
        <v>3.378830869700227E8</v>
      </c>
      <c r="H110" s="127">
        <v>0.0</v>
      </c>
      <c r="I110" s="127">
        <v>0.0</v>
      </c>
      <c r="J110" s="127">
        <v>0.0</v>
      </c>
      <c r="K110" s="95">
        <v>0.0</v>
      </c>
      <c r="L110" s="95" t="s">
        <v>341</v>
      </c>
      <c r="M110" s="95" t="s">
        <v>341</v>
      </c>
      <c r="N110" s="95">
        <v>0.0</v>
      </c>
      <c r="O110" s="95">
        <v>0.0</v>
      </c>
      <c r="P110" s="95">
        <v>0.0</v>
      </c>
      <c r="Q110" s="96">
        <v>0.0</v>
      </c>
      <c r="R110" s="96">
        <v>0.0</v>
      </c>
      <c r="S110" s="96">
        <v>0.0</v>
      </c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</row>
    <row r="111" ht="21.0" customHeight="1">
      <c r="A111" s="93">
        <v>1.6683283E8</v>
      </c>
      <c r="B111" s="93" t="s">
        <v>115</v>
      </c>
      <c r="C111" s="94">
        <v>7.390402E7</v>
      </c>
      <c r="D111" s="94">
        <v>1.014375033E9</v>
      </c>
      <c r="E111" s="125">
        <v>2.073420409764314E8</v>
      </c>
      <c r="F111" s="125">
        <v>1.1068065414810102E8</v>
      </c>
      <c r="G111" s="126">
        <v>3.256268618579573E8</v>
      </c>
      <c r="H111" s="127">
        <v>0.0</v>
      </c>
      <c r="I111" s="127">
        <v>0.0</v>
      </c>
      <c r="J111" s="127">
        <v>0.0</v>
      </c>
      <c r="K111" s="95">
        <v>0.0</v>
      </c>
      <c r="L111" s="95" t="s">
        <v>341</v>
      </c>
      <c r="M111" s="95" t="s">
        <v>341</v>
      </c>
      <c r="N111" s="95">
        <v>0.0</v>
      </c>
      <c r="O111" s="95">
        <v>0.0</v>
      </c>
      <c r="P111" s="95">
        <v>0.0</v>
      </c>
      <c r="Q111" s="96">
        <v>0.0</v>
      </c>
      <c r="R111" s="96">
        <v>0.0</v>
      </c>
      <c r="S111" s="96">
        <v>0.0</v>
      </c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</row>
    <row r="112" ht="21.0" customHeight="1">
      <c r="A112" s="93">
        <v>1.36378574E8</v>
      </c>
      <c r="B112" s="93" t="s">
        <v>118</v>
      </c>
      <c r="C112" s="94">
        <v>7.3240137E7</v>
      </c>
      <c r="D112" s="94">
        <v>5.98467976E8</v>
      </c>
      <c r="E112" s="125">
        <v>2.0234602957927427E8</v>
      </c>
      <c r="F112" s="125">
        <v>1.0822818647312963E8</v>
      </c>
      <c r="G112" s="126">
        <v>3.183590545391399E8</v>
      </c>
      <c r="H112" s="127">
        <v>0.0</v>
      </c>
      <c r="I112" s="127">
        <v>0.0</v>
      </c>
      <c r="J112" s="127">
        <v>0.0</v>
      </c>
      <c r="K112" s="95">
        <v>0.0</v>
      </c>
      <c r="L112" s="95" t="s">
        <v>341</v>
      </c>
      <c r="M112" s="95" t="s">
        <v>341</v>
      </c>
      <c r="N112" s="95">
        <v>0.0</v>
      </c>
      <c r="O112" s="95">
        <v>122092.0</v>
      </c>
      <c r="P112" s="95">
        <v>0.0</v>
      </c>
      <c r="Q112" s="96">
        <v>0.0</v>
      </c>
      <c r="R112" s="96">
        <v>0.0</v>
      </c>
      <c r="S112" s="96">
        <v>0.0</v>
      </c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</row>
    <row r="113" ht="21.0" customHeight="1">
      <c r="A113" s="93">
        <v>1.6757738E8</v>
      </c>
      <c r="B113" s="93" t="s">
        <v>150</v>
      </c>
      <c r="C113" s="94">
        <v>6.4262762E7</v>
      </c>
      <c r="D113" s="94">
        <v>3.89650755E8</v>
      </c>
      <c r="E113" s="125">
        <v>1.502160980004585E8</v>
      </c>
      <c r="F113" s="125">
        <v>8.119295449541914E7</v>
      </c>
      <c r="G113" s="126">
        <v>2.41058424289157E8</v>
      </c>
      <c r="H113" s="127">
        <v>0.0</v>
      </c>
      <c r="I113" s="127">
        <v>0.0</v>
      </c>
      <c r="J113" s="127">
        <v>0.0</v>
      </c>
      <c r="K113" s="95">
        <v>0.0</v>
      </c>
      <c r="L113" s="95" t="s">
        <v>341</v>
      </c>
      <c r="M113" s="95" t="s">
        <v>341</v>
      </c>
      <c r="N113" s="95">
        <v>0.0</v>
      </c>
      <c r="O113" s="95">
        <v>112000.0</v>
      </c>
      <c r="P113" s="95">
        <v>0.0</v>
      </c>
      <c r="Q113" s="96">
        <v>0.0</v>
      </c>
      <c r="R113" s="96">
        <v>0.0</v>
      </c>
      <c r="S113" s="96">
        <v>0.0</v>
      </c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</row>
    <row r="114" ht="21.0" customHeight="1">
      <c r="A114" s="93">
        <v>1.71209025E8</v>
      </c>
      <c r="B114" s="93" t="s">
        <v>152</v>
      </c>
      <c r="C114" s="94">
        <v>6.354548E7</v>
      </c>
      <c r="D114" s="94">
        <v>3.65338727E8</v>
      </c>
      <c r="E114" s="125">
        <v>1.4643280998068058E8</v>
      </c>
      <c r="F114" s="125">
        <v>7.910535493492767E7</v>
      </c>
      <c r="G114" s="126">
        <v>2.3532106005367386E8</v>
      </c>
      <c r="H114" s="127">
        <v>0.0</v>
      </c>
      <c r="I114" s="127">
        <v>0.0</v>
      </c>
      <c r="J114" s="127">
        <v>0.0</v>
      </c>
      <c r="K114" s="95">
        <v>0.0</v>
      </c>
      <c r="L114" s="95" t="s">
        <v>341</v>
      </c>
      <c r="M114" s="95" t="s">
        <v>341</v>
      </c>
      <c r="N114" s="95">
        <v>0.0</v>
      </c>
      <c r="O114" s="95">
        <v>112056.0</v>
      </c>
      <c r="P114" s="95">
        <v>0.0</v>
      </c>
      <c r="Q114" s="96">
        <v>0.0</v>
      </c>
      <c r="R114" s="96">
        <v>0.0</v>
      </c>
      <c r="S114" s="96">
        <v>0.0</v>
      </c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</row>
    <row r="115" ht="21.0" customHeight="1">
      <c r="A115" s="93">
        <v>1.38752108E8</v>
      </c>
      <c r="B115" s="93" t="s">
        <v>157</v>
      </c>
      <c r="C115" s="94">
        <v>6.1668659E7</v>
      </c>
      <c r="D115" s="94">
        <v>4.35412557E8</v>
      </c>
      <c r="E115" s="125">
        <v>1.3739508252859128E8</v>
      </c>
      <c r="F115" s="125">
        <v>7.403156618296285E7</v>
      </c>
      <c r="G115" s="126">
        <v>2.215272713987664E8</v>
      </c>
      <c r="H115" s="127">
        <v>0.0</v>
      </c>
      <c r="I115" s="127">
        <v>0.0</v>
      </c>
      <c r="J115" s="127">
        <v>0.0</v>
      </c>
      <c r="K115" s="95">
        <v>0.0</v>
      </c>
      <c r="L115" s="95" t="s">
        <v>341</v>
      </c>
      <c r="M115" s="95" t="s">
        <v>341</v>
      </c>
      <c r="N115" s="95">
        <v>0.0</v>
      </c>
      <c r="O115" s="95">
        <v>-5130.0</v>
      </c>
      <c r="P115" s="95">
        <v>0.0</v>
      </c>
      <c r="Q115" s="96">
        <v>0.0</v>
      </c>
      <c r="R115" s="96">
        <v>0.0</v>
      </c>
      <c r="S115" s="96">
        <v>0.0</v>
      </c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</row>
    <row r="116" ht="21.0" customHeight="1">
      <c r="A116" s="93">
        <v>1.4461836E8</v>
      </c>
      <c r="B116" s="93" t="s">
        <v>174</v>
      </c>
      <c r="C116" s="94">
        <v>5.1260834E7</v>
      </c>
      <c r="D116" s="94">
        <v>2.57544033E8</v>
      </c>
      <c r="E116" s="125">
        <v>9.068912716816737E7</v>
      </c>
      <c r="F116" s="125">
        <v>4.5184595641617745E7</v>
      </c>
      <c r="G116" s="126">
        <v>1.475788032318908E8</v>
      </c>
      <c r="H116" s="127">
        <v>0.0</v>
      </c>
      <c r="I116" s="127">
        <v>0.0</v>
      </c>
      <c r="J116" s="127">
        <v>0.0</v>
      </c>
      <c r="K116" s="95">
        <v>0.0</v>
      </c>
      <c r="L116" s="95" t="s">
        <v>341</v>
      </c>
      <c r="M116" s="95" t="s">
        <v>341</v>
      </c>
      <c r="N116" s="95">
        <v>0.0</v>
      </c>
      <c r="O116" s="95">
        <v>72712.0</v>
      </c>
      <c r="P116" s="95">
        <v>0.0</v>
      </c>
      <c r="Q116" s="96">
        <v>0.0</v>
      </c>
      <c r="R116" s="96">
        <v>0.0</v>
      </c>
      <c r="S116" s="96">
        <v>0.0</v>
      </c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</row>
    <row r="117" ht="21.0" customHeight="1">
      <c r="A117" s="93">
        <v>1.68025153E8</v>
      </c>
      <c r="B117" s="93" t="s">
        <v>179</v>
      </c>
      <c r="C117" s="94">
        <v>4.892164E7</v>
      </c>
      <c r="D117" s="94">
        <v>2.8188141E7</v>
      </c>
      <c r="E117" s="125">
        <v>8.18103706104614E7</v>
      </c>
      <c r="F117" s="125">
        <v>3.898038381954085E7</v>
      </c>
      <c r="G117" s="126">
        <v>1.3279054740906759E8</v>
      </c>
      <c r="H117" s="127">
        <v>0.0</v>
      </c>
      <c r="I117" s="127">
        <v>0.0</v>
      </c>
      <c r="J117" s="127">
        <v>0.0</v>
      </c>
      <c r="K117" s="95">
        <v>0.0</v>
      </c>
      <c r="L117" s="95" t="s">
        <v>341</v>
      </c>
      <c r="M117" s="95" t="s">
        <v>341</v>
      </c>
      <c r="N117" s="95">
        <v>0.0</v>
      </c>
      <c r="O117" s="95">
        <v>108712.0</v>
      </c>
      <c r="P117" s="95">
        <v>0.0</v>
      </c>
      <c r="Q117" s="96">
        <v>0.0</v>
      </c>
      <c r="R117" s="96">
        <v>0.0</v>
      </c>
      <c r="S117" s="96">
        <v>0.0</v>
      </c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</row>
    <row r="118" ht="21.0" customHeight="1">
      <c r="A118" s="93">
        <v>1.72008118E8</v>
      </c>
      <c r="B118" s="93" t="s">
        <v>187</v>
      </c>
      <c r="C118" s="94">
        <v>4.6483519E7</v>
      </c>
      <c r="D118" s="94">
        <v>3.7403711E7</v>
      </c>
      <c r="E118" s="125">
        <v>7.322927576255287E7</v>
      </c>
      <c r="F118" s="125">
        <v>3.26469614767594E7</v>
      </c>
      <c r="G118" s="126">
        <v>1.1815604457114483E8</v>
      </c>
      <c r="H118" s="127">
        <v>0.0</v>
      </c>
      <c r="I118" s="127">
        <v>0.0</v>
      </c>
      <c r="J118" s="127">
        <v>0.0</v>
      </c>
      <c r="K118" s="95">
        <v>0.0</v>
      </c>
      <c r="L118" s="95" t="s">
        <v>341</v>
      </c>
      <c r="M118" s="95" t="s">
        <v>341</v>
      </c>
      <c r="N118" s="95">
        <v>0.0</v>
      </c>
      <c r="O118" s="95">
        <v>144900.0</v>
      </c>
      <c r="P118" s="95">
        <v>0.0</v>
      </c>
      <c r="Q118" s="96">
        <v>0.0</v>
      </c>
      <c r="R118" s="96">
        <v>0.0</v>
      </c>
      <c r="S118" s="96">
        <v>0.0</v>
      </c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</row>
    <row r="119" ht="21.0" customHeight="1">
      <c r="A119" s="93">
        <v>1.44088316E8</v>
      </c>
      <c r="B119" s="93" t="s">
        <v>205</v>
      </c>
      <c r="C119" s="94">
        <v>4.8569844E7</v>
      </c>
      <c r="D119" s="94">
        <v>4.2555014E7</v>
      </c>
      <c r="E119" s="125">
        <v>8.061099852627526E7</v>
      </c>
      <c r="F119" s="125">
        <v>3.811683953548445E7</v>
      </c>
      <c r="G119" s="126">
        <v>1.3076707805204637E8</v>
      </c>
      <c r="H119" s="127">
        <v>0.0</v>
      </c>
      <c r="I119" s="127">
        <v>0.0</v>
      </c>
      <c r="J119" s="127">
        <v>0.0</v>
      </c>
      <c r="K119" s="95">
        <v>0.0</v>
      </c>
      <c r="L119" s="95" t="s">
        <v>341</v>
      </c>
      <c r="M119" s="95" t="s">
        <v>341</v>
      </c>
      <c r="N119" s="95">
        <v>0.0</v>
      </c>
      <c r="O119" s="95">
        <v>91260.0</v>
      </c>
      <c r="P119" s="95">
        <v>0.0</v>
      </c>
      <c r="Q119" s="96">
        <v>0.0</v>
      </c>
      <c r="R119" s="96">
        <v>0.0</v>
      </c>
      <c r="S119" s="96">
        <v>0.0</v>
      </c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</row>
    <row r="120" ht="21.0" customHeight="1">
      <c r="A120" s="93">
        <v>6.2125268E7</v>
      </c>
      <c r="B120" s="93" t="s">
        <v>206</v>
      </c>
      <c r="C120" s="94">
        <v>0.0</v>
      </c>
      <c r="D120" s="94">
        <v>0.0</v>
      </c>
      <c r="E120" s="125">
        <v>3.8477E7</v>
      </c>
      <c r="F120" s="125">
        <v>-6.1518E7</v>
      </c>
      <c r="G120" s="126">
        <v>-1.06061E7</v>
      </c>
      <c r="H120" s="127">
        <v>0.0</v>
      </c>
      <c r="I120" s="127">
        <v>0.0</v>
      </c>
      <c r="J120" s="127">
        <v>0.0</v>
      </c>
      <c r="K120" s="95">
        <v>0.0</v>
      </c>
      <c r="L120" s="95" t="s">
        <v>341</v>
      </c>
      <c r="M120" s="95" t="s">
        <v>341</v>
      </c>
      <c r="N120" s="95">
        <v>0.0</v>
      </c>
      <c r="O120" s="95">
        <v>0.0</v>
      </c>
      <c r="P120" s="95">
        <v>0.0</v>
      </c>
      <c r="Q120" s="96">
        <v>0.0</v>
      </c>
      <c r="R120" s="96">
        <v>0.0</v>
      </c>
      <c r="S120" s="96">
        <v>0.0</v>
      </c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</row>
    <row r="121" ht="21.0" customHeight="1">
      <c r="A121" s="93">
        <v>1.38821863E8</v>
      </c>
      <c r="B121" s="93" t="s">
        <v>210</v>
      </c>
      <c r="C121" s="94">
        <v>2.8216308E7</v>
      </c>
      <c r="D121" s="94">
        <v>2.5263796E7</v>
      </c>
      <c r="E121" s="125">
        <v>2.9925380087261382E7</v>
      </c>
      <c r="F121" s="125">
        <v>-1.1805758258253291E7</v>
      </c>
      <c r="G121" s="126">
        <v>3.163402667655049E7</v>
      </c>
      <c r="H121" s="127">
        <v>0.0</v>
      </c>
      <c r="I121" s="127">
        <v>0.0</v>
      </c>
      <c r="J121" s="127">
        <v>0.0</v>
      </c>
      <c r="K121" s="95">
        <v>0.0</v>
      </c>
      <c r="L121" s="95" t="s">
        <v>341</v>
      </c>
      <c r="M121" s="95" t="s">
        <v>341</v>
      </c>
      <c r="N121" s="95">
        <v>0.0</v>
      </c>
      <c r="O121" s="95">
        <v>985513.0</v>
      </c>
      <c r="P121" s="95">
        <v>0.0</v>
      </c>
      <c r="Q121" s="96">
        <v>0.0</v>
      </c>
      <c r="R121" s="96">
        <v>0.0</v>
      </c>
      <c r="S121" s="96">
        <v>0.0</v>
      </c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</row>
    <row r="122" ht="21.0" customHeight="1">
      <c r="A122" s="93">
        <v>1.46036286E8</v>
      </c>
      <c r="B122" s="93" t="s">
        <v>211</v>
      </c>
      <c r="C122" s="94">
        <v>2.6871413E7</v>
      </c>
      <c r="D122" s="94">
        <v>4.1952764E7</v>
      </c>
      <c r="E122" s="125">
        <v>2.94374299995548E7</v>
      </c>
      <c r="F122" s="125">
        <v>-1.2681083462063953E7</v>
      </c>
      <c r="G122" s="126">
        <v>3.0279313139077928E7</v>
      </c>
      <c r="H122" s="127">
        <v>0.0</v>
      </c>
      <c r="I122" s="127">
        <v>0.0</v>
      </c>
      <c r="J122" s="127">
        <v>0.0</v>
      </c>
      <c r="K122" s="95">
        <v>0.0</v>
      </c>
      <c r="L122" s="95" t="s">
        <v>341</v>
      </c>
      <c r="M122" s="95" t="s">
        <v>341</v>
      </c>
      <c r="N122" s="95">
        <v>0.0</v>
      </c>
      <c r="O122" s="95">
        <v>54400.0</v>
      </c>
      <c r="P122" s="95">
        <v>0.0</v>
      </c>
      <c r="Q122" s="96">
        <v>0.0</v>
      </c>
      <c r="R122" s="96">
        <v>0.0</v>
      </c>
      <c r="S122" s="96">
        <v>0.0</v>
      </c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</row>
    <row r="123" ht="21.0" customHeight="1">
      <c r="A123" s="93">
        <v>1.58296838E8</v>
      </c>
      <c r="B123" s="93" t="s">
        <v>237</v>
      </c>
      <c r="C123" s="94">
        <v>2.7990242E7</v>
      </c>
      <c r="D123" s="94">
        <v>4715810.0</v>
      </c>
      <c r="E123" s="125">
        <v>3.087056867827269E7</v>
      </c>
      <c r="F123" s="125">
        <v>-1.0189574383784119E7</v>
      </c>
      <c r="G123" s="126">
        <v>3.417768044602987E7</v>
      </c>
      <c r="H123" s="127">
        <v>0.0</v>
      </c>
      <c r="I123" s="127">
        <v>0.0</v>
      </c>
      <c r="J123" s="127">
        <v>0.0</v>
      </c>
      <c r="K123" s="95">
        <v>0.0</v>
      </c>
      <c r="L123" s="95" t="s">
        <v>341</v>
      </c>
      <c r="M123" s="95" t="s">
        <v>341</v>
      </c>
      <c r="N123" s="95">
        <v>0.0</v>
      </c>
      <c r="O123" s="95">
        <v>0.0</v>
      </c>
      <c r="P123" s="95">
        <v>0.0</v>
      </c>
      <c r="Q123" s="96">
        <v>0.0</v>
      </c>
      <c r="R123" s="96">
        <v>0.0</v>
      </c>
      <c r="S123" s="96">
        <v>0.0</v>
      </c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</row>
    <row r="124" ht="21.0" customHeight="1">
      <c r="A124" s="93">
        <v>1.80504744E8</v>
      </c>
      <c r="B124" s="93" t="s">
        <v>240</v>
      </c>
      <c r="C124" s="94">
        <v>1.5560608E7</v>
      </c>
      <c r="D124" s="94">
        <v>63296.0</v>
      </c>
      <c r="E124" s="125">
        <v>2.348451102708239E7</v>
      </c>
      <c r="F124" s="125">
        <v>-3.5188214767093904E7</v>
      </c>
      <c r="G124" s="126">
        <v>1754715.998614568</v>
      </c>
      <c r="H124" s="127">
        <v>0.0</v>
      </c>
      <c r="I124" s="127">
        <v>0.0</v>
      </c>
      <c r="J124" s="127">
        <v>0.0</v>
      </c>
      <c r="K124" s="95">
        <v>0.0</v>
      </c>
      <c r="L124" s="95" t="s">
        <v>341</v>
      </c>
      <c r="M124" s="95" t="s">
        <v>341</v>
      </c>
      <c r="N124" s="95">
        <v>0.0</v>
      </c>
      <c r="O124" s="95">
        <v>61500.0</v>
      </c>
      <c r="P124" s="95">
        <v>0.0</v>
      </c>
      <c r="Q124" s="96">
        <v>0.0</v>
      </c>
      <c r="R124" s="96">
        <v>0.0</v>
      </c>
      <c r="S124" s="96">
        <v>0.0</v>
      </c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</row>
    <row r="125" ht="21.0" customHeight="1">
      <c r="A125" s="93">
        <v>1.75314255E8</v>
      </c>
      <c r="B125" s="93" t="s">
        <v>242</v>
      </c>
      <c r="C125" s="94">
        <v>2.8727737E7</v>
      </c>
      <c r="D125" s="94">
        <v>2.2022689E7</v>
      </c>
      <c r="E125" s="125">
        <v>3.1849911120164797E7</v>
      </c>
      <c r="F125" s="125">
        <v>-8608174.857873898</v>
      </c>
      <c r="G125" s="126">
        <v>3.671873207535025E7</v>
      </c>
      <c r="H125" s="127">
        <v>0.0</v>
      </c>
      <c r="I125" s="127">
        <v>0.0</v>
      </c>
      <c r="J125" s="127">
        <v>0.0</v>
      </c>
      <c r="K125" s="95">
        <v>0.0</v>
      </c>
      <c r="L125" s="95" t="s">
        <v>341</v>
      </c>
      <c r="M125" s="95" t="s">
        <v>341</v>
      </c>
      <c r="N125" s="95">
        <v>0.0</v>
      </c>
      <c r="O125" s="95">
        <v>0.0</v>
      </c>
      <c r="P125" s="95">
        <v>0.0</v>
      </c>
      <c r="Q125" s="96">
        <v>0.0</v>
      </c>
      <c r="R125" s="96">
        <v>0.0</v>
      </c>
      <c r="S125" s="96">
        <v>0.0</v>
      </c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</row>
    <row r="126" ht="21.0" customHeight="1">
      <c r="A126" s="93">
        <v>1.44032974E8</v>
      </c>
      <c r="B126" s="93" t="s">
        <v>243</v>
      </c>
      <c r="C126" s="94">
        <v>2.1557871E7</v>
      </c>
      <c r="D126" s="94">
        <v>883270.0</v>
      </c>
      <c r="E126" s="125">
        <v>2.4896941585769873E7</v>
      </c>
      <c r="F126" s="125">
        <v>-2.348395713562516E7</v>
      </c>
      <c r="G126" s="126">
        <v>1.4977646753664589E7</v>
      </c>
      <c r="H126" s="127">
        <v>0.0</v>
      </c>
      <c r="I126" s="127">
        <v>0.0</v>
      </c>
      <c r="J126" s="127">
        <v>0.0</v>
      </c>
      <c r="K126" s="95">
        <v>0.0</v>
      </c>
      <c r="L126" s="95" t="s">
        <v>341</v>
      </c>
      <c r="M126" s="95" t="s">
        <v>341</v>
      </c>
      <c r="N126" s="95">
        <v>0.0</v>
      </c>
      <c r="O126" s="95">
        <v>0.0</v>
      </c>
      <c r="P126" s="95">
        <v>0.0</v>
      </c>
      <c r="Q126" s="96">
        <v>0.0</v>
      </c>
      <c r="R126" s="96">
        <v>0.0</v>
      </c>
      <c r="S126" s="96">
        <v>0.0</v>
      </c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</row>
    <row r="127" ht="21.0" customHeight="1">
      <c r="A127" s="93">
        <v>2.1489428E7</v>
      </c>
      <c r="B127" s="93" t="s">
        <v>248</v>
      </c>
      <c r="C127" s="94">
        <v>5.568497E7</v>
      </c>
      <c r="D127" s="94">
        <v>5.8051737E8</v>
      </c>
      <c r="E127" s="125">
        <v>1.0921966338500287E8</v>
      </c>
      <c r="F127" s="125">
        <v>5.726474389400673E7</v>
      </c>
      <c r="G127" s="126">
        <v>1.775619956153752E8</v>
      </c>
      <c r="H127" s="127">
        <v>0.0</v>
      </c>
      <c r="I127" s="127">
        <v>0.0</v>
      </c>
      <c r="J127" s="127">
        <v>0.0</v>
      </c>
      <c r="K127" s="95">
        <v>0.0</v>
      </c>
      <c r="L127" s="95" t="s">
        <v>341</v>
      </c>
      <c r="M127" s="95" t="s">
        <v>341</v>
      </c>
      <c r="N127" s="95">
        <v>0.0</v>
      </c>
      <c r="O127" s="95">
        <v>0.0</v>
      </c>
      <c r="P127" s="95">
        <v>0.0</v>
      </c>
      <c r="Q127" s="96">
        <v>0.0</v>
      </c>
      <c r="R127" s="96">
        <v>0.0</v>
      </c>
      <c r="S127" s="96">
        <v>0.0</v>
      </c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</row>
    <row r="128" ht="21.0" customHeight="1">
      <c r="A128" s="93">
        <v>8.8110635E7</v>
      </c>
      <c r="B128" s="93" t="s">
        <v>249</v>
      </c>
      <c r="C128" s="94">
        <v>4.2393837E7</v>
      </c>
      <c r="D128" s="94">
        <v>3.6234973E7</v>
      </c>
      <c r="E128" s="125">
        <v>6.095849999083443E7</v>
      </c>
      <c r="F128" s="125">
        <v>2.2823286847105633E7</v>
      </c>
      <c r="G128" s="126">
        <v>9.645104954248762E7</v>
      </c>
      <c r="H128" s="127">
        <v>0.0</v>
      </c>
      <c r="I128" s="127">
        <v>0.0</v>
      </c>
      <c r="J128" s="127">
        <v>0.0</v>
      </c>
      <c r="K128" s="95">
        <v>0.0</v>
      </c>
      <c r="L128" s="95" t="s">
        <v>341</v>
      </c>
      <c r="M128" s="95" t="s">
        <v>341</v>
      </c>
      <c r="N128" s="95">
        <v>0.0</v>
      </c>
      <c r="O128" s="95">
        <v>0.0</v>
      </c>
      <c r="P128" s="95">
        <v>0.0</v>
      </c>
      <c r="Q128" s="96">
        <v>0.0</v>
      </c>
      <c r="R128" s="96">
        <v>0.0</v>
      </c>
      <c r="S128" s="96">
        <v>0.0</v>
      </c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</row>
    <row r="129" ht="21.0" customHeight="1">
      <c r="A129" s="93">
        <v>9.9317493E7</v>
      </c>
      <c r="B129" s="93" t="s">
        <v>250</v>
      </c>
      <c r="C129" s="94">
        <v>1.7255554E7</v>
      </c>
      <c r="D129" s="94">
        <v>1.1147718E7</v>
      </c>
      <c r="E129" s="125">
        <v>2.347318269723482E7</v>
      </c>
      <c r="F129" s="125">
        <v>-3.187680337188972E7</v>
      </c>
      <c r="G129" s="126">
        <v>5102600.607843124</v>
      </c>
      <c r="H129" s="127">
        <v>0.0</v>
      </c>
      <c r="I129" s="127">
        <v>0.0</v>
      </c>
      <c r="J129" s="127">
        <v>0.0</v>
      </c>
      <c r="K129" s="95">
        <v>0.0</v>
      </c>
      <c r="L129" s="95" t="s">
        <v>341</v>
      </c>
      <c r="M129" s="95" t="s">
        <v>341</v>
      </c>
      <c r="N129" s="95">
        <v>0.0</v>
      </c>
      <c r="O129" s="95">
        <v>0.0</v>
      </c>
      <c r="P129" s="95">
        <v>0.0</v>
      </c>
      <c r="Q129" s="96">
        <v>0.0</v>
      </c>
      <c r="R129" s="96">
        <v>0.0</v>
      </c>
      <c r="S129" s="96">
        <v>0.0</v>
      </c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</row>
    <row r="130" ht="21.0" customHeight="1">
      <c r="A130" s="93">
        <v>1.44065871E8</v>
      </c>
      <c r="B130" s="93" t="s">
        <v>251</v>
      </c>
      <c r="C130" s="94">
        <v>0.0</v>
      </c>
      <c r="D130" s="94">
        <v>0.0</v>
      </c>
      <c r="E130" s="125">
        <v>3.8477E7</v>
      </c>
      <c r="F130" s="125">
        <v>-6.1518E7</v>
      </c>
      <c r="G130" s="126">
        <v>-1.06061E7</v>
      </c>
      <c r="H130" s="127">
        <v>0.0</v>
      </c>
      <c r="I130" s="127">
        <v>0.0</v>
      </c>
      <c r="J130" s="127">
        <v>0.0</v>
      </c>
      <c r="K130" s="95">
        <v>0.0</v>
      </c>
      <c r="L130" s="95" t="s">
        <v>341</v>
      </c>
      <c r="M130" s="95" t="s">
        <v>341</v>
      </c>
      <c r="N130" s="95">
        <v>0.0</v>
      </c>
      <c r="O130" s="95">
        <v>0.0</v>
      </c>
      <c r="P130" s="95">
        <v>0.0</v>
      </c>
      <c r="Q130" s="96">
        <v>0.0</v>
      </c>
      <c r="R130" s="96">
        <v>0.0</v>
      </c>
      <c r="S130" s="96">
        <v>0.0</v>
      </c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</row>
    <row r="131" ht="21.0" customHeight="1">
      <c r="A131" s="93">
        <v>1.44043573E8</v>
      </c>
      <c r="B131" s="93" t="s">
        <v>252</v>
      </c>
      <c r="C131" s="94">
        <v>0.0</v>
      </c>
      <c r="D131" s="94">
        <v>0.0</v>
      </c>
      <c r="E131" s="125">
        <v>3.8477E7</v>
      </c>
      <c r="F131" s="125">
        <v>-6.1518E7</v>
      </c>
      <c r="G131" s="126">
        <v>-1.06061E7</v>
      </c>
      <c r="H131" s="127">
        <v>0.0</v>
      </c>
      <c r="I131" s="127">
        <v>0.0</v>
      </c>
      <c r="J131" s="127">
        <v>0.0</v>
      </c>
      <c r="K131" s="95">
        <v>0.0</v>
      </c>
      <c r="L131" s="95" t="s">
        <v>341</v>
      </c>
      <c r="M131" s="95" t="s">
        <v>341</v>
      </c>
      <c r="N131" s="95">
        <v>0.0</v>
      </c>
      <c r="O131" s="95">
        <v>0.0</v>
      </c>
      <c r="P131" s="95">
        <v>0.0</v>
      </c>
      <c r="Q131" s="96">
        <v>0.0</v>
      </c>
      <c r="R131" s="96">
        <v>0.0</v>
      </c>
      <c r="S131" s="96">
        <v>0.0</v>
      </c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</row>
    <row r="132" ht="21.0" customHeight="1">
      <c r="A132" s="93">
        <v>1.44059309E8</v>
      </c>
      <c r="B132" s="93" t="s">
        <v>256</v>
      </c>
      <c r="C132" s="94">
        <v>3.3159759E7</v>
      </c>
      <c r="D132" s="94">
        <v>1.7598036E7</v>
      </c>
      <c r="E132" s="125">
        <v>3.8684299691929795E7</v>
      </c>
      <c r="F132" s="125">
        <v>746736.8549312709</v>
      </c>
      <c r="G132" s="126">
        <v>5.274660532508828E7</v>
      </c>
      <c r="H132" s="127">
        <v>0.0</v>
      </c>
      <c r="I132" s="127">
        <v>0.0</v>
      </c>
      <c r="J132" s="127">
        <v>0.0</v>
      </c>
      <c r="K132" s="95">
        <v>0.0</v>
      </c>
      <c r="L132" s="95" t="s">
        <v>341</v>
      </c>
      <c r="M132" s="95" t="s">
        <v>341</v>
      </c>
      <c r="N132" s="95">
        <v>0.0</v>
      </c>
      <c r="O132" s="95">
        <v>176405.0</v>
      </c>
      <c r="P132" s="95">
        <v>0.0</v>
      </c>
      <c r="Q132" s="96">
        <v>0.0</v>
      </c>
      <c r="R132" s="96">
        <v>0.0</v>
      </c>
      <c r="S132" s="96">
        <v>0.0</v>
      </c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</row>
    <row r="133" ht="21.0" customHeight="1">
      <c r="A133" s="93">
        <v>1.44083306E8</v>
      </c>
      <c r="B133" s="93" t="s">
        <v>257</v>
      </c>
      <c r="C133" s="94">
        <v>0.0</v>
      </c>
      <c r="D133" s="94">
        <v>0.0</v>
      </c>
      <c r="E133" s="125">
        <v>3.8477E7</v>
      </c>
      <c r="F133" s="125">
        <v>-6.1518E7</v>
      </c>
      <c r="G133" s="126">
        <v>-1.06061E7</v>
      </c>
      <c r="H133" s="127">
        <v>0.0</v>
      </c>
      <c r="I133" s="127">
        <v>0.0</v>
      </c>
      <c r="J133" s="127">
        <v>0.0</v>
      </c>
      <c r="K133" s="95">
        <v>0.0</v>
      </c>
      <c r="L133" s="95" t="s">
        <v>341</v>
      </c>
      <c r="M133" s="95" t="s">
        <v>341</v>
      </c>
      <c r="N133" s="95">
        <v>0.0</v>
      </c>
      <c r="O133" s="95">
        <v>0.0</v>
      </c>
      <c r="P133" s="95">
        <v>0.0</v>
      </c>
      <c r="Q133" s="96">
        <v>0.0</v>
      </c>
      <c r="R133" s="96">
        <v>0.0</v>
      </c>
      <c r="S133" s="96">
        <v>0.0</v>
      </c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</row>
    <row r="134" ht="21.0" customHeight="1">
      <c r="A134" s="93">
        <v>3.5412124E7</v>
      </c>
      <c r="B134" s="93" t="s">
        <v>258</v>
      </c>
      <c r="C134" s="94">
        <v>1.6329301E7</v>
      </c>
      <c r="D134" s="94">
        <v>8956841.0</v>
      </c>
      <c r="E134" s="125">
        <v>2.3439021489872288E7</v>
      </c>
      <c r="F134" s="125">
        <v>-3.3890892461492114E7</v>
      </c>
      <c r="G134" s="126">
        <v>3027048.6004706216</v>
      </c>
      <c r="H134" s="127">
        <v>0.0</v>
      </c>
      <c r="I134" s="127">
        <v>0.0</v>
      </c>
      <c r="J134" s="127">
        <v>0.0</v>
      </c>
      <c r="K134" s="95">
        <v>0.0</v>
      </c>
      <c r="L134" s="95" t="s">
        <v>341</v>
      </c>
      <c r="M134" s="95" t="s">
        <v>341</v>
      </c>
      <c r="N134" s="95">
        <v>0.0</v>
      </c>
      <c r="O134" s="95">
        <v>137841.0</v>
      </c>
      <c r="P134" s="95">
        <v>0.0</v>
      </c>
      <c r="Q134" s="96">
        <v>0.0</v>
      </c>
      <c r="R134" s="96">
        <v>0.0</v>
      </c>
      <c r="S134" s="96">
        <v>0.0</v>
      </c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</row>
    <row r="135" ht="21.0" customHeight="1">
      <c r="A135" s="93">
        <v>1.44034439E8</v>
      </c>
      <c r="B135" s="93" t="s">
        <v>261</v>
      </c>
      <c r="C135" s="94">
        <v>1.8298101E7</v>
      </c>
      <c r="D135" s="94">
        <v>3185436.0</v>
      </c>
      <c r="E135" s="125">
        <v>2.3617828806480244E7</v>
      </c>
      <c r="F135" s="125">
        <v>-2.998454715062596E7</v>
      </c>
      <c r="G135" s="126">
        <v>7160293.552357066</v>
      </c>
      <c r="H135" s="127">
        <v>0.0</v>
      </c>
      <c r="I135" s="127">
        <v>0.0</v>
      </c>
      <c r="J135" s="127">
        <v>0.0</v>
      </c>
      <c r="K135" s="95">
        <v>0.0</v>
      </c>
      <c r="L135" s="95" t="s">
        <v>341</v>
      </c>
      <c r="M135" s="95" t="s">
        <v>341</v>
      </c>
      <c r="N135" s="95">
        <v>0.0</v>
      </c>
      <c r="O135" s="95">
        <v>54400.0</v>
      </c>
      <c r="P135" s="95">
        <v>0.0</v>
      </c>
      <c r="Q135" s="96">
        <v>0.0</v>
      </c>
      <c r="R135" s="96">
        <v>0.0</v>
      </c>
      <c r="S135" s="96">
        <v>0.0</v>
      </c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</row>
    <row r="136" ht="21.0" customHeight="1">
      <c r="A136" s="93">
        <v>1.81527216E8</v>
      </c>
      <c r="B136" s="93" t="s">
        <v>262</v>
      </c>
      <c r="C136" s="94">
        <v>3.2293723E7</v>
      </c>
      <c r="D136" s="94">
        <v>8713098.0</v>
      </c>
      <c r="E136" s="125">
        <v>3.715054403893161E7</v>
      </c>
      <c r="F136" s="125">
        <v>-1162597.985243522</v>
      </c>
      <c r="G136" s="126">
        <v>4.9342457527922936E7</v>
      </c>
      <c r="H136" s="127">
        <v>0.0</v>
      </c>
      <c r="I136" s="127">
        <v>0.0</v>
      </c>
      <c r="J136" s="127">
        <v>0.0</v>
      </c>
      <c r="K136" s="95">
        <v>0.0</v>
      </c>
      <c r="L136" s="95" t="s">
        <v>341</v>
      </c>
      <c r="M136" s="95" t="s">
        <v>341</v>
      </c>
      <c r="N136" s="95">
        <v>0.0</v>
      </c>
      <c r="O136" s="95">
        <v>164653.0</v>
      </c>
      <c r="P136" s="95">
        <v>0.0</v>
      </c>
      <c r="Q136" s="96">
        <v>0.0</v>
      </c>
      <c r="R136" s="96">
        <v>0.0</v>
      </c>
      <c r="S136" s="96">
        <v>0.0</v>
      </c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</row>
    <row r="137" ht="21.0" customHeight="1">
      <c r="A137" s="93">
        <v>1.44104572E8</v>
      </c>
      <c r="B137" s="93" t="s">
        <v>263</v>
      </c>
      <c r="C137" s="94">
        <v>2.7140625E7</v>
      </c>
      <c r="D137" s="94">
        <v>2.568058E7</v>
      </c>
      <c r="E137" s="125">
        <v>2.9921809790464386E7</v>
      </c>
      <c r="F137" s="125">
        <v>-1.1812054260398122E7</v>
      </c>
      <c r="G137" s="126">
        <v>3.1624224576315507E7</v>
      </c>
      <c r="H137" s="127">
        <v>0.0</v>
      </c>
      <c r="I137" s="127">
        <v>0.0</v>
      </c>
      <c r="J137" s="127">
        <v>0.0</v>
      </c>
      <c r="K137" s="95">
        <v>0.0</v>
      </c>
      <c r="L137" s="95" t="s">
        <v>341</v>
      </c>
      <c r="M137" s="95" t="s">
        <v>341</v>
      </c>
      <c r="N137" s="95">
        <v>0.0</v>
      </c>
      <c r="O137" s="95">
        <v>-87200.0</v>
      </c>
      <c r="P137" s="95">
        <v>0.0</v>
      </c>
      <c r="Q137" s="96">
        <v>0.0</v>
      </c>
      <c r="R137" s="96">
        <v>0.0</v>
      </c>
      <c r="S137" s="96">
        <v>0.0</v>
      </c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</row>
    <row r="138" ht="21.0" customHeight="1">
      <c r="A138" s="93">
        <v>1.44060116E8</v>
      </c>
      <c r="B138" s="93" t="s">
        <v>264</v>
      </c>
      <c r="C138" s="94">
        <v>0.0</v>
      </c>
      <c r="D138" s="94">
        <v>0.0</v>
      </c>
      <c r="E138" s="125">
        <v>3.8477E7</v>
      </c>
      <c r="F138" s="125">
        <v>-6.1518E7</v>
      </c>
      <c r="G138" s="126">
        <v>-1.06061E7</v>
      </c>
      <c r="H138" s="127">
        <v>0.0</v>
      </c>
      <c r="I138" s="127">
        <v>0.0</v>
      </c>
      <c r="J138" s="127">
        <v>0.0</v>
      </c>
      <c r="K138" s="95">
        <v>0.0</v>
      </c>
      <c r="L138" s="95" t="s">
        <v>341</v>
      </c>
      <c r="M138" s="95" t="s">
        <v>341</v>
      </c>
      <c r="N138" s="95">
        <v>0.0</v>
      </c>
      <c r="O138" s="95">
        <v>0.0</v>
      </c>
      <c r="P138" s="95">
        <v>0.0</v>
      </c>
      <c r="Q138" s="96">
        <v>0.0</v>
      </c>
      <c r="R138" s="96">
        <v>0.0</v>
      </c>
      <c r="S138" s="96">
        <v>0.0</v>
      </c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</row>
    <row r="139" ht="21.0" customHeight="1">
      <c r="A139" s="93">
        <v>1.39174133E8</v>
      </c>
      <c r="B139" s="93" t="s">
        <v>265</v>
      </c>
      <c r="C139" s="94">
        <v>2.0935991E7</v>
      </c>
      <c r="D139" s="94">
        <v>2.3973456E7</v>
      </c>
      <c r="E139" s="125">
        <v>2.4563694153310217E7</v>
      </c>
      <c r="F139" s="125">
        <v>-2.472184132471026E7</v>
      </c>
      <c r="G139" s="126">
        <v>1.340321718769365E7</v>
      </c>
      <c r="H139" s="127">
        <v>0.0</v>
      </c>
      <c r="I139" s="127">
        <v>0.0</v>
      </c>
      <c r="J139" s="127">
        <v>0.0</v>
      </c>
      <c r="K139" s="95">
        <v>0.0</v>
      </c>
      <c r="L139" s="95" t="s">
        <v>341</v>
      </c>
      <c r="M139" s="95" t="s">
        <v>341</v>
      </c>
      <c r="N139" s="95">
        <v>0.0</v>
      </c>
      <c r="O139" s="95">
        <v>0.0</v>
      </c>
      <c r="P139" s="95">
        <v>0.0</v>
      </c>
      <c r="Q139" s="96">
        <v>0.0</v>
      </c>
      <c r="R139" s="96">
        <v>0.0</v>
      </c>
      <c r="S139" s="96">
        <v>0.0</v>
      </c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</row>
    <row r="140" ht="21.0" customHeight="1">
      <c r="A140" s="93">
        <v>1.44046322E8</v>
      </c>
      <c r="B140" s="93" t="s">
        <v>266</v>
      </c>
      <c r="C140" s="94">
        <v>3.0751183E7</v>
      </c>
      <c r="D140" s="94">
        <v>8494096.0</v>
      </c>
      <c r="E140" s="125">
        <v>3.294381466503092E7</v>
      </c>
      <c r="F140" s="125">
        <v>-6934452.845538864</v>
      </c>
      <c r="G140" s="126">
        <v>3.946303998581942E7</v>
      </c>
      <c r="H140" s="127">
        <v>0.0</v>
      </c>
      <c r="I140" s="127">
        <v>0.0</v>
      </c>
      <c r="J140" s="127">
        <v>0.0</v>
      </c>
      <c r="K140" s="95">
        <v>0.0</v>
      </c>
      <c r="L140" s="95" t="s">
        <v>341</v>
      </c>
      <c r="M140" s="95" t="s">
        <v>341</v>
      </c>
      <c r="N140" s="95">
        <v>0.0</v>
      </c>
      <c r="O140" s="95">
        <v>1248800.0</v>
      </c>
      <c r="P140" s="95">
        <v>0.0</v>
      </c>
      <c r="Q140" s="96">
        <v>0.0</v>
      </c>
      <c r="R140" s="96">
        <v>0.0</v>
      </c>
      <c r="S140" s="96">
        <v>0.0</v>
      </c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</row>
    <row r="141" ht="21.0" customHeight="1">
      <c r="A141" s="93">
        <v>1.4402991E8</v>
      </c>
      <c r="B141" s="93" t="s">
        <v>267</v>
      </c>
      <c r="C141" s="94">
        <v>1.1629033E7</v>
      </c>
      <c r="D141" s="94">
        <v>6837594.0</v>
      </c>
      <c r="E141" s="125">
        <v>2.4722000241866767E7</v>
      </c>
      <c r="F141" s="125">
        <v>-4.224908762224935E7</v>
      </c>
      <c r="G141" s="126">
        <v>-4222982.052416245</v>
      </c>
      <c r="H141" s="127">
        <v>0.0</v>
      </c>
      <c r="I141" s="127">
        <v>0.0</v>
      </c>
      <c r="J141" s="127">
        <v>0.0</v>
      </c>
      <c r="K141" s="95">
        <v>0.0</v>
      </c>
      <c r="L141" s="95" t="s">
        <v>341</v>
      </c>
      <c r="M141" s="95" t="s">
        <v>341</v>
      </c>
      <c r="N141" s="95">
        <v>0.0</v>
      </c>
      <c r="O141" s="95">
        <v>0.0</v>
      </c>
      <c r="P141" s="95">
        <v>0.0</v>
      </c>
      <c r="Q141" s="96">
        <v>0.0</v>
      </c>
      <c r="R141" s="96">
        <v>0.0</v>
      </c>
      <c r="S141" s="96">
        <v>0.0</v>
      </c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</row>
    <row r="142" ht="21.0" customHeight="1">
      <c r="A142" s="93">
        <v>1.44100838E8</v>
      </c>
      <c r="B142" s="93" t="s">
        <v>268</v>
      </c>
      <c r="C142" s="94">
        <v>0.0</v>
      </c>
      <c r="D142" s="94">
        <v>0.0</v>
      </c>
      <c r="E142" s="125">
        <v>3.8477E7</v>
      </c>
      <c r="F142" s="125">
        <v>-6.1518E7</v>
      </c>
      <c r="G142" s="126">
        <v>-1.06061E7</v>
      </c>
      <c r="H142" s="127">
        <v>0.0</v>
      </c>
      <c r="I142" s="127">
        <v>0.0</v>
      </c>
      <c r="J142" s="127">
        <v>0.0</v>
      </c>
      <c r="K142" s="95">
        <v>0.0</v>
      </c>
      <c r="L142" s="95" t="s">
        <v>341</v>
      </c>
      <c r="M142" s="95" t="s">
        <v>341</v>
      </c>
      <c r="N142" s="95">
        <v>0.0</v>
      </c>
      <c r="O142" s="95">
        <v>0.0</v>
      </c>
      <c r="P142" s="95">
        <v>0.0</v>
      </c>
      <c r="Q142" s="96">
        <v>0.0</v>
      </c>
      <c r="R142" s="96">
        <v>0.0</v>
      </c>
      <c r="S142" s="96">
        <v>0.0</v>
      </c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</row>
    <row r="143" ht="21.0" customHeight="1">
      <c r="A143" s="93">
        <v>1.44030384E8</v>
      </c>
      <c r="B143" s="93" t="s">
        <v>270</v>
      </c>
      <c r="C143" s="94">
        <v>2.6152524E7</v>
      </c>
      <c r="D143" s="94">
        <v>6622223.0</v>
      </c>
      <c r="E143" s="125">
        <v>2.8693732854769416E7</v>
      </c>
      <c r="F143" s="125">
        <v>-1.4079016885950793E7</v>
      </c>
      <c r="G143" s="126">
        <v>2.8149819802753568E7</v>
      </c>
      <c r="H143" s="127">
        <v>0.0</v>
      </c>
      <c r="I143" s="127">
        <v>0.0</v>
      </c>
      <c r="J143" s="127">
        <v>0.0</v>
      </c>
      <c r="K143" s="95">
        <v>0.0</v>
      </c>
      <c r="L143" s="95" t="s">
        <v>341</v>
      </c>
      <c r="M143" s="95" t="s">
        <v>341</v>
      </c>
      <c r="N143" s="95">
        <v>0.0</v>
      </c>
      <c r="O143" s="95">
        <v>0.0</v>
      </c>
      <c r="P143" s="95">
        <v>0.0</v>
      </c>
      <c r="Q143" s="96">
        <v>0.0</v>
      </c>
      <c r="R143" s="96">
        <v>0.0</v>
      </c>
      <c r="S143" s="96">
        <v>0.0</v>
      </c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</row>
    <row r="144" ht="21.0" customHeight="1">
      <c r="A144" s="93">
        <v>1.17526833E8</v>
      </c>
      <c r="B144" s="93" t="s">
        <v>271</v>
      </c>
      <c r="C144" s="94">
        <v>1.4719237E7</v>
      </c>
      <c r="D144" s="94">
        <v>1338678.0</v>
      </c>
      <c r="E144" s="125">
        <v>2.3630334634750746E7</v>
      </c>
      <c r="F144" s="125">
        <v>-3.692078191594475E7</v>
      </c>
      <c r="G144" s="126">
        <v>136921.87467934325</v>
      </c>
      <c r="H144" s="127">
        <v>0.0</v>
      </c>
      <c r="I144" s="127">
        <v>0.0</v>
      </c>
      <c r="J144" s="127">
        <v>0.0</v>
      </c>
      <c r="K144" s="95">
        <v>0.0</v>
      </c>
      <c r="L144" s="95" t="s">
        <v>341</v>
      </c>
      <c r="M144" s="95" t="s">
        <v>341</v>
      </c>
      <c r="N144" s="95">
        <v>0.0</v>
      </c>
      <c r="O144" s="95">
        <v>153514.0</v>
      </c>
      <c r="P144" s="95">
        <v>0.0</v>
      </c>
      <c r="Q144" s="96">
        <v>0.0</v>
      </c>
      <c r="R144" s="96">
        <v>0.0</v>
      </c>
      <c r="S144" s="96">
        <v>0.0</v>
      </c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</row>
    <row r="145" ht="21.0" customHeight="1">
      <c r="A145" s="93">
        <v>1.43551941E8</v>
      </c>
      <c r="B145" s="93" t="s">
        <v>272</v>
      </c>
      <c r="C145" s="94">
        <v>4.2380578E7</v>
      </c>
      <c r="D145" s="94">
        <v>1.46157717E8</v>
      </c>
      <c r="E145" s="125">
        <v>6.0920178378796116E7</v>
      </c>
      <c r="F145" s="125">
        <v>2.2790835210735437E7</v>
      </c>
      <c r="G145" s="126">
        <v>9.638146724023265E7</v>
      </c>
      <c r="H145" s="127">
        <v>0.0</v>
      </c>
      <c r="I145" s="127">
        <v>0.0</v>
      </c>
      <c r="J145" s="127">
        <v>0.0</v>
      </c>
      <c r="K145" s="95">
        <v>0.0</v>
      </c>
      <c r="L145" s="95" t="s">
        <v>341</v>
      </c>
      <c r="M145" s="95" t="s">
        <v>341</v>
      </c>
      <c r="N145" s="95">
        <v>0.0</v>
      </c>
      <c r="O145" s="95">
        <v>0.0</v>
      </c>
      <c r="P145" s="95">
        <v>0.0</v>
      </c>
      <c r="Q145" s="96">
        <v>0.0</v>
      </c>
      <c r="R145" s="96">
        <v>0.0</v>
      </c>
      <c r="S145" s="96">
        <v>0.0</v>
      </c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</row>
    <row r="146" ht="21.0" customHeight="1">
      <c r="A146" s="93">
        <v>1.44052871E8</v>
      </c>
      <c r="B146" s="93" t="s">
        <v>273</v>
      </c>
      <c r="C146" s="94">
        <v>3.6027341E7</v>
      </c>
      <c r="D146" s="94">
        <v>1.0830023E7</v>
      </c>
      <c r="E146" s="125">
        <v>4.468247698792974E7</v>
      </c>
      <c r="F146" s="125">
        <v>7543002.588147417</v>
      </c>
      <c r="G146" s="126">
        <v>6.5379169114923105E7</v>
      </c>
      <c r="H146" s="127">
        <v>0.0</v>
      </c>
      <c r="I146" s="127">
        <v>0.0</v>
      </c>
      <c r="J146" s="127">
        <v>0.0</v>
      </c>
      <c r="K146" s="95">
        <v>0.0</v>
      </c>
      <c r="L146" s="95" t="s">
        <v>341</v>
      </c>
      <c r="M146" s="95" t="s">
        <v>341</v>
      </c>
      <c r="N146" s="95">
        <v>0.0</v>
      </c>
      <c r="O146" s="95">
        <v>58600.0</v>
      </c>
      <c r="P146" s="95">
        <v>0.0</v>
      </c>
      <c r="Q146" s="96">
        <v>0.0</v>
      </c>
      <c r="R146" s="96">
        <v>0.0</v>
      </c>
      <c r="S146" s="96">
        <v>0.0</v>
      </c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</row>
    <row r="147" ht="21.0" customHeight="1">
      <c r="A147" s="93">
        <v>1.44068963E8</v>
      </c>
      <c r="B147" s="93" t="s">
        <v>274</v>
      </c>
      <c r="C147" s="94">
        <v>1.8005696E7</v>
      </c>
      <c r="D147" s="94">
        <v>1242154.0</v>
      </c>
      <c r="E147" s="125">
        <v>2.3572911930732433E7</v>
      </c>
      <c r="F147" s="125">
        <v>-3.044373573667444E7</v>
      </c>
      <c r="G147" s="126">
        <v>6651566.713525233</v>
      </c>
      <c r="H147" s="127">
        <v>0.0</v>
      </c>
      <c r="I147" s="127">
        <v>0.0</v>
      </c>
      <c r="J147" s="127">
        <v>0.0</v>
      </c>
      <c r="K147" s="95">
        <v>0.0</v>
      </c>
      <c r="L147" s="95" t="s">
        <v>341</v>
      </c>
      <c r="M147" s="95" t="s">
        <v>341</v>
      </c>
      <c r="N147" s="95">
        <v>0.0</v>
      </c>
      <c r="O147" s="95">
        <v>776.0</v>
      </c>
      <c r="P147" s="95">
        <v>0.0</v>
      </c>
      <c r="Q147" s="96">
        <v>0.0</v>
      </c>
      <c r="R147" s="96">
        <v>0.0</v>
      </c>
      <c r="S147" s="96">
        <v>0.0</v>
      </c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</row>
    <row r="148" ht="21.0" customHeight="1">
      <c r="A148" s="93">
        <v>1.71799293E8</v>
      </c>
      <c r="B148" s="93" t="s">
        <v>275</v>
      </c>
      <c r="C148" s="94">
        <v>0.0</v>
      </c>
      <c r="D148" s="94">
        <v>0.0</v>
      </c>
      <c r="E148" s="125">
        <v>3.8477E7</v>
      </c>
      <c r="F148" s="125">
        <v>-6.1518E7</v>
      </c>
      <c r="G148" s="126">
        <v>-1.06061E7</v>
      </c>
      <c r="H148" s="127">
        <v>0.0</v>
      </c>
      <c r="I148" s="127">
        <v>0.0</v>
      </c>
      <c r="J148" s="127">
        <v>0.0</v>
      </c>
      <c r="K148" s="95">
        <v>0.0</v>
      </c>
      <c r="L148" s="95" t="s">
        <v>341</v>
      </c>
      <c r="M148" s="95" t="s">
        <v>341</v>
      </c>
      <c r="N148" s="95">
        <v>0.0</v>
      </c>
      <c r="O148" s="95">
        <v>0.0</v>
      </c>
      <c r="P148" s="95">
        <v>0.0</v>
      </c>
      <c r="Q148" s="96">
        <v>0.0</v>
      </c>
      <c r="R148" s="96">
        <v>0.0</v>
      </c>
      <c r="S148" s="96">
        <v>0.0</v>
      </c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</row>
    <row r="149" ht="21.0" customHeight="1">
      <c r="A149" s="93">
        <v>1.43088559E8</v>
      </c>
      <c r="B149" s="93" t="s">
        <v>276</v>
      </c>
      <c r="C149" s="94">
        <v>7.0197233E7</v>
      </c>
      <c r="D149" s="94">
        <v>4.63290559E8</v>
      </c>
      <c r="E149" s="125">
        <v>1.8260564116912806E8</v>
      </c>
      <c r="F149" s="125">
        <v>9.832492474865854E7</v>
      </c>
      <c r="G149" s="126">
        <v>2.894262367350562E8</v>
      </c>
      <c r="H149" s="127">
        <v>0.0</v>
      </c>
      <c r="I149" s="127">
        <v>0.0</v>
      </c>
      <c r="J149" s="127">
        <v>0.0</v>
      </c>
      <c r="K149" s="95">
        <v>0.0</v>
      </c>
      <c r="L149" s="95" t="s">
        <v>341</v>
      </c>
      <c r="M149" s="95" t="s">
        <v>341</v>
      </c>
      <c r="N149" s="95">
        <v>0.0</v>
      </c>
      <c r="O149" s="95">
        <v>297660.0</v>
      </c>
      <c r="P149" s="95">
        <v>0.0</v>
      </c>
      <c r="Q149" s="96">
        <v>0.0</v>
      </c>
      <c r="R149" s="96">
        <v>0.0</v>
      </c>
      <c r="S149" s="96">
        <v>0.0</v>
      </c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</row>
    <row r="150" ht="21.0" customHeight="1">
      <c r="A150" s="93">
        <v>1.55415774E8</v>
      </c>
      <c r="B150" s="93" t="s">
        <v>277</v>
      </c>
      <c r="C150" s="94">
        <v>5.2506757E7</v>
      </c>
      <c r="D150" s="94">
        <v>4.45068489E8</v>
      </c>
      <c r="E150" s="125">
        <v>9.58895687828763E7</v>
      </c>
      <c r="F150" s="125">
        <v>4.868162761832485E7</v>
      </c>
      <c r="G150" s="126">
        <v>1.561017028365084E8</v>
      </c>
      <c r="H150" s="127">
        <v>0.0</v>
      </c>
      <c r="I150" s="127">
        <v>0.0</v>
      </c>
      <c r="J150" s="127">
        <v>0.0</v>
      </c>
      <c r="K150" s="95">
        <v>0.0</v>
      </c>
      <c r="L150" s="95" t="s">
        <v>341</v>
      </c>
      <c r="M150" s="95" t="s">
        <v>341</v>
      </c>
      <c r="N150" s="95">
        <v>0.0</v>
      </c>
      <c r="O150" s="95">
        <v>0.0</v>
      </c>
      <c r="P150" s="95">
        <v>0.0</v>
      </c>
      <c r="Q150" s="96">
        <v>0.0</v>
      </c>
      <c r="R150" s="96">
        <v>0.0</v>
      </c>
      <c r="S150" s="96">
        <v>0.0</v>
      </c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</row>
    <row r="151" ht="21.0" customHeight="1">
      <c r="A151" s="93">
        <v>1.27560055E8</v>
      </c>
      <c r="B151" s="93" t="s">
        <v>278</v>
      </c>
      <c r="C151" s="94">
        <v>5.4117802E7</v>
      </c>
      <c r="D151" s="94">
        <v>5.37189192E8</v>
      </c>
      <c r="E151" s="125">
        <v>1.0250604026774906E8</v>
      </c>
      <c r="F151" s="125">
        <v>5.300514542944282E7</v>
      </c>
      <c r="G151" s="126">
        <v>1.668177870619317E8</v>
      </c>
      <c r="H151" s="127">
        <v>0.0</v>
      </c>
      <c r="I151" s="127">
        <v>0.0</v>
      </c>
      <c r="J151" s="127">
        <v>0.0</v>
      </c>
      <c r="K151" s="95">
        <v>0.0</v>
      </c>
      <c r="L151" s="95" t="s">
        <v>341</v>
      </c>
      <c r="M151" s="95" t="s">
        <v>341</v>
      </c>
      <c r="N151" s="95">
        <v>0.0</v>
      </c>
      <c r="O151" s="95">
        <v>0.0</v>
      </c>
      <c r="P151" s="95">
        <v>0.0</v>
      </c>
      <c r="Q151" s="96">
        <v>0.0</v>
      </c>
      <c r="R151" s="96">
        <v>0.0</v>
      </c>
      <c r="S151" s="96">
        <v>0.0</v>
      </c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</row>
    <row r="152" ht="21.0" customHeight="1">
      <c r="A152" s="93">
        <v>1.44049503E8</v>
      </c>
      <c r="B152" s="93" t="s">
        <v>279</v>
      </c>
      <c r="C152" s="94">
        <v>4.7694107E7</v>
      </c>
      <c r="D152" s="94">
        <v>1.51533045E8</v>
      </c>
      <c r="E152" s="125">
        <v>7.784576497206123E7</v>
      </c>
      <c r="F152" s="125">
        <v>3.610017695260454E7</v>
      </c>
      <c r="G152" s="126">
        <v>1.2607576243731143E8</v>
      </c>
      <c r="H152" s="127">
        <v>0.0</v>
      </c>
      <c r="I152" s="127">
        <v>0.0</v>
      </c>
      <c r="J152" s="127">
        <v>0.0</v>
      </c>
      <c r="K152" s="95">
        <v>0.0</v>
      </c>
      <c r="L152" s="95" t="s">
        <v>341</v>
      </c>
      <c r="M152" s="95" t="s">
        <v>341</v>
      </c>
      <c r="N152" s="95">
        <v>0.0</v>
      </c>
      <c r="O152" s="95">
        <v>0.0</v>
      </c>
      <c r="P152" s="95">
        <v>0.0</v>
      </c>
      <c r="Q152" s="96">
        <v>0.0</v>
      </c>
      <c r="R152" s="96">
        <v>0.0</v>
      </c>
      <c r="S152" s="96">
        <v>0.0</v>
      </c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</row>
    <row r="153" ht="21.0" customHeight="1">
      <c r="A153" s="93">
        <v>1.72015122E8</v>
      </c>
      <c r="B153" s="93" t="s">
        <v>280</v>
      </c>
      <c r="C153" s="94">
        <v>4.7614722E7</v>
      </c>
      <c r="D153" s="94">
        <v>6.9641716E7</v>
      </c>
      <c r="E153" s="125">
        <v>7.566809504552498E7</v>
      </c>
      <c r="F153" s="125">
        <v>3.4485344833714694E7</v>
      </c>
      <c r="G153" s="126">
        <v>1.2235421301842013E8</v>
      </c>
      <c r="H153" s="127">
        <v>0.0</v>
      </c>
      <c r="I153" s="127">
        <v>0.0</v>
      </c>
      <c r="J153" s="127">
        <v>0.0</v>
      </c>
      <c r="K153" s="95">
        <v>0.0</v>
      </c>
      <c r="L153" s="95" t="s">
        <v>341</v>
      </c>
      <c r="M153" s="95" t="s">
        <v>341</v>
      </c>
      <c r="N153" s="95">
        <v>0.0</v>
      </c>
      <c r="O153" s="95">
        <v>552544.0</v>
      </c>
      <c r="P153" s="95">
        <v>0.0</v>
      </c>
      <c r="Q153" s="96">
        <v>0.0</v>
      </c>
      <c r="R153" s="96">
        <v>0.0</v>
      </c>
      <c r="S153" s="96">
        <v>0.0</v>
      </c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</row>
    <row r="154" ht="21.0" customHeight="1">
      <c r="A154" s="93">
        <v>1.15990558E8</v>
      </c>
      <c r="B154" s="93" t="s">
        <v>281</v>
      </c>
      <c r="C154" s="94">
        <v>0.0</v>
      </c>
      <c r="D154" s="94">
        <v>0.0</v>
      </c>
      <c r="E154" s="125">
        <v>3.8477E7</v>
      </c>
      <c r="F154" s="125">
        <v>-6.1518E7</v>
      </c>
      <c r="G154" s="126">
        <v>-1.06061E7</v>
      </c>
      <c r="H154" s="127">
        <v>0.0</v>
      </c>
      <c r="I154" s="127">
        <v>0.0</v>
      </c>
      <c r="J154" s="127">
        <v>0.0</v>
      </c>
      <c r="K154" s="95">
        <v>0.0</v>
      </c>
      <c r="L154" s="95" t="s">
        <v>341</v>
      </c>
      <c r="M154" s="95" t="s">
        <v>341</v>
      </c>
      <c r="N154" s="95">
        <v>0.0</v>
      </c>
      <c r="O154" s="95">
        <v>0.0</v>
      </c>
      <c r="P154" s="95">
        <v>0.0</v>
      </c>
      <c r="Q154" s="96">
        <v>0.0</v>
      </c>
      <c r="R154" s="96">
        <v>0.0</v>
      </c>
      <c r="S154" s="96">
        <v>0.0</v>
      </c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</row>
    <row r="155" ht="21.0" customHeight="1">
      <c r="A155" s="93">
        <v>1.44064126E8</v>
      </c>
      <c r="B155" s="93" t="s">
        <v>282</v>
      </c>
      <c r="C155" s="94">
        <v>4.768854E7</v>
      </c>
      <c r="D155" s="94">
        <v>3.28313084E8</v>
      </c>
      <c r="E155" s="125">
        <v>7.739794588898647E7</v>
      </c>
      <c r="F155" s="125">
        <v>3.577007726860637E7</v>
      </c>
      <c r="G155" s="126">
        <v>1.2531246270910597E8</v>
      </c>
      <c r="H155" s="127">
        <v>0.0</v>
      </c>
      <c r="I155" s="127">
        <v>0.0</v>
      </c>
      <c r="J155" s="127">
        <v>0.0</v>
      </c>
      <c r="K155" s="95">
        <v>0.0</v>
      </c>
      <c r="L155" s="95" t="s">
        <v>341</v>
      </c>
      <c r="M155" s="95" t="s">
        <v>341</v>
      </c>
      <c r="N155" s="95">
        <v>0.0</v>
      </c>
      <c r="O155" s="95">
        <v>123336.0</v>
      </c>
      <c r="P155" s="95">
        <v>0.0</v>
      </c>
      <c r="Q155" s="96">
        <v>0.0</v>
      </c>
      <c r="R155" s="96">
        <v>0.0</v>
      </c>
      <c r="S155" s="96">
        <v>0.0</v>
      </c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</row>
    <row r="156" ht="21.0" customHeight="1">
      <c r="A156" s="93">
        <v>1.4405151E8</v>
      </c>
      <c r="B156" s="93" t="s">
        <v>283</v>
      </c>
      <c r="C156" s="94">
        <v>0.0</v>
      </c>
      <c r="D156" s="94">
        <v>0.0</v>
      </c>
      <c r="E156" s="125">
        <v>3.8477E7</v>
      </c>
      <c r="F156" s="125">
        <v>-6.1518E7</v>
      </c>
      <c r="G156" s="126">
        <v>-1.06061E7</v>
      </c>
      <c r="H156" s="127">
        <v>0.0</v>
      </c>
      <c r="I156" s="127">
        <v>0.0</v>
      </c>
      <c r="J156" s="127">
        <v>0.0</v>
      </c>
      <c r="K156" s="95">
        <v>0.0</v>
      </c>
      <c r="L156" s="95" t="s">
        <v>341</v>
      </c>
      <c r="M156" s="95" t="s">
        <v>341</v>
      </c>
      <c r="N156" s="95">
        <v>0.0</v>
      </c>
      <c r="O156" s="95">
        <v>0.0</v>
      </c>
      <c r="P156" s="95">
        <v>0.0</v>
      </c>
      <c r="Q156" s="96">
        <v>0.0</v>
      </c>
      <c r="R156" s="96">
        <v>0.0</v>
      </c>
      <c r="S156" s="96">
        <v>0.0</v>
      </c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</row>
    <row r="157" ht="21.0" customHeight="1">
      <c r="A157" s="93">
        <v>1.75551858E8</v>
      </c>
      <c r="B157" s="93" t="s">
        <v>284</v>
      </c>
      <c r="C157" s="94">
        <v>3.9996457E7</v>
      </c>
      <c r="D157" s="94">
        <v>5.564354E7</v>
      </c>
      <c r="E157" s="125">
        <v>5.4347782541914605E7</v>
      </c>
      <c r="F157" s="125">
        <v>1.7017431405282564E7</v>
      </c>
      <c r="G157" s="126">
        <v>8.423695409939516E7</v>
      </c>
      <c r="H157" s="127">
        <v>0.0</v>
      </c>
      <c r="I157" s="127">
        <v>0.0</v>
      </c>
      <c r="J157" s="127">
        <v>0.0</v>
      </c>
      <c r="K157" s="95">
        <v>0.0</v>
      </c>
      <c r="L157" s="95" t="s">
        <v>341</v>
      </c>
      <c r="M157" s="95" t="s">
        <v>341</v>
      </c>
      <c r="N157" s="95">
        <v>0.0</v>
      </c>
      <c r="O157" s="95">
        <v>0.0</v>
      </c>
      <c r="P157" s="95">
        <v>0.0</v>
      </c>
      <c r="Q157" s="96">
        <v>0.0</v>
      </c>
      <c r="R157" s="96">
        <v>0.0</v>
      </c>
      <c r="S157" s="96">
        <v>0.0</v>
      </c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</row>
    <row r="158" ht="21.0" customHeight="1">
      <c r="A158" s="93">
        <v>1.44079875E8</v>
      </c>
      <c r="B158" s="93" t="s">
        <v>285</v>
      </c>
      <c r="C158" s="94">
        <v>3.7416853E7</v>
      </c>
      <c r="D158" s="94">
        <v>3.4849267E7</v>
      </c>
      <c r="E158" s="125">
        <v>4.7949497931636766E7</v>
      </c>
      <c r="F158" s="125">
        <v>1.090903442287795E7</v>
      </c>
      <c r="G158" s="126">
        <v>7.191925516121888E7</v>
      </c>
      <c r="H158" s="127">
        <v>0.0</v>
      </c>
      <c r="I158" s="127">
        <v>0.0</v>
      </c>
      <c r="J158" s="127">
        <v>0.0</v>
      </c>
      <c r="K158" s="95">
        <v>0.0</v>
      </c>
      <c r="L158" s="95" t="s">
        <v>341</v>
      </c>
      <c r="M158" s="95" t="s">
        <v>341</v>
      </c>
      <c r="N158" s="95">
        <v>0.0</v>
      </c>
      <c r="O158" s="95">
        <v>0.0</v>
      </c>
      <c r="P158" s="95">
        <v>0.0</v>
      </c>
      <c r="Q158" s="96">
        <v>0.0</v>
      </c>
      <c r="R158" s="96">
        <v>0.0</v>
      </c>
      <c r="S158" s="96">
        <v>0.0</v>
      </c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</row>
    <row r="159" ht="21.0" customHeight="1">
      <c r="A159" s="93">
        <v>1.71985458E8</v>
      </c>
      <c r="B159" s="93" t="s">
        <v>286</v>
      </c>
      <c r="C159" s="94">
        <v>0.0</v>
      </c>
      <c r="D159" s="94">
        <v>0.0</v>
      </c>
      <c r="E159" s="125">
        <v>3.8477E7</v>
      </c>
      <c r="F159" s="125">
        <v>-6.1518E7</v>
      </c>
      <c r="G159" s="126">
        <v>-1.06061E7</v>
      </c>
      <c r="H159" s="127">
        <v>0.0</v>
      </c>
      <c r="I159" s="127">
        <v>0.0</v>
      </c>
      <c r="J159" s="127">
        <v>0.0</v>
      </c>
      <c r="K159" s="95">
        <v>0.0</v>
      </c>
      <c r="L159" s="95" t="s">
        <v>341</v>
      </c>
      <c r="M159" s="95" t="s">
        <v>341</v>
      </c>
      <c r="N159" s="95">
        <v>0.0</v>
      </c>
      <c r="O159" s="95">
        <v>0.0</v>
      </c>
      <c r="P159" s="95">
        <v>0.0</v>
      </c>
      <c r="Q159" s="96">
        <v>0.0</v>
      </c>
      <c r="R159" s="96">
        <v>0.0</v>
      </c>
      <c r="S159" s="96">
        <v>0.0</v>
      </c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</row>
    <row r="160" ht="21.0" customHeight="1">
      <c r="A160" s="93">
        <v>6.4767252E7</v>
      </c>
      <c r="B160" s="93" t="s">
        <v>287</v>
      </c>
      <c r="C160" s="94">
        <v>3.3654688E7</v>
      </c>
      <c r="D160" s="94">
        <v>7.0286219E7</v>
      </c>
      <c r="E160" s="125">
        <v>3.994662426627533E7</v>
      </c>
      <c r="F160" s="125">
        <v>2258245.776209115</v>
      </c>
      <c r="G160" s="126">
        <v>5.54875316400431E7</v>
      </c>
      <c r="H160" s="127">
        <v>0.0</v>
      </c>
      <c r="I160" s="127">
        <v>0.0</v>
      </c>
      <c r="J160" s="127">
        <v>0.0</v>
      </c>
      <c r="K160" s="95">
        <v>0.0</v>
      </c>
      <c r="L160" s="95" t="s">
        <v>341</v>
      </c>
      <c r="M160" s="95" t="s">
        <v>341</v>
      </c>
      <c r="N160" s="95">
        <v>0.0</v>
      </c>
      <c r="O160" s="95">
        <v>0.0</v>
      </c>
      <c r="P160" s="95">
        <v>0.0</v>
      </c>
      <c r="Q160" s="96">
        <v>0.0</v>
      </c>
      <c r="R160" s="96">
        <v>0.0</v>
      </c>
      <c r="S160" s="96">
        <v>0.0</v>
      </c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</row>
    <row r="161" ht="21.0" customHeight="1">
      <c r="A161" s="93">
        <v>1.39139149E8</v>
      </c>
      <c r="B161" s="93" t="s">
        <v>288</v>
      </c>
      <c r="C161" s="94">
        <v>3.1761394E7</v>
      </c>
      <c r="D161" s="94">
        <v>3.2066717E8</v>
      </c>
      <c r="E161" s="125">
        <v>3.651544781113772E7</v>
      </c>
      <c r="F161" s="125">
        <v>-1979502.3385059095</v>
      </c>
      <c r="G161" s="126">
        <v>4.790620670145386E7</v>
      </c>
      <c r="H161" s="127">
        <v>0.0</v>
      </c>
      <c r="I161" s="127">
        <v>0.0</v>
      </c>
      <c r="J161" s="127">
        <v>0.0</v>
      </c>
      <c r="K161" s="95">
        <v>0.0</v>
      </c>
      <c r="L161" s="95" t="s">
        <v>341</v>
      </c>
      <c r="M161" s="95" t="s">
        <v>341</v>
      </c>
      <c r="N161" s="95">
        <v>0.0</v>
      </c>
      <c r="O161" s="95">
        <v>0.0</v>
      </c>
      <c r="P161" s="95">
        <v>0.0</v>
      </c>
      <c r="Q161" s="96">
        <v>0.0</v>
      </c>
      <c r="R161" s="96">
        <v>0.0</v>
      </c>
      <c r="S161" s="96">
        <v>0.0</v>
      </c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</row>
    <row r="162" ht="21.0" customHeight="1">
      <c r="A162" s="93">
        <v>1.48890128E8</v>
      </c>
      <c r="B162" s="93" t="s">
        <v>289</v>
      </c>
      <c r="C162" s="94">
        <v>3.0927224E7</v>
      </c>
      <c r="D162" s="94">
        <v>2.6185762E7</v>
      </c>
      <c r="E162" s="125">
        <v>3.487313039090019E7</v>
      </c>
      <c r="F162" s="125">
        <v>-4174344.963047261</v>
      </c>
      <c r="G162" s="126">
        <v>4.410859745689439E7</v>
      </c>
      <c r="H162" s="127">
        <v>0.0</v>
      </c>
      <c r="I162" s="127">
        <v>0.0</v>
      </c>
      <c r="J162" s="127">
        <v>0.0</v>
      </c>
      <c r="K162" s="95">
        <v>0.0</v>
      </c>
      <c r="L162" s="95" t="s">
        <v>341</v>
      </c>
      <c r="M162" s="95" t="s">
        <v>341</v>
      </c>
      <c r="N162" s="95">
        <v>0.0</v>
      </c>
      <c r="O162" s="95">
        <v>160284.0</v>
      </c>
      <c r="P162" s="95">
        <v>0.0</v>
      </c>
      <c r="Q162" s="96">
        <v>0.0</v>
      </c>
      <c r="R162" s="96">
        <v>0.0</v>
      </c>
      <c r="S162" s="96">
        <v>0.0</v>
      </c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</row>
    <row r="163" ht="21.0" customHeight="1">
      <c r="A163" s="93">
        <v>1.61551529E8</v>
      </c>
      <c r="B163" s="93" t="s">
        <v>290</v>
      </c>
      <c r="C163" s="94">
        <v>0.0</v>
      </c>
      <c r="D163" s="94">
        <v>0.0</v>
      </c>
      <c r="E163" s="125">
        <v>3.8477E7</v>
      </c>
      <c r="F163" s="125">
        <v>-6.1518E7</v>
      </c>
      <c r="G163" s="126">
        <v>-1.06061E7</v>
      </c>
      <c r="H163" s="127">
        <v>0.0</v>
      </c>
      <c r="I163" s="127">
        <v>0.0</v>
      </c>
      <c r="J163" s="127">
        <v>0.0</v>
      </c>
      <c r="K163" s="95">
        <v>0.0</v>
      </c>
      <c r="L163" s="95" t="s">
        <v>341</v>
      </c>
      <c r="M163" s="95" t="s">
        <v>341</v>
      </c>
      <c r="N163" s="95">
        <v>0.0</v>
      </c>
      <c r="O163" s="95">
        <v>0.0</v>
      </c>
      <c r="P163" s="95">
        <v>0.0</v>
      </c>
      <c r="Q163" s="96">
        <v>0.0</v>
      </c>
      <c r="R163" s="96">
        <v>0.0</v>
      </c>
      <c r="S163" s="96">
        <v>0.0</v>
      </c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</row>
    <row r="164" ht="21.0" customHeight="1">
      <c r="A164" s="93">
        <v>1.72219261E8</v>
      </c>
      <c r="B164" s="93" t="s">
        <v>291</v>
      </c>
      <c r="C164" s="94">
        <v>3.0291244E7</v>
      </c>
      <c r="D164" s="94">
        <v>9107647.0</v>
      </c>
      <c r="E164" s="125">
        <v>3.3726601768582545E7</v>
      </c>
      <c r="F164" s="125">
        <v>-5787818.785825052</v>
      </c>
      <c r="G164" s="126">
        <v>4.137504564921216E7</v>
      </c>
      <c r="H164" s="127">
        <v>0.0</v>
      </c>
      <c r="I164" s="127">
        <v>0.0</v>
      </c>
      <c r="J164" s="127">
        <v>0.0</v>
      </c>
      <c r="K164" s="95">
        <v>0.0</v>
      </c>
      <c r="L164" s="95" t="s">
        <v>341</v>
      </c>
      <c r="M164" s="95" t="s">
        <v>341</v>
      </c>
      <c r="N164" s="95">
        <v>0.0</v>
      </c>
      <c r="O164" s="95">
        <v>261600.0</v>
      </c>
      <c r="P164" s="95">
        <v>0.0</v>
      </c>
      <c r="Q164" s="96">
        <v>0.0</v>
      </c>
      <c r="R164" s="96">
        <v>0.0</v>
      </c>
      <c r="S164" s="96">
        <v>0.0</v>
      </c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</row>
    <row r="165" ht="21.0" customHeight="1">
      <c r="A165" s="93">
        <v>1.44094596E8</v>
      </c>
      <c r="B165" s="93" t="s">
        <v>293</v>
      </c>
      <c r="C165" s="94">
        <v>2.8701557E7</v>
      </c>
      <c r="D165" s="94">
        <v>8.5917526E7</v>
      </c>
      <c r="E165" s="125">
        <v>3.1814108922025334E7</v>
      </c>
      <c r="F165" s="125">
        <v>-8664513.509393025</v>
      </c>
      <c r="G165" s="126">
        <v>3.66273321012899E7</v>
      </c>
      <c r="H165" s="127">
        <v>0.0</v>
      </c>
      <c r="I165" s="127">
        <v>0.0</v>
      </c>
      <c r="J165" s="127">
        <v>0.0</v>
      </c>
      <c r="K165" s="95">
        <v>0.0</v>
      </c>
      <c r="L165" s="95" t="s">
        <v>341</v>
      </c>
      <c r="M165" s="95" t="s">
        <v>341</v>
      </c>
      <c r="N165" s="95">
        <v>0.0</v>
      </c>
      <c r="O165" s="95">
        <v>0.0</v>
      </c>
      <c r="P165" s="95">
        <v>0.0</v>
      </c>
      <c r="Q165" s="96">
        <v>0.0</v>
      </c>
      <c r="R165" s="96">
        <v>0.0</v>
      </c>
      <c r="S165" s="96">
        <v>0.0</v>
      </c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</row>
    <row r="166" ht="21.0" customHeight="1">
      <c r="A166" s="93">
        <v>1.42593039E8</v>
      </c>
      <c r="B166" s="93" t="s">
        <v>294</v>
      </c>
      <c r="C166" s="94">
        <v>0.0</v>
      </c>
      <c r="D166" s="94">
        <v>0.0</v>
      </c>
      <c r="E166" s="125">
        <v>3.8477E7</v>
      </c>
      <c r="F166" s="125">
        <v>-6.1518E7</v>
      </c>
      <c r="G166" s="126">
        <v>-1.06061E7</v>
      </c>
      <c r="H166" s="127">
        <v>0.0</v>
      </c>
      <c r="I166" s="127">
        <v>0.0</v>
      </c>
      <c r="J166" s="127">
        <v>0.0</v>
      </c>
      <c r="K166" s="95">
        <v>0.0</v>
      </c>
      <c r="L166" s="95" t="s">
        <v>341</v>
      </c>
      <c r="M166" s="95" t="s">
        <v>341</v>
      </c>
      <c r="N166" s="95">
        <v>0.0</v>
      </c>
      <c r="O166" s="95">
        <v>0.0</v>
      </c>
      <c r="P166" s="95">
        <v>0.0</v>
      </c>
      <c r="Q166" s="96">
        <v>0.0</v>
      </c>
      <c r="R166" s="96">
        <v>0.0</v>
      </c>
      <c r="S166" s="96">
        <v>0.0</v>
      </c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</row>
    <row r="167" ht="21.0" customHeight="1">
      <c r="A167" s="93">
        <v>1.45295709E8</v>
      </c>
      <c r="B167" s="93" t="s">
        <v>295</v>
      </c>
      <c r="C167" s="94">
        <v>2.6376346E7</v>
      </c>
      <c r="D167" s="94">
        <v>3.3008222E7</v>
      </c>
      <c r="E167" s="125">
        <v>2.89313273469745E7</v>
      </c>
      <c r="F167" s="125">
        <v>-1.3623291489404779E7</v>
      </c>
      <c r="G167" s="126">
        <v>2.8839392382000312E7</v>
      </c>
      <c r="H167" s="127">
        <v>0.0</v>
      </c>
      <c r="I167" s="127">
        <v>0.0</v>
      </c>
      <c r="J167" s="127">
        <v>0.0</v>
      </c>
      <c r="K167" s="95">
        <v>0.0</v>
      </c>
      <c r="L167" s="95" t="s">
        <v>341</v>
      </c>
      <c r="M167" s="95" t="s">
        <v>341</v>
      </c>
      <c r="N167" s="95">
        <v>0.0</v>
      </c>
      <c r="O167" s="95">
        <v>6700.0</v>
      </c>
      <c r="P167" s="95">
        <v>0.0</v>
      </c>
      <c r="Q167" s="96">
        <v>0.0</v>
      </c>
      <c r="R167" s="96">
        <v>0.0</v>
      </c>
      <c r="S167" s="96">
        <v>0.0</v>
      </c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</row>
    <row r="168" ht="21.0" customHeight="1">
      <c r="A168" s="93">
        <v>1.83952984E8</v>
      </c>
      <c r="B168" s="93" t="s">
        <v>296</v>
      </c>
      <c r="C168" s="94">
        <v>2.8002934E7</v>
      </c>
      <c r="D168" s="94">
        <v>1.1502563E7</v>
      </c>
      <c r="E168" s="125">
        <v>3.088691052699747E7</v>
      </c>
      <c r="F168" s="125">
        <v>-1.0162458542024523E7</v>
      </c>
      <c r="G168" s="126">
        <v>3.4220819970323056E7</v>
      </c>
      <c r="H168" s="127">
        <v>0.0</v>
      </c>
      <c r="I168" s="127">
        <v>0.0</v>
      </c>
      <c r="J168" s="127">
        <v>0.0</v>
      </c>
      <c r="K168" s="95">
        <v>0.0</v>
      </c>
      <c r="L168" s="95" t="s">
        <v>341</v>
      </c>
      <c r="M168" s="95" t="s">
        <v>341</v>
      </c>
      <c r="N168" s="95">
        <v>0.0</v>
      </c>
      <c r="O168" s="95">
        <v>0.0</v>
      </c>
      <c r="P168" s="95">
        <v>0.0</v>
      </c>
      <c r="Q168" s="96">
        <v>0.0</v>
      </c>
      <c r="R168" s="96">
        <v>0.0</v>
      </c>
      <c r="S168" s="96">
        <v>0.0</v>
      </c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</row>
    <row r="169" ht="21.0" customHeight="1">
      <c r="A169" s="93">
        <v>7.643357E7</v>
      </c>
      <c r="B169" s="93" t="s">
        <v>297</v>
      </c>
      <c r="C169" s="94">
        <v>0.0</v>
      </c>
      <c r="D169" s="94">
        <v>0.0</v>
      </c>
      <c r="E169" s="125">
        <v>3.8477E7</v>
      </c>
      <c r="F169" s="125">
        <v>-6.1518E7</v>
      </c>
      <c r="G169" s="126">
        <v>-1.06061E7</v>
      </c>
      <c r="H169" s="127">
        <v>0.0</v>
      </c>
      <c r="I169" s="127">
        <v>0.0</v>
      </c>
      <c r="J169" s="127">
        <v>0.0</v>
      </c>
      <c r="K169" s="95">
        <v>0.0</v>
      </c>
      <c r="L169" s="95" t="s">
        <v>341</v>
      </c>
      <c r="M169" s="95" t="s">
        <v>341</v>
      </c>
      <c r="N169" s="95">
        <v>0.0</v>
      </c>
      <c r="O169" s="95">
        <v>0.0</v>
      </c>
      <c r="P169" s="95">
        <v>0.0</v>
      </c>
      <c r="Q169" s="96">
        <v>0.0</v>
      </c>
      <c r="R169" s="96">
        <v>0.0</v>
      </c>
      <c r="S169" s="96">
        <v>0.0</v>
      </c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</row>
    <row r="170" ht="21.0" customHeight="1">
      <c r="A170" s="93">
        <v>1.40545176E8</v>
      </c>
      <c r="B170" s="93" t="s">
        <v>298</v>
      </c>
      <c r="C170" s="94">
        <v>2.3106762E7</v>
      </c>
      <c r="D170" s="94">
        <v>9042295.0</v>
      </c>
      <c r="E170" s="125">
        <v>2.5914173927535713E7</v>
      </c>
      <c r="F170" s="125">
        <v>-2.0364470339815356E7</v>
      </c>
      <c r="G170" s="126">
        <v>1.9115015303203434E7</v>
      </c>
      <c r="H170" s="127">
        <v>0.0</v>
      </c>
      <c r="I170" s="127">
        <v>0.0</v>
      </c>
      <c r="J170" s="127">
        <v>0.0</v>
      </c>
      <c r="K170" s="95">
        <v>0.0</v>
      </c>
      <c r="L170" s="95" t="s">
        <v>341</v>
      </c>
      <c r="M170" s="95" t="s">
        <v>341</v>
      </c>
      <c r="N170" s="95">
        <v>0.0</v>
      </c>
      <c r="O170" s="95">
        <v>0.0</v>
      </c>
      <c r="P170" s="95">
        <v>0.0</v>
      </c>
      <c r="Q170" s="96">
        <v>0.0</v>
      </c>
      <c r="R170" s="96">
        <v>0.0</v>
      </c>
      <c r="S170" s="96">
        <v>0.0</v>
      </c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</row>
    <row r="171" ht="21.0" customHeight="1">
      <c r="A171" s="93">
        <v>1.16425532E8</v>
      </c>
      <c r="B171" s="93" t="s">
        <v>299</v>
      </c>
      <c r="C171" s="94">
        <v>2.4042968E7</v>
      </c>
      <c r="D171" s="94">
        <v>2.3613518E7</v>
      </c>
      <c r="E171" s="125">
        <v>2.6658579133039717E7</v>
      </c>
      <c r="F171" s="125">
        <v>-1.8453793799004067E7</v>
      </c>
      <c r="G171" s="126">
        <v>2.17652551605659E7</v>
      </c>
      <c r="H171" s="127">
        <v>0.0</v>
      </c>
      <c r="I171" s="127">
        <v>0.0</v>
      </c>
      <c r="J171" s="127">
        <v>0.0</v>
      </c>
      <c r="K171" s="95">
        <v>0.0</v>
      </c>
      <c r="L171" s="95" t="s">
        <v>341</v>
      </c>
      <c r="M171" s="95" t="s">
        <v>341</v>
      </c>
      <c r="N171" s="95">
        <v>0.0</v>
      </c>
      <c r="O171" s="95">
        <v>0.0</v>
      </c>
      <c r="P171" s="95">
        <v>0.0</v>
      </c>
      <c r="Q171" s="96">
        <v>0.0</v>
      </c>
      <c r="R171" s="96">
        <v>0.0</v>
      </c>
      <c r="S171" s="96">
        <v>0.0</v>
      </c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</row>
    <row r="172" ht="21.0" customHeight="1">
      <c r="A172" s="93">
        <v>1.29862445E8</v>
      </c>
      <c r="B172" s="93" t="s">
        <v>300</v>
      </c>
      <c r="C172" s="94">
        <v>0.0</v>
      </c>
      <c r="D172" s="94">
        <v>0.0</v>
      </c>
      <c r="E172" s="125">
        <v>3.8477E7</v>
      </c>
      <c r="F172" s="125">
        <v>-6.1518E7</v>
      </c>
      <c r="G172" s="126">
        <v>-1.06061E7</v>
      </c>
      <c r="H172" s="127">
        <v>0.0</v>
      </c>
      <c r="I172" s="127">
        <v>0.0</v>
      </c>
      <c r="J172" s="127">
        <v>0.0</v>
      </c>
      <c r="K172" s="95">
        <v>0.0</v>
      </c>
      <c r="L172" s="95" t="s">
        <v>341</v>
      </c>
      <c r="M172" s="95" t="s">
        <v>341</v>
      </c>
      <c r="N172" s="95">
        <v>0.0</v>
      </c>
      <c r="O172" s="95">
        <v>0.0</v>
      </c>
      <c r="P172" s="95">
        <v>0.0</v>
      </c>
      <c r="Q172" s="96">
        <v>0.0</v>
      </c>
      <c r="R172" s="96">
        <v>0.0</v>
      </c>
      <c r="S172" s="96">
        <v>0.0</v>
      </c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</row>
    <row r="173" ht="21.0" customHeight="1">
      <c r="A173" s="93">
        <v>1.44096624E8</v>
      </c>
      <c r="B173" s="93" t="s">
        <v>303</v>
      </c>
      <c r="C173" s="94">
        <v>0.0</v>
      </c>
      <c r="D173" s="94">
        <v>0.0</v>
      </c>
      <c r="E173" s="125">
        <v>3.8477E7</v>
      </c>
      <c r="F173" s="125">
        <v>-6.1518E7</v>
      </c>
      <c r="G173" s="126">
        <v>-1.06061E7</v>
      </c>
      <c r="H173" s="127">
        <v>0.0</v>
      </c>
      <c r="I173" s="127">
        <v>0.0</v>
      </c>
      <c r="J173" s="127">
        <v>0.0</v>
      </c>
      <c r="K173" s="95">
        <v>0.0</v>
      </c>
      <c r="L173" s="95" t="s">
        <v>341</v>
      </c>
      <c r="M173" s="95" t="s">
        <v>341</v>
      </c>
      <c r="N173" s="95">
        <v>0.0</v>
      </c>
      <c r="O173" s="95">
        <v>0.0</v>
      </c>
      <c r="P173" s="95">
        <v>0.0</v>
      </c>
      <c r="Q173" s="96">
        <v>0.0</v>
      </c>
      <c r="R173" s="96">
        <v>0.0</v>
      </c>
      <c r="S173" s="96">
        <v>0.0</v>
      </c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</row>
    <row r="174" ht="21.0" customHeight="1">
      <c r="A174" s="93">
        <v>1.20777788E8</v>
      </c>
      <c r="B174" s="93" t="s">
        <v>304</v>
      </c>
      <c r="C174" s="94">
        <v>0.0</v>
      </c>
      <c r="D174" s="94">
        <v>0.0</v>
      </c>
      <c r="E174" s="125">
        <v>3.8477E7</v>
      </c>
      <c r="F174" s="125">
        <v>-6.1518E7</v>
      </c>
      <c r="G174" s="126">
        <v>-1.06061E7</v>
      </c>
      <c r="H174" s="127">
        <v>0.0</v>
      </c>
      <c r="I174" s="127">
        <v>0.0</v>
      </c>
      <c r="J174" s="127">
        <v>0.0</v>
      </c>
      <c r="K174" s="95">
        <v>0.0</v>
      </c>
      <c r="L174" s="95" t="s">
        <v>341</v>
      </c>
      <c r="M174" s="95" t="s">
        <v>341</v>
      </c>
      <c r="N174" s="95">
        <v>0.0</v>
      </c>
      <c r="O174" s="95">
        <v>0.0</v>
      </c>
      <c r="P174" s="95">
        <v>0.0</v>
      </c>
      <c r="Q174" s="96">
        <v>0.0</v>
      </c>
      <c r="R174" s="96">
        <v>0.0</v>
      </c>
      <c r="S174" s="96">
        <v>0.0</v>
      </c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</row>
    <row r="175" ht="21.0" customHeight="1">
      <c r="A175" s="93">
        <v>6.2280166E7</v>
      </c>
      <c r="B175" s="93" t="s">
        <v>305</v>
      </c>
      <c r="C175" s="94">
        <v>1.793565E7</v>
      </c>
      <c r="D175" s="94">
        <v>4247465.0</v>
      </c>
      <c r="E175" s="125">
        <v>2.3561069844490755E7</v>
      </c>
      <c r="F175" s="125">
        <v>-3.0576715010086667E7</v>
      </c>
      <c r="G175" s="126">
        <v>6505356.690659615</v>
      </c>
      <c r="H175" s="127">
        <v>0.0</v>
      </c>
      <c r="I175" s="127">
        <v>0.0</v>
      </c>
      <c r="J175" s="127">
        <v>0.0</v>
      </c>
      <c r="K175" s="95">
        <v>0.0</v>
      </c>
      <c r="L175" s="95" t="s">
        <v>341</v>
      </c>
      <c r="M175" s="95" t="s">
        <v>341</v>
      </c>
      <c r="N175" s="95">
        <v>0.0</v>
      </c>
      <c r="O175" s="95">
        <v>0.0</v>
      </c>
      <c r="P175" s="95">
        <v>0.0</v>
      </c>
      <c r="Q175" s="96">
        <v>0.0</v>
      </c>
      <c r="R175" s="96">
        <v>0.0</v>
      </c>
      <c r="S175" s="96">
        <v>0.0</v>
      </c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</row>
    <row r="176" ht="21.0" customHeight="1">
      <c r="A176" s="93">
        <v>1.37840286E8</v>
      </c>
      <c r="B176" s="93" t="s">
        <v>306</v>
      </c>
      <c r="C176" s="94">
        <v>0.0</v>
      </c>
      <c r="D176" s="94">
        <v>0.0</v>
      </c>
      <c r="E176" s="125">
        <v>3.8477E7</v>
      </c>
      <c r="F176" s="125">
        <v>-6.1518E7</v>
      </c>
      <c r="G176" s="126">
        <v>-1.06061E7</v>
      </c>
      <c r="H176" s="127">
        <v>0.0</v>
      </c>
      <c r="I176" s="127">
        <v>0.0</v>
      </c>
      <c r="J176" s="127">
        <v>0.0</v>
      </c>
      <c r="K176" s="95">
        <v>0.0</v>
      </c>
      <c r="L176" s="95" t="s">
        <v>341</v>
      </c>
      <c r="M176" s="95" t="s">
        <v>341</v>
      </c>
      <c r="N176" s="95">
        <v>0.0</v>
      </c>
      <c r="O176" s="95">
        <v>0.0</v>
      </c>
      <c r="P176" s="95">
        <v>0.0</v>
      </c>
      <c r="Q176" s="96">
        <v>0.0</v>
      </c>
      <c r="R176" s="96">
        <v>0.0</v>
      </c>
      <c r="S176" s="96">
        <v>0.0</v>
      </c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</row>
    <row r="177" ht="21.0" customHeight="1">
      <c r="A177" s="93">
        <v>6.8699875E7</v>
      </c>
      <c r="B177" s="93" t="s">
        <v>307</v>
      </c>
      <c r="C177" s="94">
        <v>0.0</v>
      </c>
      <c r="D177" s="94">
        <v>0.0</v>
      </c>
      <c r="E177" s="125">
        <v>3.8477E7</v>
      </c>
      <c r="F177" s="125">
        <v>-6.1518E7</v>
      </c>
      <c r="G177" s="126">
        <v>-1.06061E7</v>
      </c>
      <c r="H177" s="127">
        <v>0.0</v>
      </c>
      <c r="I177" s="127">
        <v>0.0</v>
      </c>
      <c r="J177" s="127">
        <v>0.0</v>
      </c>
      <c r="K177" s="95">
        <v>0.0</v>
      </c>
      <c r="L177" s="95" t="s">
        <v>341</v>
      </c>
      <c r="M177" s="95" t="s">
        <v>341</v>
      </c>
      <c r="N177" s="95">
        <v>0.0</v>
      </c>
      <c r="O177" s="95">
        <v>0.0</v>
      </c>
      <c r="P177" s="95">
        <v>0.0</v>
      </c>
      <c r="Q177" s="96">
        <v>0.0</v>
      </c>
      <c r="R177" s="96">
        <v>0.0</v>
      </c>
      <c r="S177" s="96">
        <v>0.0</v>
      </c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</row>
    <row r="178" ht="21.0" customHeight="1">
      <c r="A178" s="93">
        <v>8.7579313E7</v>
      </c>
      <c r="B178" s="93" t="s">
        <v>308</v>
      </c>
      <c r="C178" s="94">
        <v>1.31872E7</v>
      </c>
      <c r="D178" s="94">
        <v>2825806.0</v>
      </c>
      <c r="E178" s="125">
        <v>2.4023169452659704E7</v>
      </c>
      <c r="F178" s="125">
        <v>-3.944517762768947E7</v>
      </c>
      <c r="G178" s="126">
        <v>-2047668.160733183</v>
      </c>
      <c r="H178" s="127">
        <v>0.0</v>
      </c>
      <c r="I178" s="127">
        <v>0.0</v>
      </c>
      <c r="J178" s="127">
        <v>0.0</v>
      </c>
      <c r="K178" s="95">
        <v>0.0</v>
      </c>
      <c r="L178" s="95" t="s">
        <v>341</v>
      </c>
      <c r="M178" s="95" t="s">
        <v>341</v>
      </c>
      <c r="N178" s="95">
        <v>0.0</v>
      </c>
      <c r="O178" s="95">
        <v>0.0</v>
      </c>
      <c r="P178" s="95">
        <v>0.0</v>
      </c>
      <c r="Q178" s="96">
        <v>0.0</v>
      </c>
      <c r="R178" s="96">
        <v>0.0</v>
      </c>
      <c r="S178" s="96">
        <v>0.0</v>
      </c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</row>
    <row r="179" ht="21.0" customHeight="1">
      <c r="A179" s="93">
        <v>1.4358749E8</v>
      </c>
      <c r="B179" s="93" t="s">
        <v>309</v>
      </c>
      <c r="C179" s="94">
        <v>0.0</v>
      </c>
      <c r="D179" s="94">
        <v>0.0</v>
      </c>
      <c r="E179" s="125">
        <v>3.8477E7</v>
      </c>
      <c r="F179" s="125">
        <v>-6.1518E7</v>
      </c>
      <c r="G179" s="126">
        <v>-1.06061E7</v>
      </c>
      <c r="H179" s="127">
        <v>0.0</v>
      </c>
      <c r="I179" s="127">
        <v>0.0</v>
      </c>
      <c r="J179" s="127">
        <v>0.0</v>
      </c>
      <c r="K179" s="95">
        <v>0.0</v>
      </c>
      <c r="L179" s="95" t="s">
        <v>341</v>
      </c>
      <c r="M179" s="95" t="s">
        <v>341</v>
      </c>
      <c r="N179" s="95">
        <v>0.0</v>
      </c>
      <c r="O179" s="95">
        <v>0.0</v>
      </c>
      <c r="P179" s="95">
        <v>0.0</v>
      </c>
      <c r="Q179" s="96">
        <v>0.0</v>
      </c>
      <c r="R179" s="96">
        <v>0.0</v>
      </c>
      <c r="S179" s="96">
        <v>0.0</v>
      </c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</row>
    <row r="180" ht="21.0" customHeight="1">
      <c r="A180" s="93">
        <v>1.4420936E8</v>
      </c>
      <c r="B180" s="93" t="s">
        <v>312</v>
      </c>
      <c r="C180" s="94">
        <v>1.2934235E7</v>
      </c>
      <c r="D180" s="94">
        <v>1499914.0</v>
      </c>
      <c r="E180" s="125">
        <v>2.4118237791881975E7</v>
      </c>
      <c r="F180" s="125">
        <v>-3.990395474006104E7</v>
      </c>
      <c r="G180" s="126">
        <v>-2422036.54746306</v>
      </c>
      <c r="H180" s="127">
        <v>0.0</v>
      </c>
      <c r="I180" s="127">
        <v>0.0</v>
      </c>
      <c r="J180" s="127">
        <v>0.0</v>
      </c>
      <c r="K180" s="95">
        <v>0.0</v>
      </c>
      <c r="L180" s="95" t="s">
        <v>341</v>
      </c>
      <c r="M180" s="95" t="s">
        <v>341</v>
      </c>
      <c r="N180" s="95">
        <v>0.0</v>
      </c>
      <c r="O180" s="95">
        <v>0.0</v>
      </c>
      <c r="P180" s="95">
        <v>0.0</v>
      </c>
      <c r="Q180" s="96">
        <v>0.0</v>
      </c>
      <c r="R180" s="96">
        <v>0.0</v>
      </c>
      <c r="S180" s="96">
        <v>0.0</v>
      </c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</row>
    <row r="181" ht="21.0" customHeight="1">
      <c r="A181" s="93">
        <v>1.71293992E8</v>
      </c>
      <c r="B181" s="93" t="s">
        <v>313</v>
      </c>
      <c r="C181" s="94">
        <v>0.0</v>
      </c>
      <c r="D181" s="94">
        <v>0.0</v>
      </c>
      <c r="E181" s="125">
        <v>3.8477E7</v>
      </c>
      <c r="F181" s="125">
        <v>-6.1518E7</v>
      </c>
      <c r="G181" s="126">
        <v>-1.06061E7</v>
      </c>
      <c r="H181" s="127">
        <v>0.0</v>
      </c>
      <c r="I181" s="127">
        <v>0.0</v>
      </c>
      <c r="J181" s="127">
        <v>0.0</v>
      </c>
      <c r="K181" s="95">
        <v>0.0</v>
      </c>
      <c r="L181" s="95" t="s">
        <v>341</v>
      </c>
      <c r="M181" s="95" t="s">
        <v>341</v>
      </c>
      <c r="N181" s="95">
        <v>0.0</v>
      </c>
      <c r="O181" s="95">
        <v>0.0</v>
      </c>
      <c r="P181" s="95">
        <v>0.0</v>
      </c>
      <c r="Q181" s="96">
        <v>0.0</v>
      </c>
      <c r="R181" s="96">
        <v>0.0</v>
      </c>
      <c r="S181" s="96">
        <v>0.0</v>
      </c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</row>
    <row r="182" ht="21.0" customHeight="1">
      <c r="A182" s="93"/>
      <c r="B182" s="93"/>
      <c r="C182" s="94"/>
      <c r="D182" s="94"/>
      <c r="E182" s="94"/>
      <c r="F182" s="94"/>
      <c r="G182" s="94"/>
      <c r="H182" s="108">
        <f t="shared" ref="H182:K182" si="1">SUM(H4:H181)</f>
        <v>2436464</v>
      </c>
      <c r="I182" s="108">
        <f t="shared" si="1"/>
        <v>33074522</v>
      </c>
      <c r="J182" s="108">
        <f t="shared" si="1"/>
        <v>189476211</v>
      </c>
      <c r="K182" s="108">
        <f t="shared" si="1"/>
        <v>222550733</v>
      </c>
      <c r="L182" s="108"/>
      <c r="M182" s="108"/>
      <c r="N182" s="108">
        <f t="shared" ref="N182:P182" si="2">SUM(N4:N181)</f>
        <v>25978536</v>
      </c>
      <c r="O182" s="108">
        <f t="shared" si="2"/>
        <v>-277973084</v>
      </c>
      <c r="P182" s="108">
        <f t="shared" si="2"/>
        <v>4124592556</v>
      </c>
      <c r="Q182" s="109"/>
      <c r="R182" s="109"/>
      <c r="S182" s="110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</row>
    <row r="183" ht="21.0" customHeight="1">
      <c r="A183" s="93"/>
      <c r="B183" s="93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109"/>
      <c r="R183" s="109"/>
      <c r="S183" s="110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</row>
    <row r="184" ht="21.0" customHeight="1">
      <c r="A184" s="93"/>
      <c r="B184" s="93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109"/>
      <c r="R184" s="109"/>
      <c r="S184" s="110"/>
      <c r="T184" s="78"/>
      <c r="U184" s="78"/>
      <c r="V184" s="111"/>
      <c r="W184" s="111"/>
      <c r="X184" s="111"/>
      <c r="Y184" s="111"/>
      <c r="Z184" s="111"/>
      <c r="AA184" s="111"/>
      <c r="AB184" s="111"/>
      <c r="AC184" s="111"/>
      <c r="AD184" s="111"/>
    </row>
    <row r="185" ht="21.0" customHeight="1">
      <c r="A185" s="93"/>
      <c r="B185" s="93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109"/>
      <c r="R185" s="109"/>
      <c r="S185" s="110"/>
      <c r="T185" s="78"/>
      <c r="U185" s="78"/>
      <c r="V185" s="111"/>
      <c r="W185" s="111"/>
      <c r="X185" s="111"/>
      <c r="Y185" s="111"/>
      <c r="Z185" s="111"/>
      <c r="AA185" s="111"/>
      <c r="AB185" s="111"/>
      <c r="AC185" s="111"/>
      <c r="AD185" s="111"/>
    </row>
    <row r="186" ht="21.0" customHeight="1">
      <c r="A186" s="93"/>
      <c r="B186" s="93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109"/>
      <c r="R186" s="109"/>
      <c r="S186" s="110"/>
      <c r="T186" s="78"/>
      <c r="U186" s="78"/>
      <c r="V186" s="111"/>
      <c r="W186" s="111"/>
      <c r="X186" s="111"/>
      <c r="Y186" s="111"/>
      <c r="Z186" s="111"/>
      <c r="AA186" s="111"/>
      <c r="AB186" s="111"/>
      <c r="AC186" s="111"/>
      <c r="AD186" s="111"/>
    </row>
    <row r="187" ht="21.0" customHeight="1">
      <c r="A187" s="93"/>
      <c r="B187" s="93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109"/>
      <c r="R187" s="109"/>
      <c r="S187" s="110"/>
      <c r="T187" s="78"/>
      <c r="U187" s="78"/>
      <c r="V187" s="111"/>
      <c r="W187" s="111"/>
      <c r="X187" s="111"/>
      <c r="Y187" s="111"/>
      <c r="Z187" s="111"/>
      <c r="AA187" s="111"/>
      <c r="AB187" s="111"/>
      <c r="AC187" s="111"/>
      <c r="AD187" s="111"/>
    </row>
    <row r="188" ht="21.0" customHeight="1">
      <c r="A188" s="93"/>
      <c r="B188" s="93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109"/>
      <c r="R188" s="109"/>
      <c r="S188" s="110"/>
      <c r="T188" s="78"/>
      <c r="U188" s="78"/>
      <c r="V188" s="111"/>
      <c r="W188" s="111"/>
      <c r="X188" s="111"/>
      <c r="Y188" s="111"/>
      <c r="Z188" s="111"/>
      <c r="AA188" s="111"/>
      <c r="AB188" s="111"/>
      <c r="AC188" s="111"/>
      <c r="AD188" s="111"/>
    </row>
    <row r="189" ht="21.0" customHeight="1">
      <c r="A189" s="93"/>
      <c r="B189" s="93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109"/>
      <c r="R189" s="109"/>
      <c r="S189" s="110"/>
      <c r="T189" s="78"/>
      <c r="U189" s="78"/>
      <c r="V189" s="111"/>
      <c r="W189" s="111"/>
      <c r="X189" s="111"/>
      <c r="Y189" s="111"/>
      <c r="Z189" s="111"/>
      <c r="AA189" s="111"/>
      <c r="AB189" s="111"/>
      <c r="AC189" s="111"/>
      <c r="AD189" s="111"/>
    </row>
    <row r="190" ht="21.0" customHeight="1">
      <c r="A190" s="93"/>
      <c r="B190" s="93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109"/>
      <c r="R190" s="109"/>
      <c r="S190" s="110"/>
      <c r="T190" s="78"/>
      <c r="U190" s="78"/>
      <c r="V190" s="111"/>
      <c r="W190" s="111"/>
      <c r="X190" s="111"/>
      <c r="Y190" s="111"/>
      <c r="Z190" s="111"/>
      <c r="AA190" s="111"/>
      <c r="AB190" s="111"/>
      <c r="AC190" s="111"/>
      <c r="AD190" s="111"/>
    </row>
    <row r="191" ht="21.0" customHeight="1">
      <c r="A191" s="93"/>
      <c r="B191" s="93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109"/>
      <c r="R191" s="109"/>
      <c r="S191" s="110"/>
      <c r="T191" s="78"/>
      <c r="U191" s="78"/>
      <c r="V191" s="111"/>
      <c r="W191" s="111"/>
      <c r="X191" s="111"/>
      <c r="Y191" s="111"/>
      <c r="Z191" s="111"/>
      <c r="AA191" s="111"/>
      <c r="AB191" s="111"/>
      <c r="AC191" s="111"/>
      <c r="AD191" s="111"/>
    </row>
    <row r="192" ht="21.0" customHeight="1">
      <c r="A192" s="93"/>
      <c r="B192" s="93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109"/>
      <c r="R192" s="109"/>
      <c r="S192" s="110"/>
      <c r="T192" s="78"/>
      <c r="U192" s="78"/>
      <c r="V192" s="111"/>
      <c r="W192" s="111"/>
      <c r="X192" s="111"/>
      <c r="Y192" s="111"/>
      <c r="Z192" s="111"/>
      <c r="AA192" s="111"/>
      <c r="AB192" s="111"/>
      <c r="AC192" s="111"/>
      <c r="AD192" s="111"/>
    </row>
    <row r="193" ht="21.0" customHeight="1">
      <c r="A193" s="93"/>
      <c r="B193" s="93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109"/>
      <c r="R193" s="109"/>
      <c r="S193" s="110"/>
      <c r="T193" s="78"/>
      <c r="U193" s="78"/>
      <c r="V193" s="111"/>
      <c r="W193" s="111"/>
      <c r="X193" s="111"/>
      <c r="Y193" s="111"/>
      <c r="Z193" s="111"/>
      <c r="AA193" s="111"/>
      <c r="AB193" s="111"/>
      <c r="AC193" s="111"/>
      <c r="AD193" s="111"/>
    </row>
    <row r="194" ht="21.0" customHeight="1">
      <c r="A194" s="93"/>
      <c r="B194" s="93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109"/>
      <c r="R194" s="109"/>
      <c r="S194" s="110"/>
      <c r="T194" s="78"/>
      <c r="U194" s="78"/>
      <c r="V194" s="111"/>
      <c r="W194" s="111"/>
      <c r="X194" s="111"/>
      <c r="Y194" s="111"/>
      <c r="Z194" s="111"/>
      <c r="AA194" s="111"/>
      <c r="AB194" s="111"/>
      <c r="AC194" s="111"/>
      <c r="AD194" s="111"/>
    </row>
    <row r="195" ht="21.0" customHeight="1">
      <c r="A195" s="93"/>
      <c r="B195" s="93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109"/>
      <c r="R195" s="109"/>
      <c r="S195" s="110"/>
      <c r="T195" s="78"/>
      <c r="U195" s="78"/>
      <c r="V195" s="111"/>
      <c r="W195" s="111"/>
      <c r="X195" s="111"/>
      <c r="Y195" s="111"/>
      <c r="Z195" s="111"/>
      <c r="AA195" s="111"/>
      <c r="AB195" s="111"/>
      <c r="AC195" s="111"/>
      <c r="AD195" s="111"/>
    </row>
    <row r="196" ht="21.0" customHeight="1">
      <c r="A196" s="93"/>
      <c r="B196" s="93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109"/>
      <c r="R196" s="109"/>
      <c r="S196" s="110"/>
      <c r="T196" s="78"/>
      <c r="U196" s="78"/>
      <c r="V196" s="111"/>
      <c r="W196" s="111"/>
      <c r="X196" s="111"/>
      <c r="Y196" s="111"/>
      <c r="Z196" s="111"/>
      <c r="AA196" s="111"/>
      <c r="AB196" s="111"/>
      <c r="AC196" s="111"/>
      <c r="AD196" s="111"/>
    </row>
    <row r="197" ht="21.0" customHeight="1">
      <c r="A197" s="93"/>
      <c r="B197" s="93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109"/>
      <c r="R197" s="109"/>
      <c r="S197" s="110"/>
      <c r="T197" s="78"/>
      <c r="U197" s="78"/>
      <c r="V197" s="111"/>
      <c r="W197" s="111"/>
      <c r="X197" s="111"/>
      <c r="Y197" s="111"/>
      <c r="Z197" s="111"/>
      <c r="AA197" s="111"/>
      <c r="AB197" s="111"/>
      <c r="AC197" s="111"/>
      <c r="AD197" s="111"/>
    </row>
    <row r="198" ht="21.0" customHeight="1">
      <c r="A198" s="93"/>
      <c r="B198" s="93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109"/>
      <c r="R198" s="109"/>
      <c r="S198" s="110"/>
      <c r="T198" s="78"/>
      <c r="U198" s="78"/>
      <c r="V198" s="111"/>
      <c r="W198" s="111"/>
      <c r="X198" s="111"/>
      <c r="Y198" s="111"/>
      <c r="Z198" s="111"/>
      <c r="AA198" s="111"/>
      <c r="AB198" s="111"/>
      <c r="AC198" s="111"/>
      <c r="AD198" s="111"/>
    </row>
    <row r="199" ht="21.0" customHeight="1">
      <c r="A199" s="93"/>
      <c r="B199" s="93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109"/>
      <c r="R199" s="109"/>
      <c r="S199" s="110"/>
      <c r="T199" s="78"/>
      <c r="U199" s="78"/>
      <c r="V199" s="111"/>
      <c r="W199" s="111"/>
      <c r="X199" s="111"/>
      <c r="Y199" s="111"/>
      <c r="Z199" s="111"/>
      <c r="AA199" s="111"/>
      <c r="AB199" s="111"/>
      <c r="AC199" s="111"/>
      <c r="AD199" s="111"/>
    </row>
    <row r="200" ht="21.0" customHeight="1">
      <c r="A200" s="93"/>
      <c r="B200" s="93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109"/>
      <c r="R200" s="109"/>
      <c r="S200" s="110"/>
      <c r="T200" s="78"/>
      <c r="U200" s="78"/>
      <c r="V200" s="111"/>
      <c r="W200" s="111"/>
      <c r="X200" s="111"/>
      <c r="Y200" s="111"/>
      <c r="Z200" s="111"/>
      <c r="AA200" s="111"/>
      <c r="AB200" s="111"/>
      <c r="AC200" s="111"/>
      <c r="AD200" s="111"/>
    </row>
    <row r="201" ht="21.0" customHeight="1">
      <c r="A201" s="93"/>
      <c r="B201" s="93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109"/>
      <c r="R201" s="109"/>
      <c r="S201" s="110"/>
      <c r="T201" s="78"/>
      <c r="U201" s="78"/>
      <c r="V201" s="111"/>
      <c r="W201" s="111"/>
      <c r="X201" s="111"/>
      <c r="Y201" s="111"/>
      <c r="Z201" s="111"/>
      <c r="AA201" s="111"/>
      <c r="AB201" s="111"/>
      <c r="AC201" s="111"/>
      <c r="AD201" s="111"/>
    </row>
    <row r="202" ht="21.0" customHeight="1">
      <c r="A202" s="93"/>
      <c r="B202" s="93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109"/>
      <c r="R202" s="109"/>
      <c r="S202" s="110"/>
      <c r="T202" s="78"/>
      <c r="U202" s="78"/>
      <c r="V202" s="111"/>
      <c r="W202" s="111"/>
      <c r="X202" s="111"/>
      <c r="Y202" s="111"/>
      <c r="Z202" s="111"/>
      <c r="AA202" s="111"/>
      <c r="AB202" s="111"/>
      <c r="AC202" s="111"/>
      <c r="AD202" s="111"/>
    </row>
    <row r="203" ht="21.0" customHeight="1">
      <c r="A203" s="93"/>
      <c r="B203" s="93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109"/>
      <c r="R203" s="109"/>
      <c r="S203" s="110"/>
      <c r="T203" s="78"/>
      <c r="U203" s="78"/>
      <c r="V203" s="111"/>
      <c r="W203" s="111"/>
      <c r="X203" s="111"/>
      <c r="Y203" s="111"/>
      <c r="Z203" s="111"/>
      <c r="AA203" s="111"/>
      <c r="AB203" s="111"/>
      <c r="AC203" s="111"/>
      <c r="AD203" s="111"/>
    </row>
    <row r="204" ht="21.0" customHeight="1">
      <c r="A204" s="93"/>
      <c r="B204" s="93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109"/>
      <c r="R204" s="109"/>
      <c r="S204" s="110"/>
      <c r="T204" s="78"/>
      <c r="U204" s="78"/>
      <c r="V204" s="111"/>
      <c r="W204" s="111"/>
      <c r="X204" s="111"/>
      <c r="Y204" s="111"/>
      <c r="Z204" s="111"/>
      <c r="AA204" s="111"/>
      <c r="AB204" s="111"/>
      <c r="AC204" s="111"/>
      <c r="AD204" s="111"/>
    </row>
    <row r="205" ht="21.0" customHeight="1">
      <c r="A205" s="93"/>
      <c r="B205" s="93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109"/>
      <c r="R205" s="109"/>
      <c r="S205" s="110"/>
      <c r="T205" s="78"/>
      <c r="U205" s="78"/>
      <c r="V205" s="111"/>
      <c r="W205" s="111"/>
      <c r="X205" s="111"/>
      <c r="Y205" s="111"/>
      <c r="Z205" s="111"/>
      <c r="AA205" s="111"/>
      <c r="AB205" s="111"/>
      <c r="AC205" s="111"/>
      <c r="AD205" s="111"/>
    </row>
    <row r="206" ht="21.0" customHeight="1">
      <c r="A206" s="93"/>
      <c r="B206" s="93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109"/>
      <c r="R206" s="109"/>
      <c r="S206" s="110"/>
      <c r="T206" s="78"/>
      <c r="U206" s="78"/>
      <c r="V206" s="111"/>
      <c r="W206" s="111"/>
      <c r="X206" s="111"/>
      <c r="Y206" s="111"/>
      <c r="Z206" s="111"/>
      <c r="AA206" s="111"/>
      <c r="AB206" s="111"/>
      <c r="AC206" s="111"/>
      <c r="AD206" s="111"/>
    </row>
    <row r="207" ht="21.0" customHeight="1">
      <c r="A207" s="93"/>
      <c r="B207" s="93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109"/>
      <c r="R207" s="109"/>
      <c r="S207" s="110"/>
      <c r="T207" s="78"/>
      <c r="U207" s="78"/>
      <c r="V207" s="111"/>
      <c r="W207" s="111"/>
      <c r="X207" s="111"/>
      <c r="Y207" s="111"/>
      <c r="Z207" s="111"/>
      <c r="AA207" s="111"/>
      <c r="AB207" s="111"/>
      <c r="AC207" s="111"/>
      <c r="AD207" s="111"/>
    </row>
    <row r="208" ht="21.0" customHeight="1">
      <c r="A208" s="93"/>
      <c r="B208" s="93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109"/>
      <c r="R208" s="109"/>
      <c r="S208" s="110"/>
      <c r="T208" s="78"/>
      <c r="U208" s="78"/>
      <c r="V208" s="111"/>
      <c r="W208" s="111"/>
      <c r="X208" s="111"/>
      <c r="Y208" s="111"/>
      <c r="Z208" s="111"/>
      <c r="AA208" s="111"/>
      <c r="AB208" s="111"/>
      <c r="AC208" s="111"/>
      <c r="AD208" s="111"/>
    </row>
    <row r="209" ht="21.0" customHeight="1">
      <c r="A209" s="93"/>
      <c r="B209" s="93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109"/>
      <c r="R209" s="109"/>
      <c r="S209" s="110"/>
      <c r="T209" s="78"/>
      <c r="U209" s="78"/>
      <c r="V209" s="111"/>
      <c r="W209" s="111"/>
      <c r="X209" s="111"/>
      <c r="Y209" s="111"/>
      <c r="Z209" s="111"/>
      <c r="AA209" s="111"/>
      <c r="AB209" s="111"/>
      <c r="AC209" s="111"/>
      <c r="AD209" s="111"/>
    </row>
    <row r="210" ht="21.0" customHeight="1">
      <c r="A210" s="93"/>
      <c r="B210" s="93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109"/>
      <c r="R210" s="109"/>
      <c r="S210" s="110"/>
      <c r="T210" s="78"/>
      <c r="U210" s="78"/>
      <c r="V210" s="111"/>
      <c r="W210" s="111"/>
      <c r="X210" s="111"/>
      <c r="Y210" s="111"/>
      <c r="Z210" s="111"/>
      <c r="AA210" s="111"/>
      <c r="AB210" s="111"/>
      <c r="AC210" s="111"/>
      <c r="AD210" s="111"/>
    </row>
    <row r="211" ht="21.0" customHeight="1">
      <c r="A211" s="93"/>
      <c r="B211" s="93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109"/>
      <c r="R211" s="109"/>
      <c r="S211" s="110"/>
      <c r="T211" s="78"/>
      <c r="U211" s="78"/>
      <c r="V211" s="111"/>
      <c r="W211" s="111"/>
      <c r="X211" s="111"/>
      <c r="Y211" s="111"/>
      <c r="Z211" s="111"/>
      <c r="AA211" s="111"/>
      <c r="AB211" s="111"/>
      <c r="AC211" s="111"/>
      <c r="AD211" s="111"/>
    </row>
    <row r="212" ht="21.0" customHeight="1">
      <c r="A212" s="93"/>
      <c r="B212" s="93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109"/>
      <c r="R212" s="109"/>
      <c r="S212" s="110"/>
      <c r="T212" s="78"/>
      <c r="U212" s="78"/>
      <c r="V212" s="111"/>
      <c r="W212" s="111"/>
      <c r="X212" s="111"/>
      <c r="Y212" s="111"/>
      <c r="Z212" s="111"/>
      <c r="AA212" s="111"/>
      <c r="AB212" s="111"/>
      <c r="AC212" s="111"/>
      <c r="AD212" s="111"/>
    </row>
    <row r="213" ht="21.0" customHeight="1">
      <c r="A213" s="93"/>
      <c r="B213" s="93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109"/>
      <c r="R213" s="109"/>
      <c r="S213" s="110"/>
      <c r="T213" s="78"/>
      <c r="U213" s="78"/>
      <c r="V213" s="111"/>
      <c r="W213" s="111"/>
      <c r="X213" s="111"/>
      <c r="Y213" s="111"/>
      <c r="Z213" s="111"/>
      <c r="AA213" s="111"/>
      <c r="AB213" s="111"/>
      <c r="AC213" s="111"/>
      <c r="AD213" s="111"/>
    </row>
    <row r="214" ht="21.0" customHeight="1">
      <c r="A214" s="93"/>
      <c r="B214" s="93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109"/>
      <c r="R214" s="109"/>
      <c r="S214" s="110"/>
      <c r="T214" s="78"/>
      <c r="U214" s="78"/>
      <c r="V214" s="111"/>
      <c r="W214" s="111"/>
      <c r="X214" s="111"/>
      <c r="Y214" s="111"/>
      <c r="Z214" s="111"/>
      <c r="AA214" s="111"/>
      <c r="AB214" s="111"/>
      <c r="AC214" s="111"/>
      <c r="AD214" s="111"/>
    </row>
    <row r="215" ht="21.0" customHeight="1">
      <c r="A215" s="93"/>
      <c r="B215" s="93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109"/>
      <c r="R215" s="109"/>
      <c r="S215" s="110"/>
      <c r="T215" s="78"/>
      <c r="U215" s="78"/>
      <c r="V215" s="111"/>
      <c r="W215" s="111"/>
      <c r="X215" s="111"/>
      <c r="Y215" s="111"/>
      <c r="Z215" s="111"/>
      <c r="AA215" s="111"/>
      <c r="AB215" s="111"/>
      <c r="AC215" s="111"/>
      <c r="AD215" s="111"/>
    </row>
    <row r="216" ht="21.0" customHeight="1">
      <c r="A216" s="93"/>
      <c r="B216" s="93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109"/>
      <c r="R216" s="109"/>
      <c r="S216" s="110"/>
      <c r="T216" s="78"/>
      <c r="U216" s="78"/>
      <c r="V216" s="111"/>
      <c r="W216" s="111"/>
      <c r="X216" s="111"/>
      <c r="Y216" s="111"/>
      <c r="Z216" s="111"/>
      <c r="AA216" s="111"/>
      <c r="AB216" s="111"/>
      <c r="AC216" s="111"/>
      <c r="AD216" s="111"/>
    </row>
    <row r="217" ht="21.0" customHeight="1">
      <c r="A217" s="93"/>
      <c r="B217" s="93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109"/>
      <c r="R217" s="109"/>
      <c r="S217" s="110"/>
      <c r="T217" s="78"/>
      <c r="U217" s="78"/>
      <c r="V217" s="111"/>
      <c r="W217" s="111"/>
      <c r="X217" s="111"/>
      <c r="Y217" s="111"/>
      <c r="Z217" s="111"/>
      <c r="AA217" s="111"/>
      <c r="AB217" s="111"/>
      <c r="AC217" s="111"/>
      <c r="AD217" s="111"/>
    </row>
    <row r="218" ht="21.0" customHeight="1">
      <c r="A218" s="93"/>
      <c r="B218" s="93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109"/>
      <c r="R218" s="109"/>
      <c r="S218" s="110"/>
      <c r="T218" s="78"/>
      <c r="U218" s="78"/>
      <c r="V218" s="111"/>
      <c r="W218" s="111"/>
      <c r="X218" s="111"/>
      <c r="Y218" s="111"/>
      <c r="Z218" s="111"/>
      <c r="AA218" s="111"/>
      <c r="AB218" s="111"/>
      <c r="AC218" s="111"/>
      <c r="AD218" s="111"/>
    </row>
    <row r="219" ht="21.0" customHeight="1">
      <c r="A219" s="93"/>
      <c r="B219" s="93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109"/>
      <c r="R219" s="109"/>
      <c r="S219" s="110"/>
      <c r="T219" s="78"/>
      <c r="U219" s="78"/>
      <c r="V219" s="111"/>
      <c r="W219" s="111"/>
      <c r="X219" s="111"/>
      <c r="Y219" s="111"/>
      <c r="Z219" s="111"/>
      <c r="AA219" s="111"/>
      <c r="AB219" s="111"/>
      <c r="AC219" s="111"/>
      <c r="AD219" s="111"/>
    </row>
    <row r="220" ht="21.0" customHeight="1">
      <c r="A220" s="93"/>
      <c r="B220" s="93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109"/>
      <c r="R220" s="109"/>
      <c r="S220" s="110"/>
      <c r="T220" s="78"/>
      <c r="U220" s="78"/>
      <c r="V220" s="111"/>
      <c r="W220" s="111"/>
      <c r="X220" s="111"/>
      <c r="Y220" s="111"/>
      <c r="Z220" s="111"/>
      <c r="AA220" s="111"/>
      <c r="AB220" s="111"/>
      <c r="AC220" s="111"/>
      <c r="AD220" s="111"/>
    </row>
    <row r="221" ht="21.0" customHeight="1">
      <c r="A221" s="93"/>
      <c r="B221" s="93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109"/>
      <c r="R221" s="109"/>
      <c r="S221" s="110"/>
      <c r="T221" s="78"/>
      <c r="U221" s="78"/>
      <c r="V221" s="111"/>
      <c r="W221" s="111"/>
      <c r="X221" s="111"/>
      <c r="Y221" s="111"/>
      <c r="Z221" s="111"/>
      <c r="AA221" s="111"/>
      <c r="AB221" s="111"/>
      <c r="AC221" s="111"/>
      <c r="AD221" s="111"/>
    </row>
    <row r="222" ht="21.0" customHeight="1">
      <c r="A222" s="93"/>
      <c r="B222" s="93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109"/>
      <c r="R222" s="109"/>
      <c r="S222" s="110"/>
      <c r="T222" s="78"/>
      <c r="U222" s="78"/>
      <c r="V222" s="111"/>
      <c r="W222" s="111"/>
      <c r="X222" s="111"/>
      <c r="Y222" s="111"/>
      <c r="Z222" s="111"/>
      <c r="AA222" s="111"/>
      <c r="AB222" s="111"/>
      <c r="AC222" s="111"/>
      <c r="AD222" s="111"/>
    </row>
    <row r="223" ht="21.0" customHeight="1">
      <c r="A223" s="93"/>
      <c r="B223" s="93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109"/>
      <c r="R223" s="109"/>
      <c r="S223" s="110"/>
      <c r="T223" s="78"/>
      <c r="U223" s="78"/>
      <c r="V223" s="111"/>
      <c r="W223" s="111"/>
      <c r="X223" s="111"/>
      <c r="Y223" s="111"/>
      <c r="Z223" s="111"/>
      <c r="AA223" s="111"/>
      <c r="AB223" s="111"/>
      <c r="AC223" s="111"/>
      <c r="AD223" s="111"/>
    </row>
    <row r="224" ht="21.0" customHeight="1">
      <c r="A224" s="93"/>
      <c r="B224" s="93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109"/>
      <c r="R224" s="109"/>
      <c r="S224" s="110"/>
      <c r="T224" s="78"/>
      <c r="U224" s="78"/>
      <c r="V224" s="111"/>
      <c r="W224" s="111"/>
      <c r="X224" s="111"/>
      <c r="Y224" s="111"/>
      <c r="Z224" s="111"/>
      <c r="AA224" s="111"/>
      <c r="AB224" s="111"/>
      <c r="AC224" s="111"/>
      <c r="AD224" s="111"/>
    </row>
    <row r="225" ht="21.0" customHeight="1">
      <c r="A225" s="93"/>
      <c r="B225" s="93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109"/>
      <c r="R225" s="109"/>
      <c r="S225" s="110"/>
      <c r="T225" s="78"/>
      <c r="U225" s="78"/>
      <c r="V225" s="111"/>
      <c r="W225" s="111"/>
      <c r="X225" s="111"/>
      <c r="Y225" s="111"/>
      <c r="Z225" s="111"/>
      <c r="AA225" s="111"/>
      <c r="AB225" s="111"/>
      <c r="AC225" s="111"/>
      <c r="AD225" s="111"/>
    </row>
    <row r="226" ht="21.0" customHeight="1">
      <c r="A226" s="93"/>
      <c r="B226" s="93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109"/>
      <c r="R226" s="109"/>
      <c r="S226" s="110"/>
      <c r="T226" s="78"/>
      <c r="U226" s="78"/>
      <c r="V226" s="111"/>
      <c r="W226" s="111"/>
      <c r="X226" s="111"/>
      <c r="Y226" s="111"/>
      <c r="Z226" s="111"/>
      <c r="AA226" s="111"/>
      <c r="AB226" s="111"/>
      <c r="AC226" s="111"/>
      <c r="AD226" s="111"/>
    </row>
    <row r="227" ht="21.0" customHeight="1">
      <c r="A227" s="93"/>
      <c r="B227" s="93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109"/>
      <c r="R227" s="109"/>
      <c r="S227" s="110"/>
      <c r="T227" s="78"/>
      <c r="U227" s="78"/>
      <c r="V227" s="111"/>
      <c r="W227" s="111"/>
      <c r="X227" s="111"/>
      <c r="Y227" s="111"/>
      <c r="Z227" s="111"/>
      <c r="AA227" s="111"/>
      <c r="AB227" s="111"/>
      <c r="AC227" s="111"/>
      <c r="AD227" s="111"/>
    </row>
    <row r="228" ht="21.0" customHeight="1">
      <c r="A228" s="93"/>
      <c r="B228" s="93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109"/>
      <c r="R228" s="109"/>
      <c r="S228" s="110"/>
      <c r="T228" s="78"/>
      <c r="U228" s="78"/>
      <c r="V228" s="111"/>
      <c r="W228" s="111"/>
      <c r="X228" s="111"/>
      <c r="Y228" s="111"/>
      <c r="Z228" s="111"/>
      <c r="AA228" s="111"/>
      <c r="AB228" s="111"/>
      <c r="AC228" s="111"/>
      <c r="AD228" s="111"/>
    </row>
    <row r="229" ht="21.0" customHeight="1">
      <c r="A229" s="93"/>
      <c r="B229" s="93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109"/>
      <c r="R229" s="109"/>
      <c r="S229" s="110"/>
      <c r="T229" s="78"/>
      <c r="U229" s="78"/>
      <c r="V229" s="111"/>
      <c r="W229" s="111"/>
      <c r="X229" s="111"/>
      <c r="Y229" s="111"/>
      <c r="Z229" s="111"/>
      <c r="AA229" s="111"/>
      <c r="AB229" s="111"/>
      <c r="AC229" s="111"/>
      <c r="AD229" s="111"/>
    </row>
    <row r="230" ht="21.0" customHeight="1">
      <c r="A230" s="93"/>
      <c r="B230" s="93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109"/>
      <c r="R230" s="109"/>
      <c r="S230" s="110"/>
      <c r="T230" s="78"/>
      <c r="U230" s="78"/>
      <c r="V230" s="111"/>
      <c r="W230" s="111"/>
      <c r="X230" s="111"/>
      <c r="Y230" s="111"/>
      <c r="Z230" s="111"/>
      <c r="AA230" s="111"/>
      <c r="AB230" s="111"/>
      <c r="AC230" s="111"/>
      <c r="AD230" s="111"/>
    </row>
    <row r="231" ht="21.0" customHeight="1">
      <c r="A231" s="93"/>
      <c r="B231" s="93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109"/>
      <c r="R231" s="109"/>
      <c r="S231" s="110"/>
      <c r="T231" s="78"/>
      <c r="U231" s="78"/>
      <c r="V231" s="111"/>
      <c r="W231" s="111"/>
      <c r="X231" s="111"/>
      <c r="Y231" s="111"/>
      <c r="Z231" s="111"/>
      <c r="AA231" s="111"/>
      <c r="AB231" s="111"/>
      <c r="AC231" s="111"/>
      <c r="AD231" s="111"/>
    </row>
    <row r="232" ht="21.0" customHeight="1">
      <c r="A232" s="93"/>
      <c r="B232" s="93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109"/>
      <c r="R232" s="109"/>
      <c r="S232" s="110"/>
      <c r="T232" s="78"/>
      <c r="U232" s="78"/>
      <c r="V232" s="111"/>
      <c r="W232" s="111"/>
      <c r="X232" s="111"/>
      <c r="Y232" s="111"/>
      <c r="Z232" s="111"/>
      <c r="AA232" s="111"/>
      <c r="AB232" s="111"/>
      <c r="AC232" s="111"/>
      <c r="AD232" s="111"/>
    </row>
    <row r="233" ht="21.0" customHeight="1">
      <c r="A233" s="93"/>
      <c r="B233" s="93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109"/>
      <c r="R233" s="109"/>
      <c r="S233" s="110"/>
      <c r="T233" s="78"/>
      <c r="U233" s="78"/>
      <c r="V233" s="111"/>
      <c r="W233" s="111"/>
      <c r="X233" s="111"/>
      <c r="Y233" s="111"/>
      <c r="Z233" s="111"/>
      <c r="AA233" s="111"/>
      <c r="AB233" s="111"/>
      <c r="AC233" s="111"/>
      <c r="AD233" s="111"/>
    </row>
    <row r="234" ht="21.0" customHeight="1">
      <c r="A234" s="93"/>
      <c r="B234" s="93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109"/>
      <c r="R234" s="109"/>
      <c r="S234" s="110"/>
      <c r="T234" s="78"/>
      <c r="U234" s="78"/>
      <c r="V234" s="111"/>
      <c r="W234" s="111"/>
      <c r="X234" s="111"/>
      <c r="Y234" s="111"/>
      <c r="Z234" s="111"/>
      <c r="AA234" s="111"/>
      <c r="AB234" s="111"/>
      <c r="AC234" s="111"/>
      <c r="AD234" s="111"/>
    </row>
    <row r="235" ht="21.0" customHeight="1">
      <c r="A235" s="93"/>
      <c r="B235" s="93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109"/>
      <c r="R235" s="109"/>
      <c r="S235" s="110"/>
      <c r="T235" s="78"/>
      <c r="U235" s="78"/>
      <c r="V235" s="111"/>
      <c r="W235" s="111"/>
      <c r="X235" s="111"/>
      <c r="Y235" s="111"/>
      <c r="Z235" s="111"/>
      <c r="AA235" s="111"/>
      <c r="AB235" s="111"/>
      <c r="AC235" s="111"/>
      <c r="AD235" s="111"/>
    </row>
    <row r="236" ht="21.0" customHeight="1">
      <c r="A236" s="93"/>
      <c r="B236" s="93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109"/>
      <c r="R236" s="109"/>
      <c r="S236" s="110"/>
      <c r="T236" s="78"/>
      <c r="U236" s="78"/>
      <c r="V236" s="111"/>
      <c r="W236" s="111"/>
      <c r="X236" s="111"/>
      <c r="Y236" s="111"/>
      <c r="Z236" s="111"/>
      <c r="AA236" s="111"/>
      <c r="AB236" s="111"/>
      <c r="AC236" s="111"/>
      <c r="AD236" s="111"/>
    </row>
    <row r="237" ht="21.0" customHeight="1">
      <c r="A237" s="93"/>
      <c r="B237" s="93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109"/>
      <c r="R237" s="109"/>
      <c r="S237" s="110"/>
      <c r="T237" s="78"/>
      <c r="U237" s="78"/>
      <c r="V237" s="111"/>
      <c r="W237" s="111"/>
      <c r="X237" s="111"/>
      <c r="Y237" s="111"/>
      <c r="Z237" s="111"/>
      <c r="AA237" s="111"/>
      <c r="AB237" s="111"/>
      <c r="AC237" s="111"/>
      <c r="AD237" s="111"/>
    </row>
    <row r="238" ht="21.0" customHeight="1">
      <c r="A238" s="93"/>
      <c r="B238" s="93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109"/>
      <c r="R238" s="109"/>
      <c r="S238" s="110"/>
      <c r="T238" s="78"/>
      <c r="U238" s="78"/>
      <c r="V238" s="111"/>
      <c r="W238" s="111"/>
      <c r="X238" s="111"/>
      <c r="Y238" s="111"/>
      <c r="Z238" s="111"/>
      <c r="AA238" s="111"/>
      <c r="AB238" s="111"/>
      <c r="AC238" s="111"/>
      <c r="AD238" s="111"/>
    </row>
    <row r="239" ht="21.0" customHeight="1">
      <c r="A239" s="93"/>
      <c r="B239" s="93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109"/>
      <c r="R239" s="109"/>
      <c r="S239" s="110"/>
      <c r="T239" s="78"/>
      <c r="U239" s="78"/>
      <c r="V239" s="111"/>
      <c r="W239" s="111"/>
      <c r="X239" s="111"/>
      <c r="Y239" s="111"/>
      <c r="Z239" s="111"/>
      <c r="AA239" s="111"/>
      <c r="AB239" s="111"/>
      <c r="AC239" s="111"/>
      <c r="AD239" s="111"/>
    </row>
    <row r="240" ht="21.0" customHeight="1">
      <c r="A240" s="93"/>
      <c r="B240" s="93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109"/>
      <c r="R240" s="109"/>
      <c r="S240" s="110"/>
      <c r="T240" s="78"/>
      <c r="U240" s="78"/>
      <c r="V240" s="111"/>
      <c r="W240" s="111"/>
      <c r="X240" s="111"/>
      <c r="Y240" s="111"/>
      <c r="Z240" s="111"/>
      <c r="AA240" s="111"/>
      <c r="AB240" s="111"/>
      <c r="AC240" s="111"/>
      <c r="AD240" s="111"/>
    </row>
    <row r="241" ht="21.0" customHeight="1">
      <c r="A241" s="93"/>
      <c r="B241" s="93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109"/>
      <c r="R241" s="109"/>
      <c r="S241" s="110"/>
      <c r="T241" s="78"/>
      <c r="U241" s="78"/>
      <c r="V241" s="111"/>
      <c r="W241" s="111"/>
      <c r="X241" s="111"/>
      <c r="Y241" s="111"/>
      <c r="Z241" s="111"/>
      <c r="AA241" s="111"/>
      <c r="AB241" s="111"/>
      <c r="AC241" s="111"/>
      <c r="AD241" s="111"/>
    </row>
    <row r="242" ht="21.0" customHeight="1">
      <c r="A242" s="93"/>
      <c r="B242" s="93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109"/>
      <c r="R242" s="109"/>
      <c r="S242" s="110"/>
      <c r="T242" s="78"/>
      <c r="U242" s="78"/>
      <c r="V242" s="111"/>
      <c r="W242" s="111"/>
      <c r="X242" s="111"/>
      <c r="Y242" s="111"/>
      <c r="Z242" s="111"/>
      <c r="AA242" s="111"/>
      <c r="AB242" s="111"/>
      <c r="AC242" s="111"/>
      <c r="AD242" s="111"/>
    </row>
    <row r="243" ht="21.0" customHeight="1">
      <c r="A243" s="93"/>
      <c r="B243" s="93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109"/>
      <c r="R243" s="109"/>
      <c r="S243" s="110"/>
      <c r="T243" s="78"/>
      <c r="U243" s="78"/>
      <c r="V243" s="111"/>
      <c r="W243" s="111"/>
      <c r="X243" s="111"/>
      <c r="Y243" s="111"/>
      <c r="Z243" s="111"/>
      <c r="AA243" s="111"/>
      <c r="AB243" s="111"/>
      <c r="AC243" s="111"/>
      <c r="AD243" s="111"/>
    </row>
    <row r="244" ht="21.0" customHeight="1">
      <c r="A244" s="93"/>
      <c r="B244" s="93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109"/>
      <c r="R244" s="109"/>
      <c r="S244" s="110"/>
      <c r="T244" s="78"/>
      <c r="U244" s="78"/>
      <c r="V244" s="111"/>
      <c r="W244" s="111"/>
      <c r="X244" s="111"/>
      <c r="Y244" s="111"/>
      <c r="Z244" s="111"/>
      <c r="AA244" s="111"/>
      <c r="AB244" s="111"/>
      <c r="AC244" s="111"/>
      <c r="AD244" s="111"/>
    </row>
    <row r="245" ht="21.0" customHeight="1">
      <c r="A245" s="93"/>
      <c r="B245" s="93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109"/>
      <c r="R245" s="109"/>
      <c r="S245" s="110"/>
      <c r="T245" s="78"/>
      <c r="U245" s="78"/>
      <c r="V245" s="111"/>
      <c r="W245" s="111"/>
      <c r="X245" s="111"/>
      <c r="Y245" s="111"/>
      <c r="Z245" s="111"/>
      <c r="AA245" s="111"/>
      <c r="AB245" s="111"/>
      <c r="AC245" s="111"/>
      <c r="AD245" s="111"/>
    </row>
    <row r="246" ht="21.0" customHeight="1">
      <c r="A246" s="93"/>
      <c r="B246" s="93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109"/>
      <c r="R246" s="109"/>
      <c r="S246" s="110"/>
      <c r="T246" s="78"/>
      <c r="U246" s="78"/>
      <c r="V246" s="111"/>
      <c r="W246" s="111"/>
      <c r="X246" s="111"/>
      <c r="Y246" s="111"/>
      <c r="Z246" s="111"/>
      <c r="AA246" s="111"/>
      <c r="AB246" s="111"/>
      <c r="AC246" s="111"/>
      <c r="AD246" s="111"/>
    </row>
    <row r="247" ht="21.0" customHeight="1">
      <c r="A247" s="93"/>
      <c r="B247" s="93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109"/>
      <c r="R247" s="109"/>
      <c r="S247" s="110"/>
      <c r="T247" s="78"/>
      <c r="U247" s="78"/>
      <c r="V247" s="111"/>
      <c r="W247" s="111"/>
      <c r="X247" s="111"/>
      <c r="Y247" s="111"/>
      <c r="Z247" s="111"/>
      <c r="AA247" s="111"/>
      <c r="AB247" s="111"/>
      <c r="AC247" s="111"/>
      <c r="AD247" s="111"/>
    </row>
    <row r="248" ht="21.0" customHeight="1">
      <c r="A248" s="93"/>
      <c r="B248" s="93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109"/>
      <c r="R248" s="109"/>
      <c r="S248" s="110"/>
      <c r="T248" s="78"/>
      <c r="U248" s="78"/>
      <c r="V248" s="111"/>
      <c r="W248" s="111"/>
      <c r="X248" s="111"/>
      <c r="Y248" s="111"/>
      <c r="Z248" s="111"/>
      <c r="AA248" s="111"/>
      <c r="AB248" s="111"/>
      <c r="AC248" s="111"/>
      <c r="AD248" s="111"/>
    </row>
    <row r="249" ht="21.0" customHeight="1">
      <c r="A249" s="78"/>
      <c r="B249" s="78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0"/>
      <c r="R249" s="110"/>
      <c r="S249" s="110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</row>
    <row r="250" ht="21.0" customHeight="1">
      <c r="A250" s="78"/>
      <c r="B250" s="78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0"/>
      <c r="R250" s="110"/>
      <c r="S250" s="110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</row>
    <row r="251" ht="21.0" customHeight="1">
      <c r="A251" s="78"/>
      <c r="B251" s="78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0"/>
      <c r="R251" s="110"/>
      <c r="S251" s="110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</row>
    <row r="252" ht="21.0" customHeight="1">
      <c r="A252" s="78"/>
      <c r="B252" s="78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0"/>
      <c r="R252" s="110"/>
      <c r="S252" s="110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</row>
    <row r="253" ht="21.0" customHeight="1">
      <c r="A253" s="78"/>
      <c r="B253" s="78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0"/>
      <c r="R253" s="110"/>
      <c r="S253" s="110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</row>
    <row r="254" ht="21.0" customHeight="1">
      <c r="A254" s="78"/>
      <c r="B254" s="78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0"/>
      <c r="R254" s="110"/>
      <c r="S254" s="110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</row>
    <row r="255" ht="21.0" customHeight="1">
      <c r="A255" s="78"/>
      <c r="B255" s="78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0"/>
      <c r="R255" s="110"/>
      <c r="S255" s="110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</row>
    <row r="256" ht="21.0" customHeight="1">
      <c r="A256" s="78"/>
      <c r="B256" s="78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0"/>
      <c r="R256" s="110"/>
      <c r="S256" s="110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</row>
    <row r="257" ht="21.0" customHeight="1">
      <c r="A257" s="78"/>
      <c r="B257" s="78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0"/>
      <c r="R257" s="110"/>
      <c r="S257" s="110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</row>
    <row r="258" ht="21.0" customHeight="1">
      <c r="A258" s="78"/>
      <c r="B258" s="78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0"/>
      <c r="R258" s="110"/>
      <c r="S258" s="110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</row>
    <row r="259" ht="21.0" customHeight="1">
      <c r="A259" s="78"/>
      <c r="B259" s="78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0"/>
      <c r="R259" s="110"/>
      <c r="S259" s="110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</row>
    <row r="260" ht="21.0" customHeight="1">
      <c r="A260" s="78"/>
      <c r="B260" s="78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0"/>
      <c r="R260" s="110"/>
      <c r="S260" s="110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</row>
    <row r="261" ht="21.0" customHeight="1">
      <c r="A261" s="78"/>
      <c r="B261" s="78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0"/>
      <c r="R261" s="110"/>
      <c r="S261" s="110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</row>
    <row r="262" ht="21.0" customHeight="1">
      <c r="A262" s="78"/>
      <c r="B262" s="78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0"/>
      <c r="R262" s="110"/>
      <c r="S262" s="110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</row>
    <row r="263" ht="21.0" customHeight="1">
      <c r="A263" s="78"/>
      <c r="B263" s="78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0"/>
      <c r="R263" s="110"/>
      <c r="S263" s="110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</row>
    <row r="264" ht="21.0" customHeight="1">
      <c r="A264" s="78"/>
      <c r="B264" s="78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0"/>
      <c r="R264" s="110"/>
      <c r="S264" s="110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</row>
    <row r="265" ht="21.0" customHeight="1">
      <c r="A265" s="78"/>
      <c r="B265" s="78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0"/>
      <c r="R265" s="110"/>
      <c r="S265" s="110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</row>
    <row r="266" ht="21.0" customHeight="1">
      <c r="A266" s="78"/>
      <c r="B266" s="78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0"/>
      <c r="R266" s="110"/>
      <c r="S266" s="110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</row>
    <row r="267" ht="21.0" customHeight="1">
      <c r="A267" s="78"/>
      <c r="B267" s="78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0"/>
      <c r="R267" s="110"/>
      <c r="S267" s="110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</row>
    <row r="268" ht="21.0" customHeight="1">
      <c r="A268" s="78"/>
      <c r="B268" s="78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0"/>
      <c r="R268" s="110"/>
      <c r="S268" s="110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</row>
    <row r="269" ht="21.0" customHeight="1">
      <c r="A269" s="78"/>
      <c r="B269" s="78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0"/>
      <c r="R269" s="110"/>
      <c r="S269" s="110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</row>
    <row r="270" ht="21.0" customHeight="1">
      <c r="A270" s="78"/>
      <c r="B270" s="78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0"/>
      <c r="R270" s="110"/>
      <c r="S270" s="110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</row>
    <row r="271" ht="21.0" customHeight="1">
      <c r="A271" s="78"/>
      <c r="B271" s="78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0"/>
      <c r="R271" s="110"/>
      <c r="S271" s="110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</row>
    <row r="272" ht="21.0" customHeight="1">
      <c r="A272" s="78"/>
      <c r="B272" s="78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0"/>
      <c r="R272" s="110"/>
      <c r="S272" s="110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</row>
    <row r="273" ht="21.0" customHeight="1">
      <c r="A273" s="78"/>
      <c r="B273" s="78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0"/>
      <c r="R273" s="110"/>
      <c r="S273" s="110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</row>
    <row r="274" ht="21.0" customHeight="1">
      <c r="A274" s="78"/>
      <c r="B274" s="78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0"/>
      <c r="R274" s="110"/>
      <c r="S274" s="110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</row>
    <row r="275" ht="21.0" customHeight="1">
      <c r="A275" s="78"/>
      <c r="B275" s="78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0"/>
      <c r="R275" s="110"/>
      <c r="S275" s="110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</row>
    <row r="276" ht="21.0" customHeight="1">
      <c r="A276" s="78"/>
      <c r="B276" s="78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0"/>
      <c r="R276" s="110"/>
      <c r="S276" s="110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</row>
    <row r="277" ht="21.0" customHeight="1">
      <c r="A277" s="78"/>
      <c r="B277" s="78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0"/>
      <c r="R277" s="110"/>
      <c r="S277" s="110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</row>
    <row r="278" ht="21.0" customHeight="1">
      <c r="A278" s="78"/>
      <c r="B278" s="78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0"/>
      <c r="R278" s="110"/>
      <c r="S278" s="110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</row>
    <row r="279" ht="21.0" customHeight="1">
      <c r="A279" s="78"/>
      <c r="B279" s="78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0"/>
      <c r="R279" s="110"/>
      <c r="S279" s="110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</row>
    <row r="280" ht="21.0" customHeight="1">
      <c r="A280" s="78"/>
      <c r="B280" s="78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0"/>
      <c r="R280" s="110"/>
      <c r="S280" s="110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</row>
    <row r="281" ht="21.0" customHeight="1">
      <c r="A281" s="78"/>
      <c r="B281" s="78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0"/>
      <c r="R281" s="110"/>
      <c r="S281" s="110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</row>
    <row r="282" ht="21.0" customHeight="1">
      <c r="A282" s="78"/>
      <c r="B282" s="78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0"/>
      <c r="R282" s="110"/>
      <c r="S282" s="110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</row>
    <row r="283" ht="21.0" customHeight="1">
      <c r="A283" s="78"/>
      <c r="B283" s="78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0"/>
      <c r="R283" s="110"/>
      <c r="S283" s="110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</row>
    <row r="284" ht="21.0" customHeight="1">
      <c r="A284" s="78"/>
      <c r="B284" s="78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0"/>
      <c r="R284" s="110"/>
      <c r="S284" s="110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</row>
    <row r="285" ht="21.0" customHeight="1">
      <c r="A285" s="78"/>
      <c r="B285" s="78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0"/>
      <c r="R285" s="110"/>
      <c r="S285" s="110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</row>
    <row r="286" ht="21.0" customHeight="1">
      <c r="A286" s="78"/>
      <c r="B286" s="78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0"/>
      <c r="R286" s="110"/>
      <c r="S286" s="110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</row>
    <row r="287" ht="21.0" customHeight="1">
      <c r="A287" s="78"/>
      <c r="B287" s="78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0"/>
      <c r="R287" s="110"/>
      <c r="S287" s="110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</row>
    <row r="288" ht="21.0" customHeight="1">
      <c r="A288" s="78"/>
      <c r="B288" s="78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0"/>
      <c r="R288" s="110"/>
      <c r="S288" s="110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</row>
    <row r="289" ht="21.0" customHeight="1">
      <c r="A289" s="78"/>
      <c r="B289" s="78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0"/>
      <c r="R289" s="110"/>
      <c r="S289" s="110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</row>
    <row r="290" ht="21.0" customHeight="1">
      <c r="A290" s="78"/>
      <c r="B290" s="78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0"/>
      <c r="R290" s="110"/>
      <c r="S290" s="110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</row>
    <row r="291" ht="21.0" customHeight="1">
      <c r="A291" s="78"/>
      <c r="B291" s="78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0"/>
      <c r="R291" s="110"/>
      <c r="S291" s="110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</row>
    <row r="292" ht="21.0" customHeight="1">
      <c r="A292" s="78"/>
      <c r="B292" s="78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0"/>
      <c r="R292" s="110"/>
      <c r="S292" s="110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</row>
    <row r="293" ht="21.0" customHeight="1">
      <c r="A293" s="78"/>
      <c r="B293" s="78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0"/>
      <c r="R293" s="110"/>
      <c r="S293" s="110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</row>
    <row r="294" ht="21.0" customHeight="1">
      <c r="A294" s="78"/>
      <c r="B294" s="78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0"/>
      <c r="R294" s="110"/>
      <c r="S294" s="110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</row>
    <row r="295" ht="21.0" customHeight="1">
      <c r="A295" s="78"/>
      <c r="B295" s="78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0"/>
      <c r="R295" s="110"/>
      <c r="S295" s="110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</row>
    <row r="296" ht="21.0" customHeight="1">
      <c r="A296" s="78"/>
      <c r="B296" s="78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0"/>
      <c r="R296" s="110"/>
      <c r="S296" s="110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</row>
    <row r="297" ht="21.0" customHeight="1">
      <c r="A297" s="78"/>
      <c r="B297" s="78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0"/>
      <c r="R297" s="110"/>
      <c r="S297" s="110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</row>
    <row r="298" ht="21.0" customHeight="1">
      <c r="A298" s="78"/>
      <c r="B298" s="78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0"/>
      <c r="R298" s="110"/>
      <c r="S298" s="110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</row>
    <row r="299" ht="21.0" customHeight="1">
      <c r="A299" s="78"/>
      <c r="B299" s="78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0"/>
      <c r="R299" s="110"/>
      <c r="S299" s="110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</row>
    <row r="300" ht="21.0" customHeight="1">
      <c r="A300" s="78"/>
      <c r="B300" s="78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0"/>
      <c r="R300" s="110"/>
      <c r="S300" s="110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</row>
    <row r="301" ht="21.0" customHeight="1">
      <c r="A301" s="78"/>
      <c r="B301" s="78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0"/>
      <c r="R301" s="110"/>
      <c r="S301" s="110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</row>
    <row r="302" ht="21.0" customHeight="1">
      <c r="A302" s="78"/>
      <c r="B302" s="78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0"/>
      <c r="R302" s="110"/>
      <c r="S302" s="110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</row>
    <row r="303" ht="21.0" customHeight="1">
      <c r="A303" s="78"/>
      <c r="B303" s="78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0"/>
      <c r="R303" s="110"/>
      <c r="S303" s="110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</row>
    <row r="304" ht="21.0" customHeight="1">
      <c r="A304" s="78"/>
      <c r="B304" s="78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0"/>
      <c r="R304" s="110"/>
      <c r="S304" s="110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</row>
    <row r="305" ht="21.0" customHeight="1">
      <c r="A305" s="78"/>
      <c r="B305" s="78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0"/>
      <c r="R305" s="110"/>
      <c r="S305" s="110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</row>
    <row r="306" ht="21.0" customHeight="1">
      <c r="A306" s="78"/>
      <c r="B306" s="78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0"/>
      <c r="R306" s="110"/>
      <c r="S306" s="110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</row>
    <row r="307" ht="21.0" customHeight="1">
      <c r="A307" s="78"/>
      <c r="B307" s="78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0"/>
      <c r="R307" s="110"/>
      <c r="S307" s="110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</row>
    <row r="308" ht="21.0" customHeight="1">
      <c r="A308" s="78"/>
      <c r="B308" s="78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0"/>
      <c r="R308" s="110"/>
      <c r="S308" s="110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</row>
    <row r="309" ht="21.0" customHeight="1">
      <c r="A309" s="78"/>
      <c r="B309" s="78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0"/>
      <c r="R309" s="110"/>
      <c r="S309" s="110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</row>
    <row r="310" ht="21.0" customHeight="1">
      <c r="A310" s="78"/>
      <c r="B310" s="78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0"/>
      <c r="R310" s="110"/>
      <c r="S310" s="110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</row>
    <row r="311" ht="21.0" customHeight="1">
      <c r="A311" s="78"/>
      <c r="B311" s="78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0"/>
      <c r="R311" s="110"/>
      <c r="S311" s="110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</row>
    <row r="312" ht="21.0" customHeight="1">
      <c r="A312" s="78"/>
      <c r="B312" s="78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0"/>
      <c r="R312" s="110"/>
      <c r="S312" s="110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</row>
    <row r="313" ht="21.0" customHeight="1">
      <c r="A313" s="78"/>
      <c r="B313" s="78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0"/>
      <c r="R313" s="110"/>
      <c r="S313" s="110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</row>
    <row r="314" ht="21.0" customHeight="1">
      <c r="A314" s="78"/>
      <c r="B314" s="78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0"/>
      <c r="R314" s="110"/>
      <c r="S314" s="110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</row>
    <row r="315" ht="21.0" customHeight="1">
      <c r="A315" s="78"/>
      <c r="B315" s="78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0"/>
      <c r="R315" s="110"/>
      <c r="S315" s="110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</row>
    <row r="316" ht="21.0" customHeight="1">
      <c r="A316" s="78"/>
      <c r="B316" s="78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0"/>
      <c r="R316" s="110"/>
      <c r="S316" s="110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</row>
    <row r="317" ht="21.0" customHeight="1">
      <c r="A317" s="78"/>
      <c r="B317" s="78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0"/>
      <c r="R317" s="110"/>
      <c r="S317" s="110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</row>
    <row r="318" ht="21.0" customHeight="1">
      <c r="A318" s="78"/>
      <c r="B318" s="78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0"/>
      <c r="R318" s="110"/>
      <c r="S318" s="110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</row>
    <row r="319" ht="21.0" customHeight="1">
      <c r="A319" s="78"/>
      <c r="B319" s="78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0"/>
      <c r="R319" s="110"/>
      <c r="S319" s="110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</row>
    <row r="320" ht="21.0" customHeight="1">
      <c r="A320" s="78"/>
      <c r="B320" s="78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0"/>
      <c r="R320" s="110"/>
      <c r="S320" s="110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</row>
    <row r="321" ht="21.0" customHeight="1">
      <c r="A321" s="78"/>
      <c r="B321" s="78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0"/>
      <c r="R321" s="110"/>
      <c r="S321" s="110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</row>
    <row r="322" ht="21.0" customHeight="1">
      <c r="A322" s="78"/>
      <c r="B322" s="78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0"/>
      <c r="R322" s="110"/>
      <c r="S322" s="110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</row>
    <row r="323" ht="21.0" customHeight="1">
      <c r="A323" s="78"/>
      <c r="B323" s="78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0"/>
      <c r="R323" s="110"/>
      <c r="S323" s="110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</row>
    <row r="324" ht="21.0" customHeight="1">
      <c r="A324" s="78"/>
      <c r="B324" s="78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0"/>
      <c r="R324" s="110"/>
      <c r="S324" s="110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</row>
    <row r="325" ht="21.0" customHeight="1">
      <c r="A325" s="78"/>
      <c r="B325" s="78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0"/>
      <c r="R325" s="110"/>
      <c r="S325" s="110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</row>
    <row r="326" ht="21.0" customHeight="1">
      <c r="A326" s="78"/>
      <c r="B326" s="78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0"/>
      <c r="R326" s="110"/>
      <c r="S326" s="110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</row>
    <row r="327" ht="21.0" customHeight="1">
      <c r="A327" s="78"/>
      <c r="B327" s="78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0"/>
      <c r="R327" s="110"/>
      <c r="S327" s="110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</row>
    <row r="328" ht="21.0" customHeight="1">
      <c r="A328" s="78"/>
      <c r="B328" s="78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0"/>
      <c r="R328" s="110"/>
      <c r="S328" s="110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</row>
    <row r="329" ht="21.0" customHeight="1">
      <c r="A329" s="78"/>
      <c r="B329" s="78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0"/>
      <c r="R329" s="110"/>
      <c r="S329" s="110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</row>
    <row r="330" ht="21.0" customHeight="1">
      <c r="A330" s="78"/>
      <c r="B330" s="78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0"/>
      <c r="R330" s="110"/>
      <c r="S330" s="110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</row>
    <row r="331" ht="21.0" customHeight="1">
      <c r="A331" s="78"/>
      <c r="B331" s="78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0"/>
      <c r="R331" s="110"/>
      <c r="S331" s="110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</row>
    <row r="332" ht="21.0" customHeight="1">
      <c r="A332" s="78"/>
      <c r="B332" s="78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0"/>
      <c r="R332" s="110"/>
      <c r="S332" s="110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</row>
    <row r="333" ht="21.0" customHeight="1">
      <c r="A333" s="78"/>
      <c r="B333" s="78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0"/>
      <c r="R333" s="110"/>
      <c r="S333" s="110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</row>
    <row r="334" ht="21.0" customHeight="1">
      <c r="A334" s="78"/>
      <c r="B334" s="78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0"/>
      <c r="R334" s="110"/>
      <c r="S334" s="110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</row>
    <row r="335" ht="21.0" customHeight="1">
      <c r="A335" s="78"/>
      <c r="B335" s="78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0"/>
      <c r="R335" s="110"/>
      <c r="S335" s="110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</row>
    <row r="336" ht="21.0" customHeight="1">
      <c r="A336" s="78"/>
      <c r="B336" s="78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0"/>
      <c r="R336" s="110"/>
      <c r="S336" s="110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</row>
    <row r="337" ht="21.0" customHeight="1">
      <c r="A337" s="78"/>
      <c r="B337" s="78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0"/>
      <c r="R337" s="110"/>
      <c r="S337" s="110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</row>
    <row r="338" ht="21.0" customHeight="1">
      <c r="A338" s="78"/>
      <c r="B338" s="78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0"/>
      <c r="R338" s="110"/>
      <c r="S338" s="110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</row>
    <row r="339" ht="21.0" customHeight="1">
      <c r="A339" s="78"/>
      <c r="B339" s="78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0"/>
      <c r="R339" s="110"/>
      <c r="S339" s="110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</row>
    <row r="340" ht="21.0" customHeight="1">
      <c r="A340" s="78"/>
      <c r="B340" s="78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0"/>
      <c r="R340" s="110"/>
      <c r="S340" s="110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</row>
    <row r="341" ht="21.0" customHeight="1">
      <c r="A341" s="78"/>
      <c r="B341" s="78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0"/>
      <c r="R341" s="110"/>
      <c r="S341" s="110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</row>
    <row r="342" ht="21.0" customHeight="1">
      <c r="A342" s="78"/>
      <c r="B342" s="78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0"/>
      <c r="R342" s="110"/>
      <c r="S342" s="110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</row>
    <row r="343" ht="21.0" customHeight="1">
      <c r="A343" s="78"/>
      <c r="B343" s="78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0"/>
      <c r="R343" s="110"/>
      <c r="S343" s="110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</row>
    <row r="344" ht="21.0" customHeight="1">
      <c r="A344" s="78"/>
      <c r="B344" s="78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0"/>
      <c r="R344" s="110"/>
      <c r="S344" s="110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</row>
    <row r="345" ht="21.0" customHeight="1">
      <c r="A345" s="78"/>
      <c r="B345" s="78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0"/>
      <c r="R345" s="110"/>
      <c r="S345" s="110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</row>
    <row r="346" ht="21.0" customHeight="1">
      <c r="A346" s="78"/>
      <c r="B346" s="78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0"/>
      <c r="R346" s="110"/>
      <c r="S346" s="110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</row>
    <row r="347" ht="21.0" customHeight="1">
      <c r="A347" s="78"/>
      <c r="B347" s="78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0"/>
      <c r="R347" s="110"/>
      <c r="S347" s="110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</row>
    <row r="348" ht="21.0" customHeight="1">
      <c r="A348" s="78"/>
      <c r="B348" s="78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0"/>
      <c r="R348" s="110"/>
      <c r="S348" s="110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</row>
    <row r="349" ht="21.0" customHeight="1">
      <c r="A349" s="78"/>
      <c r="B349" s="78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0"/>
      <c r="R349" s="110"/>
      <c r="S349" s="110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</row>
    <row r="350" ht="21.0" customHeight="1">
      <c r="A350" s="78"/>
      <c r="B350" s="78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0"/>
      <c r="R350" s="110"/>
      <c r="S350" s="110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</row>
    <row r="351" ht="21.0" customHeight="1">
      <c r="A351" s="78"/>
      <c r="B351" s="78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0"/>
      <c r="R351" s="110"/>
      <c r="S351" s="110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</row>
    <row r="352" ht="21.0" customHeight="1">
      <c r="A352" s="78"/>
      <c r="B352" s="78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0"/>
      <c r="R352" s="110"/>
      <c r="S352" s="110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</row>
    <row r="353" ht="21.0" customHeight="1">
      <c r="A353" s="78"/>
      <c r="B353" s="78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0"/>
      <c r="R353" s="110"/>
      <c r="S353" s="110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</row>
    <row r="354" ht="21.0" customHeight="1">
      <c r="A354" s="78"/>
      <c r="B354" s="78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0"/>
      <c r="R354" s="110"/>
      <c r="S354" s="110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</row>
    <row r="355" ht="21.0" customHeight="1">
      <c r="A355" s="78"/>
      <c r="B355" s="78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0"/>
      <c r="R355" s="110"/>
      <c r="S355" s="110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</row>
    <row r="356" ht="21.0" customHeight="1">
      <c r="A356" s="78"/>
      <c r="B356" s="78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0"/>
      <c r="R356" s="110"/>
      <c r="S356" s="110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</row>
    <row r="357" ht="21.0" customHeight="1">
      <c r="A357" s="78"/>
      <c r="B357" s="78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0"/>
      <c r="R357" s="110"/>
      <c r="S357" s="110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</row>
    <row r="358" ht="21.0" customHeight="1">
      <c r="A358" s="78"/>
      <c r="B358" s="78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0"/>
      <c r="R358" s="110"/>
      <c r="S358" s="110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</row>
    <row r="359" ht="21.0" customHeight="1">
      <c r="A359" s="78"/>
      <c r="B359" s="78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0"/>
      <c r="R359" s="110"/>
      <c r="S359" s="110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</row>
    <row r="360" ht="21.0" customHeight="1">
      <c r="A360" s="78"/>
      <c r="B360" s="78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0"/>
      <c r="R360" s="110"/>
      <c r="S360" s="110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</row>
    <row r="361" ht="21.0" customHeight="1">
      <c r="A361" s="78"/>
      <c r="B361" s="78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0"/>
      <c r="R361" s="110"/>
      <c r="S361" s="110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</row>
    <row r="362" ht="21.0" customHeight="1">
      <c r="A362" s="78"/>
      <c r="B362" s="78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0"/>
      <c r="R362" s="110"/>
      <c r="S362" s="110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</row>
    <row r="363" ht="21.0" customHeight="1">
      <c r="A363" s="78"/>
      <c r="B363" s="78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0"/>
      <c r="R363" s="110"/>
      <c r="S363" s="110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</row>
    <row r="364" ht="21.0" customHeight="1">
      <c r="A364" s="78"/>
      <c r="B364" s="78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0"/>
      <c r="R364" s="110"/>
      <c r="S364" s="110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</row>
    <row r="365" ht="21.0" customHeight="1">
      <c r="A365" s="78"/>
      <c r="B365" s="78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0"/>
      <c r="R365" s="110"/>
      <c r="S365" s="110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</row>
    <row r="366" ht="21.0" customHeight="1">
      <c r="A366" s="78"/>
      <c r="B366" s="78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0"/>
      <c r="R366" s="110"/>
      <c r="S366" s="110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</row>
    <row r="367" ht="21.0" customHeight="1">
      <c r="A367" s="78"/>
      <c r="B367" s="78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0"/>
      <c r="R367" s="110"/>
      <c r="S367" s="110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</row>
    <row r="368" ht="21.0" customHeight="1">
      <c r="A368" s="78"/>
      <c r="B368" s="78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0"/>
      <c r="R368" s="110"/>
      <c r="S368" s="110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</row>
    <row r="369" ht="21.0" customHeight="1">
      <c r="A369" s="78"/>
      <c r="B369" s="78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0"/>
      <c r="R369" s="110"/>
      <c r="S369" s="110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</row>
    <row r="370" ht="21.0" customHeight="1">
      <c r="A370" s="78"/>
      <c r="B370" s="78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0"/>
      <c r="R370" s="110"/>
      <c r="S370" s="110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</row>
    <row r="371" ht="21.0" customHeight="1">
      <c r="A371" s="78"/>
      <c r="B371" s="78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0"/>
      <c r="R371" s="110"/>
      <c r="S371" s="110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</row>
    <row r="372" ht="21.0" customHeight="1">
      <c r="A372" s="78"/>
      <c r="B372" s="78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0"/>
      <c r="R372" s="110"/>
      <c r="S372" s="110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</row>
    <row r="373" ht="21.0" customHeight="1">
      <c r="A373" s="78"/>
      <c r="B373" s="78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0"/>
      <c r="R373" s="110"/>
      <c r="S373" s="110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</row>
    <row r="374" ht="21.0" customHeight="1">
      <c r="A374" s="78"/>
      <c r="B374" s="78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0"/>
      <c r="R374" s="110"/>
      <c r="S374" s="110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</row>
    <row r="375" ht="21.0" customHeight="1">
      <c r="A375" s="78"/>
      <c r="B375" s="78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0"/>
      <c r="R375" s="110"/>
      <c r="S375" s="110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</row>
    <row r="376" ht="21.0" customHeight="1">
      <c r="A376" s="78"/>
      <c r="B376" s="78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0"/>
      <c r="R376" s="110"/>
      <c r="S376" s="110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</row>
    <row r="377" ht="21.0" customHeight="1">
      <c r="A377" s="78"/>
      <c r="B377" s="78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0"/>
      <c r="R377" s="110"/>
      <c r="S377" s="110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</row>
    <row r="378" ht="21.0" customHeight="1">
      <c r="A378" s="78"/>
      <c r="B378" s="78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0"/>
      <c r="R378" s="110"/>
      <c r="S378" s="110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</row>
    <row r="379" ht="21.0" customHeight="1">
      <c r="A379" s="78"/>
      <c r="B379" s="78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0"/>
      <c r="R379" s="110"/>
      <c r="S379" s="110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</row>
    <row r="380" ht="21.0" customHeight="1">
      <c r="A380" s="78"/>
      <c r="B380" s="78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0"/>
      <c r="R380" s="110"/>
      <c r="S380" s="110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</row>
    <row r="381" ht="21.0" customHeight="1">
      <c r="A381" s="78"/>
      <c r="B381" s="78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0"/>
      <c r="R381" s="110"/>
      <c r="S381" s="110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</row>
    <row r="382" ht="21.0" customHeight="1">
      <c r="A382" s="78"/>
      <c r="B382" s="78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0"/>
      <c r="R382" s="110"/>
      <c r="S382" s="110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</row>
    <row r="383" ht="21.0" customHeight="1">
      <c r="A383" s="78"/>
      <c r="B383" s="78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0"/>
      <c r="R383" s="110"/>
      <c r="S383" s="110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</row>
    <row r="384" ht="21.0" customHeight="1">
      <c r="A384" s="78"/>
      <c r="B384" s="78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0"/>
      <c r="R384" s="110"/>
      <c r="S384" s="110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</row>
    <row r="385" ht="21.0" customHeight="1">
      <c r="A385" s="78"/>
      <c r="B385" s="78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0"/>
      <c r="R385" s="110"/>
      <c r="S385" s="110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</row>
    <row r="386" ht="21.0" customHeight="1">
      <c r="A386" s="78"/>
      <c r="B386" s="78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0"/>
      <c r="R386" s="110"/>
      <c r="S386" s="110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</row>
    <row r="387" ht="21.0" customHeight="1">
      <c r="A387" s="78"/>
      <c r="B387" s="78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0"/>
      <c r="R387" s="110"/>
      <c r="S387" s="110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</row>
    <row r="388" ht="21.0" customHeight="1">
      <c r="A388" s="78"/>
      <c r="B388" s="78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0"/>
      <c r="R388" s="110"/>
      <c r="S388" s="110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</row>
    <row r="389" ht="21.0" customHeight="1">
      <c r="A389" s="78"/>
      <c r="B389" s="78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0"/>
      <c r="R389" s="110"/>
      <c r="S389" s="110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</row>
    <row r="390" ht="21.0" customHeight="1">
      <c r="A390" s="78"/>
      <c r="B390" s="78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0"/>
      <c r="R390" s="110"/>
      <c r="S390" s="110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</row>
    <row r="391" ht="21.0" customHeight="1">
      <c r="A391" s="78"/>
      <c r="B391" s="78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0"/>
      <c r="R391" s="110"/>
      <c r="S391" s="110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</row>
    <row r="392" ht="21.0" customHeight="1">
      <c r="A392" s="78"/>
      <c r="B392" s="78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0"/>
      <c r="R392" s="110"/>
      <c r="S392" s="110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</row>
    <row r="393" ht="21.0" customHeight="1">
      <c r="A393" s="78"/>
      <c r="B393" s="78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0"/>
      <c r="R393" s="110"/>
      <c r="S393" s="110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</row>
    <row r="394" ht="21.0" customHeight="1">
      <c r="A394" s="78"/>
      <c r="B394" s="78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0"/>
      <c r="R394" s="110"/>
      <c r="S394" s="110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</row>
    <row r="395" ht="21.0" customHeight="1">
      <c r="A395" s="78"/>
      <c r="B395" s="78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0"/>
      <c r="R395" s="110"/>
      <c r="S395" s="110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</row>
    <row r="396" ht="21.0" customHeight="1">
      <c r="A396" s="78"/>
      <c r="B396" s="78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0"/>
      <c r="R396" s="110"/>
      <c r="S396" s="110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</row>
    <row r="397" ht="21.0" customHeight="1">
      <c r="A397" s="78"/>
      <c r="B397" s="78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0"/>
      <c r="R397" s="110"/>
      <c r="S397" s="110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</row>
    <row r="398" ht="21.0" customHeight="1">
      <c r="A398" s="78"/>
      <c r="B398" s="78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0"/>
      <c r="R398" s="110"/>
      <c r="S398" s="110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</row>
    <row r="399" ht="21.0" customHeight="1">
      <c r="A399" s="78"/>
      <c r="B399" s="78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0"/>
      <c r="R399" s="110"/>
      <c r="S399" s="110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</row>
    <row r="400" ht="21.0" customHeight="1">
      <c r="A400" s="78"/>
      <c r="B400" s="78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0"/>
      <c r="R400" s="110"/>
      <c r="S400" s="110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</row>
    <row r="401" ht="21.0" customHeight="1">
      <c r="A401" s="78"/>
      <c r="B401" s="78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0"/>
      <c r="R401" s="110"/>
      <c r="S401" s="110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</row>
    <row r="402" ht="21.0" customHeight="1">
      <c r="A402" s="78"/>
      <c r="B402" s="78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0"/>
      <c r="R402" s="110"/>
      <c r="S402" s="110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</row>
    <row r="403" ht="21.0" customHeight="1">
      <c r="A403" s="78"/>
      <c r="B403" s="78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0"/>
      <c r="R403" s="110"/>
      <c r="S403" s="110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</row>
    <row r="404" ht="21.0" customHeight="1">
      <c r="A404" s="78"/>
      <c r="B404" s="78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0"/>
      <c r="R404" s="110"/>
      <c r="S404" s="110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</row>
    <row r="405" ht="21.0" customHeight="1">
      <c r="A405" s="78"/>
      <c r="B405" s="78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0"/>
      <c r="R405" s="110"/>
      <c r="S405" s="110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</row>
    <row r="406" ht="21.0" customHeight="1">
      <c r="A406" s="78"/>
      <c r="B406" s="78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0"/>
      <c r="R406" s="110"/>
      <c r="S406" s="110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</row>
    <row r="407" ht="21.0" customHeight="1">
      <c r="A407" s="78"/>
      <c r="B407" s="78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0"/>
      <c r="R407" s="110"/>
      <c r="S407" s="110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</row>
    <row r="408" ht="21.0" customHeight="1">
      <c r="A408" s="78"/>
      <c r="B408" s="78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0"/>
      <c r="R408" s="110"/>
      <c r="S408" s="110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</row>
    <row r="409" ht="21.0" customHeight="1">
      <c r="A409" s="78"/>
      <c r="B409" s="78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0"/>
      <c r="R409" s="110"/>
      <c r="S409" s="110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</row>
    <row r="410" ht="21.0" customHeight="1">
      <c r="A410" s="78"/>
      <c r="B410" s="78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0"/>
      <c r="R410" s="110"/>
      <c r="S410" s="110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</row>
    <row r="411" ht="21.0" customHeight="1">
      <c r="A411" s="78"/>
      <c r="B411" s="78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0"/>
      <c r="R411" s="110"/>
      <c r="S411" s="110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</row>
    <row r="412" ht="21.0" customHeight="1">
      <c r="A412" s="78"/>
      <c r="B412" s="78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0"/>
      <c r="R412" s="110"/>
      <c r="S412" s="110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</row>
    <row r="413" ht="21.0" customHeight="1">
      <c r="A413" s="78"/>
      <c r="B413" s="78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0"/>
      <c r="R413" s="110"/>
      <c r="S413" s="110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</row>
    <row r="414" ht="21.0" customHeight="1">
      <c r="A414" s="78"/>
      <c r="B414" s="78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0"/>
      <c r="R414" s="110"/>
      <c r="S414" s="110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</row>
    <row r="415" ht="21.0" customHeight="1">
      <c r="A415" s="78"/>
      <c r="B415" s="78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0"/>
      <c r="R415" s="110"/>
      <c r="S415" s="110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</row>
    <row r="416" ht="21.0" customHeight="1">
      <c r="A416" s="78"/>
      <c r="B416" s="78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0"/>
      <c r="R416" s="110"/>
      <c r="S416" s="110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</row>
    <row r="417" ht="21.0" customHeight="1">
      <c r="A417" s="78"/>
      <c r="B417" s="78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0"/>
      <c r="R417" s="110"/>
      <c r="S417" s="110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</row>
    <row r="418" ht="21.0" customHeight="1">
      <c r="A418" s="78"/>
      <c r="B418" s="78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0"/>
      <c r="R418" s="110"/>
      <c r="S418" s="110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</row>
    <row r="419" ht="21.0" customHeight="1">
      <c r="A419" s="78"/>
      <c r="B419" s="78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0"/>
      <c r="R419" s="110"/>
      <c r="S419" s="110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</row>
    <row r="420" ht="21.0" customHeight="1">
      <c r="A420" s="78"/>
      <c r="B420" s="78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0"/>
      <c r="R420" s="110"/>
      <c r="S420" s="110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</row>
    <row r="421" ht="21.0" customHeight="1">
      <c r="A421" s="78"/>
      <c r="B421" s="78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0"/>
      <c r="R421" s="110"/>
      <c r="S421" s="110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</row>
    <row r="422" ht="21.0" customHeight="1">
      <c r="A422" s="78"/>
      <c r="B422" s="78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0"/>
      <c r="R422" s="110"/>
      <c r="S422" s="110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</row>
    <row r="423" ht="21.0" customHeight="1">
      <c r="A423" s="78"/>
      <c r="B423" s="78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0"/>
      <c r="R423" s="110"/>
      <c r="S423" s="110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</row>
    <row r="424" ht="21.0" customHeight="1">
      <c r="A424" s="78"/>
      <c r="B424" s="78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0"/>
      <c r="R424" s="110"/>
      <c r="S424" s="110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</row>
    <row r="425" ht="21.0" customHeight="1">
      <c r="A425" s="78"/>
      <c r="B425" s="78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0"/>
      <c r="R425" s="110"/>
      <c r="S425" s="110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</row>
    <row r="426" ht="21.0" customHeight="1">
      <c r="A426" s="78"/>
      <c r="B426" s="78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0"/>
      <c r="R426" s="110"/>
      <c r="S426" s="110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</row>
    <row r="427" ht="21.0" customHeight="1">
      <c r="A427" s="78"/>
      <c r="B427" s="78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0"/>
      <c r="R427" s="110"/>
      <c r="S427" s="110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</row>
    <row r="428" ht="21.0" customHeight="1">
      <c r="A428" s="78"/>
      <c r="B428" s="78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0"/>
      <c r="R428" s="110"/>
      <c r="S428" s="110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</row>
    <row r="429" ht="21.0" customHeight="1">
      <c r="A429" s="78"/>
      <c r="B429" s="78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0"/>
      <c r="R429" s="110"/>
      <c r="S429" s="110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</row>
    <row r="430" ht="21.0" customHeight="1">
      <c r="A430" s="78"/>
      <c r="B430" s="78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0"/>
      <c r="R430" s="110"/>
      <c r="S430" s="110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</row>
    <row r="431" ht="21.0" customHeight="1">
      <c r="A431" s="78"/>
      <c r="B431" s="78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0"/>
      <c r="R431" s="110"/>
      <c r="S431" s="110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</row>
    <row r="432" ht="21.0" customHeight="1">
      <c r="A432" s="78"/>
      <c r="B432" s="78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0"/>
      <c r="R432" s="110"/>
      <c r="S432" s="110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</row>
    <row r="433" ht="21.0" customHeight="1">
      <c r="A433" s="78"/>
      <c r="B433" s="78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0"/>
      <c r="R433" s="110"/>
      <c r="S433" s="110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</row>
    <row r="434" ht="21.0" customHeight="1">
      <c r="A434" s="78"/>
      <c r="B434" s="78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0"/>
      <c r="R434" s="110"/>
      <c r="S434" s="110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</row>
    <row r="435" ht="21.0" customHeight="1">
      <c r="A435" s="78"/>
      <c r="B435" s="78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0"/>
      <c r="R435" s="110"/>
      <c r="S435" s="110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</row>
    <row r="436" ht="21.0" customHeight="1">
      <c r="A436" s="78"/>
      <c r="B436" s="78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0"/>
      <c r="R436" s="110"/>
      <c r="S436" s="110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</row>
    <row r="437" ht="21.0" customHeight="1">
      <c r="A437" s="78"/>
      <c r="B437" s="78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0"/>
      <c r="R437" s="110"/>
      <c r="S437" s="110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</row>
    <row r="438" ht="21.0" customHeight="1">
      <c r="A438" s="78"/>
      <c r="B438" s="78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0"/>
      <c r="R438" s="110"/>
      <c r="S438" s="110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</row>
    <row r="439" ht="21.0" customHeight="1">
      <c r="A439" s="78"/>
      <c r="B439" s="78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0"/>
      <c r="R439" s="110"/>
      <c r="S439" s="110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</row>
    <row r="440" ht="21.0" customHeight="1">
      <c r="A440" s="78"/>
      <c r="B440" s="78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0"/>
      <c r="R440" s="110"/>
      <c r="S440" s="110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</row>
    <row r="441" ht="21.0" customHeight="1">
      <c r="A441" s="78"/>
      <c r="B441" s="78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0"/>
      <c r="R441" s="110"/>
      <c r="S441" s="110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</row>
    <row r="442" ht="21.0" customHeight="1">
      <c r="A442" s="78"/>
      <c r="B442" s="78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0"/>
      <c r="R442" s="110"/>
      <c r="S442" s="110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</row>
    <row r="443" ht="21.0" customHeight="1">
      <c r="A443" s="78"/>
      <c r="B443" s="78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0"/>
      <c r="R443" s="110"/>
      <c r="S443" s="110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</row>
    <row r="444" ht="21.0" customHeight="1">
      <c r="A444" s="78"/>
      <c r="B444" s="78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0"/>
      <c r="R444" s="110"/>
      <c r="S444" s="110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</row>
    <row r="445" ht="21.0" customHeight="1">
      <c r="A445" s="78"/>
      <c r="B445" s="78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0"/>
      <c r="R445" s="110"/>
      <c r="S445" s="110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</row>
    <row r="446" ht="21.0" customHeight="1">
      <c r="A446" s="78"/>
      <c r="B446" s="78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0"/>
      <c r="R446" s="110"/>
      <c r="S446" s="110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</row>
    <row r="447" ht="21.0" customHeight="1">
      <c r="A447" s="78"/>
      <c r="B447" s="78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0"/>
      <c r="R447" s="110"/>
      <c r="S447" s="110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</row>
    <row r="448" ht="21.0" customHeight="1">
      <c r="A448" s="78"/>
      <c r="B448" s="78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0"/>
      <c r="R448" s="110"/>
      <c r="S448" s="110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</row>
    <row r="449" ht="21.0" customHeight="1">
      <c r="A449" s="78"/>
      <c r="B449" s="78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0"/>
      <c r="R449" s="110"/>
      <c r="S449" s="110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</row>
    <row r="450" ht="21.0" customHeight="1">
      <c r="A450" s="78"/>
      <c r="B450" s="78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0"/>
      <c r="R450" s="110"/>
      <c r="S450" s="110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</row>
    <row r="451" ht="21.0" customHeight="1">
      <c r="A451" s="78"/>
      <c r="B451" s="78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0"/>
      <c r="R451" s="110"/>
      <c r="S451" s="110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</row>
    <row r="452" ht="21.0" customHeight="1">
      <c r="A452" s="78"/>
      <c r="B452" s="78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0"/>
      <c r="R452" s="110"/>
      <c r="S452" s="110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</row>
    <row r="453" ht="21.0" customHeight="1">
      <c r="A453" s="78"/>
      <c r="B453" s="78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0"/>
      <c r="R453" s="110"/>
      <c r="S453" s="110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</row>
    <row r="454" ht="21.0" customHeight="1">
      <c r="A454" s="78"/>
      <c r="B454" s="78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0"/>
      <c r="R454" s="110"/>
      <c r="S454" s="110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</row>
    <row r="455" ht="21.0" customHeight="1">
      <c r="A455" s="78"/>
      <c r="B455" s="78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0"/>
      <c r="R455" s="110"/>
      <c r="S455" s="110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</row>
    <row r="456" ht="21.0" customHeight="1">
      <c r="A456" s="78"/>
      <c r="B456" s="78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0"/>
      <c r="R456" s="110"/>
      <c r="S456" s="110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</row>
    <row r="457" ht="21.0" customHeight="1">
      <c r="A457" s="78"/>
      <c r="B457" s="78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0"/>
      <c r="R457" s="110"/>
      <c r="S457" s="110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</row>
    <row r="458" ht="21.0" customHeight="1">
      <c r="A458" s="78"/>
      <c r="B458" s="78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0"/>
      <c r="R458" s="110"/>
      <c r="S458" s="110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</row>
    <row r="459" ht="21.0" customHeight="1">
      <c r="A459" s="78"/>
      <c r="B459" s="78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0"/>
      <c r="R459" s="110"/>
      <c r="S459" s="110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</row>
    <row r="460" ht="21.0" customHeight="1">
      <c r="A460" s="78"/>
      <c r="B460" s="78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0"/>
      <c r="R460" s="110"/>
      <c r="S460" s="110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</row>
    <row r="461" ht="21.0" customHeight="1">
      <c r="A461" s="78"/>
      <c r="B461" s="78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0"/>
      <c r="R461" s="110"/>
      <c r="S461" s="110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</row>
    <row r="462" ht="21.0" customHeight="1">
      <c r="A462" s="78"/>
      <c r="B462" s="78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0"/>
      <c r="R462" s="110"/>
      <c r="S462" s="110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</row>
    <row r="463" ht="21.0" customHeight="1">
      <c r="A463" s="78"/>
      <c r="B463" s="78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0"/>
      <c r="R463" s="110"/>
      <c r="S463" s="110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</row>
    <row r="464" ht="21.0" customHeight="1">
      <c r="A464" s="78"/>
      <c r="B464" s="78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0"/>
      <c r="R464" s="110"/>
      <c r="S464" s="110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</row>
    <row r="465" ht="21.0" customHeight="1">
      <c r="A465" s="78"/>
      <c r="B465" s="78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0"/>
      <c r="R465" s="110"/>
      <c r="S465" s="110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</row>
    <row r="466" ht="21.0" customHeight="1">
      <c r="A466" s="78"/>
      <c r="B466" s="78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0"/>
      <c r="R466" s="110"/>
      <c r="S466" s="110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</row>
    <row r="467" ht="21.0" customHeight="1">
      <c r="A467" s="78"/>
      <c r="B467" s="78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0"/>
      <c r="R467" s="110"/>
      <c r="S467" s="110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</row>
    <row r="468" ht="21.0" customHeight="1">
      <c r="A468" s="78"/>
      <c r="B468" s="78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0"/>
      <c r="R468" s="110"/>
      <c r="S468" s="110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</row>
    <row r="469" ht="21.0" customHeight="1">
      <c r="A469" s="78"/>
      <c r="B469" s="78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0"/>
      <c r="R469" s="110"/>
      <c r="S469" s="110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</row>
    <row r="470" ht="21.0" customHeight="1">
      <c r="A470" s="78"/>
      <c r="B470" s="78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0"/>
      <c r="R470" s="110"/>
      <c r="S470" s="110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</row>
    <row r="471" ht="21.0" customHeight="1">
      <c r="A471" s="78"/>
      <c r="B471" s="78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0"/>
      <c r="R471" s="110"/>
      <c r="S471" s="110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</row>
    <row r="472" ht="21.0" customHeight="1">
      <c r="A472" s="78"/>
      <c r="B472" s="78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0"/>
      <c r="R472" s="110"/>
      <c r="S472" s="110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</row>
    <row r="473" ht="21.0" customHeight="1">
      <c r="A473" s="78"/>
      <c r="B473" s="78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0"/>
      <c r="R473" s="110"/>
      <c r="S473" s="110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</row>
    <row r="474" ht="21.0" customHeight="1">
      <c r="A474" s="78"/>
      <c r="B474" s="78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0"/>
      <c r="R474" s="110"/>
      <c r="S474" s="110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</row>
    <row r="475" ht="21.0" customHeight="1">
      <c r="A475" s="78"/>
      <c r="B475" s="78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0"/>
      <c r="R475" s="110"/>
      <c r="S475" s="110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</row>
    <row r="476" ht="21.0" customHeight="1">
      <c r="A476" s="78"/>
      <c r="B476" s="78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0"/>
      <c r="R476" s="110"/>
      <c r="S476" s="110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</row>
    <row r="477" ht="21.0" customHeight="1">
      <c r="A477" s="78"/>
      <c r="B477" s="78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0"/>
      <c r="R477" s="110"/>
      <c r="S477" s="110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</row>
    <row r="478" ht="21.0" customHeight="1">
      <c r="A478" s="78"/>
      <c r="B478" s="78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0"/>
      <c r="R478" s="110"/>
      <c r="S478" s="110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</row>
    <row r="479" ht="21.0" customHeight="1">
      <c r="A479" s="78"/>
      <c r="B479" s="78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0"/>
      <c r="R479" s="110"/>
      <c r="S479" s="110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</row>
    <row r="480" ht="21.0" customHeight="1">
      <c r="A480" s="78"/>
      <c r="B480" s="78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0"/>
      <c r="R480" s="110"/>
      <c r="S480" s="110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</row>
    <row r="481" ht="21.0" customHeight="1">
      <c r="A481" s="78"/>
      <c r="B481" s="78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0"/>
      <c r="R481" s="110"/>
      <c r="S481" s="110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</row>
    <row r="482" ht="21.0" customHeight="1">
      <c r="A482" s="78"/>
      <c r="B482" s="78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0"/>
      <c r="R482" s="110"/>
      <c r="S482" s="110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</row>
    <row r="483" ht="21.0" customHeight="1">
      <c r="A483" s="78"/>
      <c r="B483" s="78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0"/>
      <c r="R483" s="110"/>
      <c r="S483" s="110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</row>
    <row r="484" ht="21.0" customHeight="1">
      <c r="A484" s="78"/>
      <c r="B484" s="78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0"/>
      <c r="R484" s="110"/>
      <c r="S484" s="110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</row>
    <row r="485" ht="21.0" customHeight="1">
      <c r="A485" s="78"/>
      <c r="B485" s="78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0"/>
      <c r="R485" s="110"/>
      <c r="S485" s="110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</row>
    <row r="486" ht="21.0" customHeight="1">
      <c r="A486" s="78"/>
      <c r="B486" s="78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0"/>
      <c r="R486" s="110"/>
      <c r="S486" s="110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</row>
    <row r="487" ht="21.0" customHeight="1">
      <c r="A487" s="78"/>
      <c r="B487" s="78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0"/>
      <c r="R487" s="110"/>
      <c r="S487" s="110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</row>
    <row r="488" ht="21.0" customHeight="1">
      <c r="A488" s="78"/>
      <c r="B488" s="78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0"/>
      <c r="R488" s="110"/>
      <c r="S488" s="110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</row>
    <row r="489" ht="21.0" customHeight="1">
      <c r="A489" s="78"/>
      <c r="B489" s="78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0"/>
      <c r="R489" s="110"/>
      <c r="S489" s="110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</row>
    <row r="490" ht="21.0" customHeight="1">
      <c r="A490" s="78"/>
      <c r="B490" s="78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0"/>
      <c r="R490" s="110"/>
      <c r="S490" s="110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</row>
    <row r="491" ht="21.0" customHeight="1">
      <c r="A491" s="78"/>
      <c r="B491" s="78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0"/>
      <c r="R491" s="110"/>
      <c r="S491" s="110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</row>
    <row r="492" ht="21.0" customHeight="1">
      <c r="A492" s="78"/>
      <c r="B492" s="78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0"/>
      <c r="R492" s="110"/>
      <c r="S492" s="110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</row>
    <row r="493" ht="21.0" customHeight="1">
      <c r="A493" s="78"/>
      <c r="B493" s="78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0"/>
      <c r="R493" s="110"/>
      <c r="S493" s="110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</row>
    <row r="494" ht="21.0" customHeight="1">
      <c r="A494" s="78"/>
      <c r="B494" s="78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0"/>
      <c r="R494" s="110"/>
      <c r="S494" s="110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</row>
    <row r="495" ht="21.0" customHeight="1">
      <c r="A495" s="78"/>
      <c r="B495" s="78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0"/>
      <c r="R495" s="110"/>
      <c r="S495" s="110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</row>
    <row r="496" ht="21.0" customHeight="1">
      <c r="A496" s="78"/>
      <c r="B496" s="78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0"/>
      <c r="R496" s="110"/>
      <c r="S496" s="110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</row>
    <row r="497" ht="21.0" customHeight="1">
      <c r="A497" s="78"/>
      <c r="B497" s="78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0"/>
      <c r="R497" s="110"/>
      <c r="S497" s="110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</row>
    <row r="498" ht="21.0" customHeight="1">
      <c r="A498" s="78"/>
      <c r="B498" s="78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0"/>
      <c r="R498" s="110"/>
      <c r="S498" s="110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</row>
    <row r="499" ht="21.0" customHeight="1">
      <c r="A499" s="78"/>
      <c r="B499" s="78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0"/>
      <c r="R499" s="110"/>
      <c r="S499" s="110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</row>
    <row r="500" ht="21.0" customHeight="1">
      <c r="A500" s="78"/>
      <c r="B500" s="78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0"/>
      <c r="R500" s="110"/>
      <c r="S500" s="110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</row>
    <row r="501" ht="21.0" customHeight="1">
      <c r="A501" s="78"/>
      <c r="B501" s="78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0"/>
      <c r="R501" s="110"/>
      <c r="S501" s="110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</row>
    <row r="502" ht="21.0" customHeight="1">
      <c r="A502" s="78"/>
      <c r="B502" s="78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0"/>
      <c r="R502" s="110"/>
      <c r="S502" s="110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</row>
    <row r="503" ht="21.0" customHeight="1">
      <c r="A503" s="78"/>
      <c r="B503" s="78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0"/>
      <c r="R503" s="110"/>
      <c r="S503" s="110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</row>
    <row r="504" ht="21.0" customHeight="1">
      <c r="A504" s="78"/>
      <c r="B504" s="78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0"/>
      <c r="R504" s="110"/>
      <c r="S504" s="110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</row>
    <row r="505" ht="21.0" customHeight="1">
      <c r="A505" s="78"/>
      <c r="B505" s="78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0"/>
      <c r="R505" s="110"/>
      <c r="S505" s="110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</row>
    <row r="506" ht="21.0" customHeight="1">
      <c r="A506" s="78"/>
      <c r="B506" s="78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0"/>
      <c r="R506" s="110"/>
      <c r="S506" s="110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</row>
    <row r="507" ht="21.0" customHeight="1">
      <c r="A507" s="78"/>
      <c r="B507" s="78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0"/>
      <c r="R507" s="110"/>
      <c r="S507" s="110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</row>
    <row r="508" ht="21.0" customHeight="1">
      <c r="A508" s="78"/>
      <c r="B508" s="78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0"/>
      <c r="R508" s="110"/>
      <c r="S508" s="110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</row>
    <row r="509" ht="21.0" customHeight="1">
      <c r="A509" s="78"/>
      <c r="B509" s="78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0"/>
      <c r="R509" s="110"/>
      <c r="S509" s="110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</row>
    <row r="510" ht="21.0" customHeight="1">
      <c r="A510" s="78"/>
      <c r="B510" s="78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0"/>
      <c r="R510" s="110"/>
      <c r="S510" s="110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</row>
    <row r="511" ht="21.0" customHeight="1">
      <c r="A511" s="78"/>
      <c r="B511" s="78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0"/>
      <c r="R511" s="110"/>
      <c r="S511" s="110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</row>
    <row r="512" ht="21.0" customHeight="1">
      <c r="A512" s="78"/>
      <c r="B512" s="78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0"/>
      <c r="R512" s="110"/>
      <c r="S512" s="110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</row>
    <row r="513" ht="21.0" customHeight="1">
      <c r="A513" s="78"/>
      <c r="B513" s="78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0"/>
      <c r="R513" s="110"/>
      <c r="S513" s="110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</row>
    <row r="514" ht="21.0" customHeight="1">
      <c r="A514" s="78"/>
      <c r="B514" s="78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0"/>
      <c r="R514" s="110"/>
      <c r="S514" s="110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</row>
    <row r="515" ht="21.0" customHeight="1">
      <c r="A515" s="78"/>
      <c r="B515" s="78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0"/>
      <c r="R515" s="110"/>
      <c r="S515" s="110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</row>
    <row r="516" ht="21.0" customHeight="1">
      <c r="A516" s="78"/>
      <c r="B516" s="78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0"/>
      <c r="R516" s="110"/>
      <c r="S516" s="110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</row>
    <row r="517" ht="21.0" customHeight="1">
      <c r="A517" s="78"/>
      <c r="B517" s="78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0"/>
      <c r="R517" s="110"/>
      <c r="S517" s="110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</row>
    <row r="518" ht="21.0" customHeight="1">
      <c r="A518" s="78"/>
      <c r="B518" s="78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0"/>
      <c r="R518" s="110"/>
      <c r="S518" s="110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</row>
    <row r="519" ht="21.0" customHeight="1">
      <c r="A519" s="78"/>
      <c r="B519" s="78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0"/>
      <c r="R519" s="110"/>
      <c r="S519" s="110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</row>
    <row r="520" ht="21.0" customHeight="1">
      <c r="A520" s="78"/>
      <c r="B520" s="78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0"/>
      <c r="R520" s="110"/>
      <c r="S520" s="110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</row>
    <row r="521" ht="21.0" customHeight="1">
      <c r="A521" s="78"/>
      <c r="B521" s="78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0"/>
      <c r="R521" s="110"/>
      <c r="S521" s="110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</row>
    <row r="522" ht="21.0" customHeight="1">
      <c r="A522" s="78"/>
      <c r="B522" s="78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0"/>
      <c r="R522" s="110"/>
      <c r="S522" s="110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</row>
    <row r="523" ht="21.0" customHeight="1">
      <c r="A523" s="78"/>
      <c r="B523" s="78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0"/>
      <c r="R523" s="110"/>
      <c r="S523" s="110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</row>
    <row r="524" ht="21.0" customHeight="1">
      <c r="A524" s="78"/>
      <c r="B524" s="78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0"/>
      <c r="R524" s="110"/>
      <c r="S524" s="110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</row>
    <row r="525" ht="21.0" customHeight="1">
      <c r="A525" s="78"/>
      <c r="B525" s="78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0"/>
      <c r="R525" s="110"/>
      <c r="S525" s="110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</row>
    <row r="526" ht="21.0" customHeight="1">
      <c r="A526" s="78"/>
      <c r="B526" s="78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0"/>
      <c r="R526" s="110"/>
      <c r="S526" s="110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</row>
    <row r="527" ht="21.0" customHeight="1">
      <c r="A527" s="78"/>
      <c r="B527" s="78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0"/>
      <c r="R527" s="110"/>
      <c r="S527" s="110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</row>
    <row r="528" ht="21.0" customHeight="1">
      <c r="A528" s="78"/>
      <c r="B528" s="78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0"/>
      <c r="R528" s="110"/>
      <c r="S528" s="110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</row>
    <row r="529" ht="21.0" customHeight="1">
      <c r="A529" s="78"/>
      <c r="B529" s="78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0"/>
      <c r="R529" s="110"/>
      <c r="S529" s="110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</row>
    <row r="530" ht="21.0" customHeight="1">
      <c r="A530" s="78"/>
      <c r="B530" s="78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0"/>
      <c r="R530" s="110"/>
      <c r="S530" s="110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</row>
    <row r="531" ht="21.0" customHeight="1">
      <c r="A531" s="78"/>
      <c r="B531" s="78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0"/>
      <c r="R531" s="110"/>
      <c r="S531" s="110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</row>
    <row r="532" ht="21.0" customHeight="1">
      <c r="A532" s="78"/>
      <c r="B532" s="78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0"/>
      <c r="R532" s="110"/>
      <c r="S532" s="110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</row>
    <row r="533" ht="21.0" customHeight="1">
      <c r="A533" s="78"/>
      <c r="B533" s="78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0"/>
      <c r="R533" s="110"/>
      <c r="S533" s="110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</row>
    <row r="534" ht="21.0" customHeight="1">
      <c r="A534" s="78"/>
      <c r="B534" s="78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0"/>
      <c r="R534" s="110"/>
      <c r="S534" s="110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</row>
    <row r="535" ht="21.0" customHeight="1">
      <c r="A535" s="78"/>
      <c r="B535" s="78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0"/>
      <c r="R535" s="110"/>
      <c r="S535" s="110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</row>
    <row r="536" ht="21.0" customHeight="1">
      <c r="A536" s="78"/>
      <c r="B536" s="78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0"/>
      <c r="R536" s="110"/>
      <c r="S536" s="110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</row>
    <row r="537" ht="21.0" customHeight="1">
      <c r="A537" s="78"/>
      <c r="B537" s="78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0"/>
      <c r="R537" s="110"/>
      <c r="S537" s="110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</row>
    <row r="538" ht="21.0" customHeight="1">
      <c r="A538" s="78"/>
      <c r="B538" s="78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0"/>
      <c r="R538" s="110"/>
      <c r="S538" s="110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</row>
    <row r="539" ht="21.0" customHeight="1">
      <c r="A539" s="78"/>
      <c r="B539" s="78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0"/>
      <c r="R539" s="110"/>
      <c r="S539" s="110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</row>
    <row r="540" ht="21.0" customHeight="1">
      <c r="A540" s="78"/>
      <c r="B540" s="78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0"/>
      <c r="R540" s="110"/>
      <c r="S540" s="110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</row>
    <row r="541" ht="21.0" customHeight="1">
      <c r="A541" s="78"/>
      <c r="B541" s="78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0"/>
      <c r="R541" s="110"/>
      <c r="S541" s="110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</row>
    <row r="542" ht="21.0" customHeight="1">
      <c r="A542" s="78"/>
      <c r="B542" s="78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0"/>
      <c r="R542" s="110"/>
      <c r="S542" s="110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</row>
    <row r="543" ht="21.0" customHeight="1">
      <c r="A543" s="78"/>
      <c r="B543" s="78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0"/>
      <c r="R543" s="110"/>
      <c r="S543" s="110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</row>
    <row r="544" ht="21.0" customHeight="1">
      <c r="A544" s="78"/>
      <c r="B544" s="78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0"/>
      <c r="R544" s="110"/>
      <c r="S544" s="110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</row>
    <row r="545" ht="21.0" customHeight="1">
      <c r="A545" s="78"/>
      <c r="B545" s="78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0"/>
      <c r="R545" s="110"/>
      <c r="S545" s="110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</row>
    <row r="546" ht="21.0" customHeight="1">
      <c r="A546" s="78"/>
      <c r="B546" s="78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0"/>
      <c r="R546" s="110"/>
      <c r="S546" s="110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</row>
    <row r="547" ht="21.0" customHeight="1">
      <c r="A547" s="78"/>
      <c r="B547" s="78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0"/>
      <c r="R547" s="110"/>
      <c r="S547" s="110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</row>
    <row r="548" ht="21.0" customHeight="1">
      <c r="A548" s="78"/>
      <c r="B548" s="78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0"/>
      <c r="R548" s="110"/>
      <c r="S548" s="110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</row>
    <row r="549" ht="21.0" customHeight="1">
      <c r="A549" s="78"/>
      <c r="B549" s="78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0"/>
      <c r="R549" s="110"/>
      <c r="S549" s="110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</row>
    <row r="550" ht="21.0" customHeight="1">
      <c r="A550" s="78"/>
      <c r="B550" s="78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0"/>
      <c r="R550" s="110"/>
      <c r="S550" s="110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</row>
    <row r="551" ht="21.0" customHeight="1">
      <c r="A551" s="78"/>
      <c r="B551" s="78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0"/>
      <c r="R551" s="110"/>
      <c r="S551" s="110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</row>
    <row r="552" ht="21.0" customHeight="1">
      <c r="A552" s="78"/>
      <c r="B552" s="78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0"/>
      <c r="R552" s="110"/>
      <c r="S552" s="110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</row>
    <row r="553" ht="21.0" customHeight="1">
      <c r="A553" s="78"/>
      <c r="B553" s="78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0"/>
      <c r="R553" s="110"/>
      <c r="S553" s="110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</row>
    <row r="554" ht="21.0" customHeight="1">
      <c r="A554" s="78"/>
      <c r="B554" s="78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0"/>
      <c r="R554" s="110"/>
      <c r="S554" s="110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</row>
    <row r="555" ht="21.0" customHeight="1">
      <c r="A555" s="78"/>
      <c r="B555" s="78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0"/>
      <c r="R555" s="110"/>
      <c r="S555" s="110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</row>
    <row r="556" ht="21.0" customHeight="1">
      <c r="A556" s="78"/>
      <c r="B556" s="78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0"/>
      <c r="R556" s="110"/>
      <c r="S556" s="110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</row>
    <row r="557" ht="21.0" customHeight="1">
      <c r="A557" s="78"/>
      <c r="B557" s="78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0"/>
      <c r="R557" s="110"/>
      <c r="S557" s="110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</row>
    <row r="558" ht="21.0" customHeight="1">
      <c r="A558" s="78"/>
      <c r="B558" s="78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0"/>
      <c r="R558" s="110"/>
      <c r="S558" s="110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</row>
    <row r="559" ht="21.0" customHeight="1">
      <c r="A559" s="78"/>
      <c r="B559" s="78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0"/>
      <c r="R559" s="110"/>
      <c r="S559" s="110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</row>
    <row r="560" ht="21.0" customHeight="1">
      <c r="A560" s="78"/>
      <c r="B560" s="78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0"/>
      <c r="R560" s="110"/>
      <c r="S560" s="110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</row>
    <row r="561" ht="21.0" customHeight="1">
      <c r="A561" s="78"/>
      <c r="B561" s="78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0"/>
      <c r="R561" s="110"/>
      <c r="S561" s="110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</row>
    <row r="562" ht="21.0" customHeight="1">
      <c r="A562" s="78"/>
      <c r="B562" s="78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0"/>
      <c r="R562" s="110"/>
      <c r="S562" s="110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</row>
    <row r="563" ht="21.0" customHeight="1">
      <c r="A563" s="78"/>
      <c r="B563" s="78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0"/>
      <c r="R563" s="110"/>
      <c r="S563" s="110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</row>
    <row r="564" ht="21.0" customHeight="1">
      <c r="A564" s="78"/>
      <c r="B564" s="78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0"/>
      <c r="R564" s="110"/>
      <c r="S564" s="110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</row>
    <row r="565" ht="21.0" customHeight="1">
      <c r="A565" s="78"/>
      <c r="B565" s="78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0"/>
      <c r="R565" s="110"/>
      <c r="S565" s="110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</row>
    <row r="566" ht="21.0" customHeight="1">
      <c r="A566" s="78"/>
      <c r="B566" s="78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0"/>
      <c r="R566" s="110"/>
      <c r="S566" s="110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</row>
    <row r="567" ht="21.0" customHeight="1">
      <c r="A567" s="78"/>
      <c r="B567" s="78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0"/>
      <c r="R567" s="110"/>
      <c r="S567" s="110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</row>
    <row r="568" ht="21.0" customHeight="1">
      <c r="A568" s="78"/>
      <c r="B568" s="78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0"/>
      <c r="R568" s="110"/>
      <c r="S568" s="110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</row>
    <row r="569" ht="21.0" customHeight="1">
      <c r="A569" s="78"/>
      <c r="B569" s="78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0"/>
      <c r="R569" s="110"/>
      <c r="S569" s="110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</row>
    <row r="570" ht="21.0" customHeight="1">
      <c r="A570" s="78"/>
      <c r="B570" s="78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0"/>
      <c r="R570" s="110"/>
      <c r="S570" s="110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</row>
    <row r="571" ht="21.0" customHeight="1">
      <c r="A571" s="78"/>
      <c r="B571" s="78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0"/>
      <c r="R571" s="110"/>
      <c r="S571" s="110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</row>
    <row r="572" ht="21.0" customHeight="1">
      <c r="A572" s="78"/>
      <c r="B572" s="78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0"/>
      <c r="R572" s="110"/>
      <c r="S572" s="110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</row>
    <row r="573" ht="21.0" customHeight="1">
      <c r="A573" s="78"/>
      <c r="B573" s="78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0"/>
      <c r="R573" s="110"/>
      <c r="S573" s="110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</row>
    <row r="574" ht="21.0" customHeight="1">
      <c r="A574" s="78"/>
      <c r="B574" s="78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0"/>
      <c r="R574" s="110"/>
      <c r="S574" s="110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</row>
    <row r="575" ht="21.0" customHeight="1">
      <c r="A575" s="78"/>
      <c r="B575" s="78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0"/>
      <c r="R575" s="110"/>
      <c r="S575" s="110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</row>
    <row r="576" ht="21.0" customHeight="1">
      <c r="A576" s="78"/>
      <c r="B576" s="78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0"/>
      <c r="R576" s="110"/>
      <c r="S576" s="110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</row>
    <row r="577" ht="21.0" customHeight="1">
      <c r="A577" s="78"/>
      <c r="B577" s="78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0"/>
      <c r="R577" s="110"/>
      <c r="S577" s="110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</row>
    <row r="578" ht="21.0" customHeight="1">
      <c r="A578" s="78"/>
      <c r="B578" s="78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0"/>
      <c r="R578" s="110"/>
      <c r="S578" s="110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</row>
    <row r="579" ht="21.0" customHeight="1">
      <c r="A579" s="78"/>
      <c r="B579" s="78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0"/>
      <c r="R579" s="110"/>
      <c r="S579" s="110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</row>
    <row r="580" ht="21.0" customHeight="1">
      <c r="A580" s="78"/>
      <c r="B580" s="78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0"/>
      <c r="R580" s="110"/>
      <c r="S580" s="110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</row>
    <row r="581" ht="21.0" customHeight="1">
      <c r="A581" s="78"/>
      <c r="B581" s="78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0"/>
      <c r="R581" s="110"/>
      <c r="S581" s="110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</row>
    <row r="582" ht="21.0" customHeight="1">
      <c r="A582" s="78"/>
      <c r="B582" s="78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0"/>
      <c r="R582" s="110"/>
      <c r="S582" s="110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</row>
    <row r="583" ht="21.0" customHeight="1">
      <c r="A583" s="78"/>
      <c r="B583" s="78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0"/>
      <c r="R583" s="110"/>
      <c r="S583" s="110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</row>
    <row r="584" ht="21.0" customHeight="1">
      <c r="A584" s="78"/>
      <c r="B584" s="78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0"/>
      <c r="R584" s="110"/>
      <c r="S584" s="110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</row>
    <row r="585" ht="21.0" customHeight="1">
      <c r="A585" s="78"/>
      <c r="B585" s="78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0"/>
      <c r="R585" s="110"/>
      <c r="S585" s="110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</row>
    <row r="586" ht="21.0" customHeight="1">
      <c r="A586" s="78"/>
      <c r="B586" s="78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0"/>
      <c r="R586" s="110"/>
      <c r="S586" s="110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</row>
    <row r="587" ht="21.0" customHeight="1">
      <c r="A587" s="78"/>
      <c r="B587" s="78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0"/>
      <c r="R587" s="110"/>
      <c r="S587" s="110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</row>
    <row r="588" ht="21.0" customHeight="1">
      <c r="A588" s="78"/>
      <c r="B588" s="78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0"/>
      <c r="R588" s="110"/>
      <c r="S588" s="110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</row>
    <row r="589" ht="21.0" customHeight="1">
      <c r="A589" s="78"/>
      <c r="B589" s="78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0"/>
      <c r="R589" s="110"/>
      <c r="S589" s="110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</row>
    <row r="590" ht="21.0" customHeight="1">
      <c r="A590" s="78"/>
      <c r="B590" s="78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0"/>
      <c r="R590" s="110"/>
      <c r="S590" s="110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</row>
    <row r="591" ht="21.0" customHeight="1">
      <c r="A591" s="78"/>
      <c r="B591" s="78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0"/>
      <c r="R591" s="110"/>
      <c r="S591" s="110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</row>
    <row r="592" ht="21.0" customHeight="1">
      <c r="A592" s="78"/>
      <c r="B592" s="78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0"/>
      <c r="R592" s="110"/>
      <c r="S592" s="110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</row>
    <row r="593" ht="21.0" customHeight="1">
      <c r="A593" s="78"/>
      <c r="B593" s="78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0"/>
      <c r="R593" s="110"/>
      <c r="S593" s="110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</row>
    <row r="594" ht="21.0" customHeight="1">
      <c r="A594" s="78"/>
      <c r="B594" s="78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0"/>
      <c r="R594" s="110"/>
      <c r="S594" s="110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</row>
    <row r="595" ht="21.0" customHeight="1">
      <c r="A595" s="78"/>
      <c r="B595" s="78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0"/>
      <c r="R595" s="110"/>
      <c r="S595" s="110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</row>
    <row r="596" ht="21.0" customHeight="1">
      <c r="A596" s="78"/>
      <c r="B596" s="78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0"/>
      <c r="R596" s="110"/>
      <c r="S596" s="110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</row>
    <row r="597" ht="21.0" customHeight="1">
      <c r="A597" s="78"/>
      <c r="B597" s="78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0"/>
      <c r="R597" s="110"/>
      <c r="S597" s="110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</row>
    <row r="598" ht="21.0" customHeight="1">
      <c r="A598" s="78"/>
      <c r="B598" s="78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0"/>
      <c r="R598" s="110"/>
      <c r="S598" s="110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</row>
    <row r="599" ht="21.0" customHeight="1">
      <c r="A599" s="78"/>
      <c r="B599" s="78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0"/>
      <c r="R599" s="110"/>
      <c r="S599" s="110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</row>
    <row r="600" ht="21.0" customHeight="1">
      <c r="A600" s="78"/>
      <c r="B600" s="78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0"/>
      <c r="R600" s="110"/>
      <c r="S600" s="110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</row>
    <row r="601" ht="21.0" customHeight="1">
      <c r="A601" s="78"/>
      <c r="B601" s="78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0"/>
      <c r="R601" s="110"/>
      <c r="S601" s="110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</row>
    <row r="602" ht="21.0" customHeight="1">
      <c r="A602" s="78"/>
      <c r="B602" s="78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0"/>
      <c r="R602" s="110"/>
      <c r="S602" s="110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</row>
    <row r="603" ht="21.0" customHeight="1">
      <c r="A603" s="78"/>
      <c r="B603" s="78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0"/>
      <c r="R603" s="110"/>
      <c r="S603" s="110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</row>
    <row r="604" ht="21.0" customHeight="1">
      <c r="A604" s="78"/>
      <c r="B604" s="78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0"/>
      <c r="R604" s="110"/>
      <c r="S604" s="110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</row>
    <row r="605" ht="21.0" customHeight="1">
      <c r="A605" s="78"/>
      <c r="B605" s="78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0"/>
      <c r="R605" s="110"/>
      <c r="S605" s="110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</row>
    <row r="606" ht="21.0" customHeight="1">
      <c r="A606" s="78"/>
      <c r="B606" s="78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0"/>
      <c r="R606" s="110"/>
      <c r="S606" s="110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</row>
    <row r="607" ht="21.0" customHeight="1">
      <c r="A607" s="78"/>
      <c r="B607" s="78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0"/>
      <c r="R607" s="110"/>
      <c r="S607" s="110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</row>
    <row r="608" ht="21.0" customHeight="1">
      <c r="A608" s="78"/>
      <c r="B608" s="78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0"/>
      <c r="R608" s="110"/>
      <c r="S608" s="110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</row>
    <row r="609" ht="21.0" customHeight="1">
      <c r="A609" s="78"/>
      <c r="B609" s="78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0"/>
      <c r="R609" s="110"/>
      <c r="S609" s="110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</row>
    <row r="610" ht="21.0" customHeight="1">
      <c r="A610" s="78"/>
      <c r="B610" s="78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0"/>
      <c r="R610" s="110"/>
      <c r="S610" s="110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</row>
    <row r="611" ht="21.0" customHeight="1">
      <c r="A611" s="78"/>
      <c r="B611" s="78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0"/>
      <c r="R611" s="110"/>
      <c r="S611" s="110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</row>
    <row r="612" ht="21.0" customHeight="1">
      <c r="A612" s="78"/>
      <c r="B612" s="78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0"/>
      <c r="R612" s="110"/>
      <c r="S612" s="110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</row>
    <row r="613" ht="21.0" customHeight="1">
      <c r="A613" s="78"/>
      <c r="B613" s="78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0"/>
      <c r="R613" s="110"/>
      <c r="S613" s="110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</row>
    <row r="614" ht="21.0" customHeight="1">
      <c r="A614" s="78"/>
      <c r="B614" s="78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0"/>
      <c r="R614" s="110"/>
      <c r="S614" s="110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</row>
    <row r="615" ht="21.0" customHeight="1">
      <c r="A615" s="78"/>
      <c r="B615" s="78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0"/>
      <c r="R615" s="110"/>
      <c r="S615" s="110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</row>
    <row r="616" ht="21.0" customHeight="1">
      <c r="A616" s="78"/>
      <c r="B616" s="78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0"/>
      <c r="R616" s="110"/>
      <c r="S616" s="110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</row>
    <row r="617" ht="21.0" customHeight="1">
      <c r="A617" s="78"/>
      <c r="B617" s="78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0"/>
      <c r="R617" s="110"/>
      <c r="S617" s="110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</row>
    <row r="618" ht="21.0" customHeight="1">
      <c r="A618" s="78"/>
      <c r="B618" s="78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0"/>
      <c r="R618" s="110"/>
      <c r="S618" s="110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</row>
    <row r="619" ht="21.0" customHeight="1">
      <c r="A619" s="78"/>
      <c r="B619" s="78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0"/>
      <c r="R619" s="110"/>
      <c r="S619" s="110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</row>
    <row r="620" ht="21.0" customHeight="1">
      <c r="A620" s="78"/>
      <c r="B620" s="78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0"/>
      <c r="R620" s="110"/>
      <c r="S620" s="110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</row>
    <row r="621" ht="21.0" customHeight="1">
      <c r="A621" s="78"/>
      <c r="B621" s="78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0"/>
      <c r="R621" s="110"/>
      <c r="S621" s="110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</row>
    <row r="622" ht="21.0" customHeight="1">
      <c r="A622" s="78"/>
      <c r="B622" s="78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0"/>
      <c r="R622" s="110"/>
      <c r="S622" s="110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</row>
    <row r="623" ht="21.0" customHeight="1">
      <c r="A623" s="78"/>
      <c r="B623" s="78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0"/>
      <c r="R623" s="110"/>
      <c r="S623" s="110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</row>
    <row r="624" ht="21.0" customHeight="1">
      <c r="A624" s="78"/>
      <c r="B624" s="78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0"/>
      <c r="R624" s="110"/>
      <c r="S624" s="110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</row>
    <row r="625" ht="21.0" customHeight="1">
      <c r="A625" s="78"/>
      <c r="B625" s="78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0"/>
      <c r="R625" s="110"/>
      <c r="S625" s="110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</row>
    <row r="626" ht="21.0" customHeight="1">
      <c r="A626" s="78"/>
      <c r="B626" s="78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0"/>
      <c r="R626" s="110"/>
      <c r="S626" s="110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</row>
    <row r="627" ht="21.0" customHeight="1">
      <c r="A627" s="78"/>
      <c r="B627" s="78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0"/>
      <c r="R627" s="110"/>
      <c r="S627" s="110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</row>
    <row r="628" ht="21.0" customHeight="1">
      <c r="A628" s="78"/>
      <c r="B628" s="78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0"/>
      <c r="R628" s="110"/>
      <c r="S628" s="110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</row>
    <row r="629" ht="21.0" customHeight="1">
      <c r="A629" s="78"/>
      <c r="B629" s="78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0"/>
      <c r="R629" s="110"/>
      <c r="S629" s="110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</row>
    <row r="630" ht="21.0" customHeight="1">
      <c r="A630" s="78"/>
      <c r="B630" s="78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0"/>
      <c r="R630" s="110"/>
      <c r="S630" s="110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</row>
    <row r="631" ht="21.0" customHeight="1">
      <c r="A631" s="78"/>
      <c r="B631" s="78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0"/>
      <c r="R631" s="110"/>
      <c r="S631" s="110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</row>
    <row r="632" ht="21.0" customHeight="1">
      <c r="A632" s="78"/>
      <c r="B632" s="78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0"/>
      <c r="R632" s="110"/>
      <c r="S632" s="110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</row>
    <row r="633" ht="21.0" customHeight="1">
      <c r="A633" s="78"/>
      <c r="B633" s="78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0"/>
      <c r="R633" s="110"/>
      <c r="S633" s="110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</row>
    <row r="634" ht="21.0" customHeight="1">
      <c r="A634" s="78"/>
      <c r="B634" s="78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0"/>
      <c r="R634" s="110"/>
      <c r="S634" s="110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</row>
    <row r="635" ht="21.0" customHeight="1">
      <c r="A635" s="78"/>
      <c r="B635" s="78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0"/>
      <c r="R635" s="110"/>
      <c r="S635" s="110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</row>
    <row r="636" ht="21.0" customHeight="1">
      <c r="A636" s="78"/>
      <c r="B636" s="78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0"/>
      <c r="R636" s="110"/>
      <c r="S636" s="110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</row>
    <row r="637" ht="21.0" customHeight="1">
      <c r="A637" s="78"/>
      <c r="B637" s="78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0"/>
      <c r="R637" s="110"/>
      <c r="S637" s="110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</row>
    <row r="638" ht="21.0" customHeight="1">
      <c r="A638" s="78"/>
      <c r="B638" s="78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0"/>
      <c r="R638" s="110"/>
      <c r="S638" s="110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</row>
    <row r="639" ht="21.0" customHeight="1">
      <c r="A639" s="78"/>
      <c r="B639" s="78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0"/>
      <c r="R639" s="110"/>
      <c r="S639" s="110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</row>
    <row r="640" ht="21.0" customHeight="1">
      <c r="A640" s="78"/>
      <c r="B640" s="78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0"/>
      <c r="R640" s="110"/>
      <c r="S640" s="110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</row>
    <row r="641" ht="21.0" customHeight="1">
      <c r="A641" s="78"/>
      <c r="B641" s="78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0"/>
      <c r="R641" s="110"/>
      <c r="S641" s="110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</row>
    <row r="642" ht="21.0" customHeight="1">
      <c r="A642" s="78"/>
      <c r="B642" s="78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0"/>
      <c r="R642" s="110"/>
      <c r="S642" s="110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</row>
    <row r="643" ht="21.0" customHeight="1">
      <c r="A643" s="78"/>
      <c r="B643" s="78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0"/>
      <c r="R643" s="110"/>
      <c r="S643" s="110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</row>
    <row r="644" ht="21.0" customHeight="1">
      <c r="A644" s="78"/>
      <c r="B644" s="78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0"/>
      <c r="R644" s="110"/>
      <c r="S644" s="110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</row>
    <row r="645" ht="21.0" customHeight="1">
      <c r="A645" s="78"/>
      <c r="B645" s="78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0"/>
      <c r="R645" s="110"/>
      <c r="S645" s="110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</row>
    <row r="646" ht="21.0" customHeight="1">
      <c r="A646" s="78"/>
      <c r="B646" s="78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0"/>
      <c r="R646" s="110"/>
      <c r="S646" s="110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</row>
    <row r="647" ht="21.0" customHeight="1">
      <c r="A647" s="78"/>
      <c r="B647" s="78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0"/>
      <c r="R647" s="110"/>
      <c r="S647" s="110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</row>
    <row r="648" ht="21.0" customHeight="1">
      <c r="A648" s="78"/>
      <c r="B648" s="78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0"/>
      <c r="R648" s="110"/>
      <c r="S648" s="110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</row>
    <row r="649" ht="21.0" customHeight="1">
      <c r="A649" s="78"/>
      <c r="B649" s="78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0"/>
      <c r="R649" s="110"/>
      <c r="S649" s="110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</row>
    <row r="650" ht="21.0" customHeight="1">
      <c r="A650" s="78"/>
      <c r="B650" s="78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0"/>
      <c r="R650" s="110"/>
      <c r="S650" s="110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</row>
    <row r="651" ht="21.0" customHeight="1">
      <c r="A651" s="78"/>
      <c r="B651" s="78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0"/>
      <c r="R651" s="110"/>
      <c r="S651" s="110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</row>
    <row r="652" ht="21.0" customHeight="1">
      <c r="A652" s="78"/>
      <c r="B652" s="78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0"/>
      <c r="R652" s="110"/>
      <c r="S652" s="110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</row>
    <row r="653" ht="21.0" customHeight="1">
      <c r="A653" s="78"/>
      <c r="B653" s="78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0"/>
      <c r="R653" s="110"/>
      <c r="S653" s="110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</row>
    <row r="654" ht="21.0" customHeight="1">
      <c r="A654" s="78"/>
      <c r="B654" s="78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0"/>
      <c r="R654" s="110"/>
      <c r="S654" s="110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</row>
    <row r="655" ht="21.0" customHeight="1">
      <c r="A655" s="78"/>
      <c r="B655" s="78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0"/>
      <c r="R655" s="110"/>
      <c r="S655" s="110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</row>
    <row r="656" ht="21.0" customHeight="1">
      <c r="A656" s="78"/>
      <c r="B656" s="78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0"/>
      <c r="R656" s="110"/>
      <c r="S656" s="110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</row>
    <row r="657" ht="21.0" customHeight="1">
      <c r="A657" s="78"/>
      <c r="B657" s="78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0"/>
      <c r="R657" s="110"/>
      <c r="S657" s="110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</row>
    <row r="658" ht="21.0" customHeight="1">
      <c r="A658" s="78"/>
      <c r="B658" s="78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0"/>
      <c r="R658" s="110"/>
      <c r="S658" s="110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</row>
    <row r="659" ht="21.0" customHeight="1">
      <c r="A659" s="78"/>
      <c r="B659" s="78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0"/>
      <c r="R659" s="110"/>
      <c r="S659" s="110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</row>
    <row r="660" ht="21.0" customHeight="1">
      <c r="A660" s="78"/>
      <c r="B660" s="78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0"/>
      <c r="R660" s="110"/>
      <c r="S660" s="110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</row>
    <row r="661" ht="21.0" customHeight="1">
      <c r="A661" s="78"/>
      <c r="B661" s="78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0"/>
      <c r="R661" s="110"/>
      <c r="S661" s="110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</row>
    <row r="662" ht="21.0" customHeight="1">
      <c r="A662" s="78"/>
      <c r="B662" s="78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0"/>
      <c r="R662" s="110"/>
      <c r="S662" s="110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</row>
    <row r="663" ht="21.0" customHeight="1">
      <c r="A663" s="78"/>
      <c r="B663" s="78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0"/>
      <c r="R663" s="110"/>
      <c r="S663" s="110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</row>
    <row r="664" ht="21.0" customHeight="1">
      <c r="A664" s="78"/>
      <c r="B664" s="78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0"/>
      <c r="R664" s="110"/>
      <c r="S664" s="110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</row>
    <row r="665" ht="21.0" customHeight="1">
      <c r="A665" s="78"/>
      <c r="B665" s="78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0"/>
      <c r="R665" s="110"/>
      <c r="S665" s="110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</row>
    <row r="666" ht="21.0" customHeight="1">
      <c r="A666" s="78"/>
      <c r="B666" s="78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0"/>
      <c r="R666" s="110"/>
      <c r="S666" s="110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</row>
    <row r="667" ht="21.0" customHeight="1">
      <c r="A667" s="78"/>
      <c r="B667" s="78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0"/>
      <c r="R667" s="110"/>
      <c r="S667" s="110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</row>
    <row r="668" ht="21.0" customHeight="1">
      <c r="A668" s="78"/>
      <c r="B668" s="78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0"/>
      <c r="R668" s="110"/>
      <c r="S668" s="110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</row>
    <row r="669" ht="21.0" customHeight="1">
      <c r="A669" s="78"/>
      <c r="B669" s="78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0"/>
      <c r="R669" s="110"/>
      <c r="S669" s="110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</row>
    <row r="670" ht="21.0" customHeight="1">
      <c r="A670" s="78"/>
      <c r="B670" s="78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0"/>
      <c r="R670" s="110"/>
      <c r="S670" s="110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</row>
    <row r="671" ht="21.0" customHeight="1">
      <c r="A671" s="78"/>
      <c r="B671" s="78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0"/>
      <c r="R671" s="110"/>
      <c r="S671" s="110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</row>
    <row r="672" ht="21.0" customHeight="1">
      <c r="A672" s="78"/>
      <c r="B672" s="78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0"/>
      <c r="R672" s="110"/>
      <c r="S672" s="110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</row>
    <row r="673" ht="21.0" customHeight="1">
      <c r="A673" s="78"/>
      <c r="B673" s="78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0"/>
      <c r="R673" s="110"/>
      <c r="S673" s="110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</row>
    <row r="674" ht="21.0" customHeight="1">
      <c r="A674" s="78"/>
      <c r="B674" s="78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0"/>
      <c r="R674" s="110"/>
      <c r="S674" s="110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</row>
    <row r="675" ht="21.0" customHeight="1">
      <c r="A675" s="78"/>
      <c r="B675" s="78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0"/>
      <c r="R675" s="110"/>
      <c r="S675" s="110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</row>
    <row r="676" ht="21.0" customHeight="1">
      <c r="A676" s="78"/>
      <c r="B676" s="78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0"/>
      <c r="R676" s="110"/>
      <c r="S676" s="110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</row>
    <row r="677" ht="21.0" customHeight="1">
      <c r="A677" s="78"/>
      <c r="B677" s="78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0"/>
      <c r="R677" s="110"/>
      <c r="S677" s="110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</row>
    <row r="678" ht="21.0" customHeight="1">
      <c r="A678" s="78"/>
      <c r="B678" s="78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0"/>
      <c r="R678" s="110"/>
      <c r="S678" s="110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</row>
    <row r="679" ht="21.0" customHeight="1">
      <c r="A679" s="78"/>
      <c r="B679" s="78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0"/>
      <c r="R679" s="110"/>
      <c r="S679" s="110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</row>
    <row r="680" ht="21.0" customHeight="1">
      <c r="A680" s="78"/>
      <c r="B680" s="78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0"/>
      <c r="R680" s="110"/>
      <c r="S680" s="110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</row>
    <row r="681" ht="21.0" customHeight="1">
      <c r="A681" s="78"/>
      <c r="B681" s="78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0"/>
      <c r="R681" s="110"/>
      <c r="S681" s="110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</row>
    <row r="682" ht="21.0" customHeight="1">
      <c r="A682" s="78"/>
      <c r="B682" s="78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0"/>
      <c r="R682" s="110"/>
      <c r="S682" s="110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</row>
    <row r="683" ht="21.0" customHeight="1">
      <c r="A683" s="78"/>
      <c r="B683" s="78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0"/>
      <c r="R683" s="110"/>
      <c r="S683" s="110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</row>
    <row r="684" ht="21.0" customHeight="1">
      <c r="A684" s="78"/>
      <c r="B684" s="78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0"/>
      <c r="R684" s="110"/>
      <c r="S684" s="110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</row>
    <row r="685" ht="21.0" customHeight="1">
      <c r="A685" s="78"/>
      <c r="B685" s="78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0"/>
      <c r="R685" s="110"/>
      <c r="S685" s="110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</row>
    <row r="686" ht="21.0" customHeight="1">
      <c r="A686" s="78"/>
      <c r="B686" s="78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0"/>
      <c r="R686" s="110"/>
      <c r="S686" s="110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</row>
    <row r="687" ht="21.0" customHeight="1">
      <c r="A687" s="78"/>
      <c r="B687" s="78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0"/>
      <c r="R687" s="110"/>
      <c r="S687" s="110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</row>
    <row r="688" ht="21.0" customHeight="1">
      <c r="A688" s="78"/>
      <c r="B688" s="78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0"/>
      <c r="R688" s="110"/>
      <c r="S688" s="110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</row>
    <row r="689" ht="21.0" customHeight="1">
      <c r="A689" s="78"/>
      <c r="B689" s="78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0"/>
      <c r="R689" s="110"/>
      <c r="S689" s="110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</row>
    <row r="690" ht="21.0" customHeight="1">
      <c r="A690" s="78"/>
      <c r="B690" s="78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0"/>
      <c r="R690" s="110"/>
      <c r="S690" s="110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</row>
    <row r="691" ht="21.0" customHeight="1">
      <c r="A691" s="78"/>
      <c r="B691" s="78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0"/>
      <c r="R691" s="110"/>
      <c r="S691" s="110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</row>
    <row r="692" ht="21.0" customHeight="1">
      <c r="A692" s="78"/>
      <c r="B692" s="78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0"/>
      <c r="R692" s="110"/>
      <c r="S692" s="110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</row>
    <row r="693" ht="21.0" customHeight="1">
      <c r="A693" s="78"/>
      <c r="B693" s="78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0"/>
      <c r="R693" s="110"/>
      <c r="S693" s="110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</row>
    <row r="694" ht="21.0" customHeight="1">
      <c r="A694" s="78"/>
      <c r="B694" s="78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0"/>
      <c r="R694" s="110"/>
      <c r="S694" s="110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</row>
    <row r="695" ht="21.0" customHeight="1">
      <c r="A695" s="78"/>
      <c r="B695" s="78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0"/>
      <c r="R695" s="110"/>
      <c r="S695" s="110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</row>
    <row r="696" ht="21.0" customHeight="1">
      <c r="A696" s="78"/>
      <c r="B696" s="78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0"/>
      <c r="R696" s="110"/>
      <c r="S696" s="110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</row>
    <row r="697" ht="21.0" customHeight="1">
      <c r="A697" s="78"/>
      <c r="B697" s="78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0"/>
      <c r="R697" s="110"/>
      <c r="S697" s="110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</row>
    <row r="698" ht="21.0" customHeight="1">
      <c r="A698" s="78"/>
      <c r="B698" s="78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0"/>
      <c r="R698" s="110"/>
      <c r="S698" s="110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</row>
    <row r="699" ht="21.0" customHeight="1">
      <c r="A699" s="78"/>
      <c r="B699" s="78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0"/>
      <c r="R699" s="110"/>
      <c r="S699" s="110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</row>
    <row r="700" ht="21.0" customHeight="1">
      <c r="A700" s="78"/>
      <c r="B700" s="78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0"/>
      <c r="R700" s="110"/>
      <c r="S700" s="110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</row>
    <row r="701" ht="21.0" customHeight="1">
      <c r="A701" s="78"/>
      <c r="B701" s="78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0"/>
      <c r="R701" s="110"/>
      <c r="S701" s="110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</row>
    <row r="702" ht="21.0" customHeight="1">
      <c r="A702" s="78"/>
      <c r="B702" s="78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0"/>
      <c r="R702" s="110"/>
      <c r="S702" s="110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</row>
    <row r="703" ht="21.0" customHeight="1">
      <c r="A703" s="78"/>
      <c r="B703" s="78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0"/>
      <c r="R703" s="110"/>
      <c r="S703" s="110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</row>
    <row r="704" ht="21.0" customHeight="1">
      <c r="A704" s="78"/>
      <c r="B704" s="78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0"/>
      <c r="R704" s="110"/>
      <c r="S704" s="110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</row>
    <row r="705" ht="21.0" customHeight="1">
      <c r="A705" s="78"/>
      <c r="B705" s="78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0"/>
      <c r="R705" s="110"/>
      <c r="S705" s="110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</row>
    <row r="706" ht="21.0" customHeight="1">
      <c r="A706" s="78"/>
      <c r="B706" s="78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0"/>
      <c r="R706" s="110"/>
      <c r="S706" s="110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</row>
    <row r="707" ht="21.0" customHeight="1">
      <c r="A707" s="78"/>
      <c r="B707" s="78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0"/>
      <c r="R707" s="110"/>
      <c r="S707" s="110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</row>
    <row r="708" ht="21.0" customHeight="1">
      <c r="A708" s="78"/>
      <c r="B708" s="78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0"/>
      <c r="R708" s="110"/>
      <c r="S708" s="110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</row>
    <row r="709" ht="21.0" customHeight="1">
      <c r="A709" s="78"/>
      <c r="B709" s="78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0"/>
      <c r="R709" s="110"/>
      <c r="S709" s="110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</row>
    <row r="710" ht="21.0" customHeight="1">
      <c r="A710" s="78"/>
      <c r="B710" s="78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0"/>
      <c r="R710" s="110"/>
      <c r="S710" s="110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</row>
    <row r="711" ht="21.0" customHeight="1">
      <c r="A711" s="78"/>
      <c r="B711" s="78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0"/>
      <c r="R711" s="110"/>
      <c r="S711" s="110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</row>
    <row r="712" ht="21.0" customHeight="1">
      <c r="A712" s="78"/>
      <c r="B712" s="78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0"/>
      <c r="R712" s="110"/>
      <c r="S712" s="110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</row>
    <row r="713" ht="21.0" customHeight="1">
      <c r="A713" s="78"/>
      <c r="B713" s="78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0"/>
      <c r="R713" s="110"/>
      <c r="S713" s="110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</row>
    <row r="714" ht="21.0" customHeight="1">
      <c r="A714" s="78"/>
      <c r="B714" s="78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0"/>
      <c r="R714" s="110"/>
      <c r="S714" s="110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</row>
    <row r="715" ht="21.0" customHeight="1">
      <c r="A715" s="78"/>
      <c r="B715" s="78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0"/>
      <c r="R715" s="110"/>
      <c r="S715" s="110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</row>
    <row r="716" ht="21.0" customHeight="1">
      <c r="A716" s="78"/>
      <c r="B716" s="78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0"/>
      <c r="R716" s="110"/>
      <c r="S716" s="110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</row>
    <row r="717" ht="21.0" customHeight="1">
      <c r="A717" s="78"/>
      <c r="B717" s="78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0"/>
      <c r="R717" s="110"/>
      <c r="S717" s="110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</row>
    <row r="718" ht="21.0" customHeight="1">
      <c r="A718" s="78"/>
      <c r="B718" s="78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0"/>
      <c r="R718" s="110"/>
      <c r="S718" s="110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</row>
    <row r="719" ht="21.0" customHeight="1">
      <c r="A719" s="78"/>
      <c r="B719" s="78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0"/>
      <c r="R719" s="110"/>
      <c r="S719" s="110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</row>
    <row r="720" ht="21.0" customHeight="1">
      <c r="A720" s="78"/>
      <c r="B720" s="78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0"/>
      <c r="R720" s="110"/>
      <c r="S720" s="110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</row>
    <row r="721" ht="21.0" customHeight="1">
      <c r="A721" s="78"/>
      <c r="B721" s="78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0"/>
      <c r="R721" s="110"/>
      <c r="S721" s="110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</row>
    <row r="722" ht="21.0" customHeight="1">
      <c r="A722" s="78"/>
      <c r="B722" s="78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0"/>
      <c r="R722" s="110"/>
      <c r="S722" s="110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</row>
    <row r="723" ht="21.0" customHeight="1">
      <c r="A723" s="78"/>
      <c r="B723" s="78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0"/>
      <c r="R723" s="110"/>
      <c r="S723" s="110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</row>
    <row r="724" ht="21.0" customHeight="1">
      <c r="A724" s="78"/>
      <c r="B724" s="78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0"/>
      <c r="R724" s="110"/>
      <c r="S724" s="110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</row>
    <row r="725" ht="21.0" customHeight="1">
      <c r="A725" s="78"/>
      <c r="B725" s="78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0"/>
      <c r="R725" s="110"/>
      <c r="S725" s="110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</row>
    <row r="726" ht="21.0" customHeight="1">
      <c r="A726" s="78"/>
      <c r="B726" s="78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0"/>
      <c r="R726" s="110"/>
      <c r="S726" s="110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</row>
    <row r="727" ht="21.0" customHeight="1">
      <c r="A727" s="78"/>
      <c r="B727" s="78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0"/>
      <c r="R727" s="110"/>
      <c r="S727" s="110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</row>
    <row r="728" ht="21.0" customHeight="1">
      <c r="A728" s="78"/>
      <c r="B728" s="78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0"/>
      <c r="R728" s="110"/>
      <c r="S728" s="110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</row>
    <row r="729" ht="21.0" customHeight="1">
      <c r="A729" s="78"/>
      <c r="B729" s="78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0"/>
      <c r="R729" s="110"/>
      <c r="S729" s="110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</row>
    <row r="730" ht="21.0" customHeight="1">
      <c r="A730" s="78"/>
      <c r="B730" s="78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0"/>
      <c r="R730" s="110"/>
      <c r="S730" s="110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</row>
    <row r="731" ht="21.0" customHeight="1">
      <c r="A731" s="78"/>
      <c r="B731" s="78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0"/>
      <c r="R731" s="110"/>
      <c r="S731" s="110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</row>
    <row r="732" ht="21.0" customHeight="1">
      <c r="A732" s="78"/>
      <c r="B732" s="78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0"/>
      <c r="R732" s="110"/>
      <c r="S732" s="110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</row>
    <row r="733" ht="21.0" customHeight="1">
      <c r="A733" s="78"/>
      <c r="B733" s="78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0"/>
      <c r="R733" s="110"/>
      <c r="S733" s="110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</row>
    <row r="734" ht="21.0" customHeight="1">
      <c r="A734" s="78"/>
      <c r="B734" s="78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0"/>
      <c r="R734" s="110"/>
      <c r="S734" s="110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</row>
    <row r="735" ht="21.0" customHeight="1">
      <c r="A735" s="78"/>
      <c r="B735" s="78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0"/>
      <c r="R735" s="110"/>
      <c r="S735" s="110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</row>
    <row r="736" ht="21.0" customHeight="1">
      <c r="A736" s="78"/>
      <c r="B736" s="78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0"/>
      <c r="R736" s="110"/>
      <c r="S736" s="110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</row>
    <row r="737" ht="21.0" customHeight="1">
      <c r="A737" s="78"/>
      <c r="B737" s="78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0"/>
      <c r="R737" s="110"/>
      <c r="S737" s="110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</row>
    <row r="738" ht="21.0" customHeight="1">
      <c r="A738" s="78"/>
      <c r="B738" s="78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0"/>
      <c r="R738" s="110"/>
      <c r="S738" s="110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</row>
    <row r="739" ht="21.0" customHeight="1">
      <c r="A739" s="78"/>
      <c r="B739" s="78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0"/>
      <c r="R739" s="110"/>
      <c r="S739" s="110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</row>
    <row r="740" ht="21.0" customHeight="1">
      <c r="A740" s="78"/>
      <c r="B740" s="78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0"/>
      <c r="R740" s="110"/>
      <c r="S740" s="110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</row>
    <row r="741" ht="21.0" customHeight="1">
      <c r="A741" s="78"/>
      <c r="B741" s="78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0"/>
      <c r="R741" s="110"/>
      <c r="S741" s="110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</row>
    <row r="742" ht="21.0" customHeight="1">
      <c r="A742" s="78"/>
      <c r="B742" s="78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0"/>
      <c r="R742" s="110"/>
      <c r="S742" s="110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</row>
    <row r="743" ht="21.0" customHeight="1">
      <c r="A743" s="78"/>
      <c r="B743" s="78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0"/>
      <c r="R743" s="110"/>
      <c r="S743" s="110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</row>
    <row r="744" ht="21.0" customHeight="1">
      <c r="A744" s="78"/>
      <c r="B744" s="78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0"/>
      <c r="R744" s="110"/>
      <c r="S744" s="110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</row>
    <row r="745" ht="21.0" customHeight="1">
      <c r="A745" s="78"/>
      <c r="B745" s="78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0"/>
      <c r="R745" s="110"/>
      <c r="S745" s="110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</row>
    <row r="746" ht="21.0" customHeight="1">
      <c r="A746" s="78"/>
      <c r="B746" s="78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0"/>
      <c r="R746" s="110"/>
      <c r="S746" s="110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</row>
    <row r="747" ht="21.0" customHeight="1">
      <c r="A747" s="78"/>
      <c r="B747" s="78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0"/>
      <c r="R747" s="110"/>
      <c r="S747" s="110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</row>
    <row r="748" ht="21.0" customHeight="1">
      <c r="A748" s="78"/>
      <c r="B748" s="78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0"/>
      <c r="R748" s="110"/>
      <c r="S748" s="110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</row>
    <row r="749" ht="21.0" customHeight="1">
      <c r="A749" s="78"/>
      <c r="B749" s="78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0"/>
      <c r="R749" s="110"/>
      <c r="S749" s="110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</row>
    <row r="750" ht="21.0" customHeight="1">
      <c r="A750" s="78"/>
      <c r="B750" s="78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0"/>
      <c r="R750" s="110"/>
      <c r="S750" s="110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</row>
    <row r="751" ht="21.0" customHeight="1">
      <c r="A751" s="78"/>
      <c r="B751" s="78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0"/>
      <c r="R751" s="110"/>
      <c r="S751" s="110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</row>
    <row r="752" ht="21.0" customHeight="1">
      <c r="A752" s="78"/>
      <c r="B752" s="78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0"/>
      <c r="R752" s="110"/>
      <c r="S752" s="110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</row>
    <row r="753" ht="21.0" customHeight="1">
      <c r="A753" s="78"/>
      <c r="B753" s="78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0"/>
      <c r="R753" s="110"/>
      <c r="S753" s="110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</row>
    <row r="754" ht="21.0" customHeight="1">
      <c r="A754" s="78"/>
      <c r="B754" s="78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0"/>
      <c r="R754" s="110"/>
      <c r="S754" s="110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</row>
    <row r="755" ht="21.0" customHeight="1">
      <c r="A755" s="78"/>
      <c r="B755" s="78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0"/>
      <c r="R755" s="110"/>
      <c r="S755" s="110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</row>
    <row r="756" ht="21.0" customHeight="1">
      <c r="A756" s="78"/>
      <c r="B756" s="78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0"/>
      <c r="R756" s="110"/>
      <c r="S756" s="110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</row>
    <row r="757" ht="21.0" customHeight="1">
      <c r="A757" s="78"/>
      <c r="B757" s="78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0"/>
      <c r="R757" s="110"/>
      <c r="S757" s="110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</row>
    <row r="758" ht="21.0" customHeight="1">
      <c r="A758" s="78"/>
      <c r="B758" s="78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0"/>
      <c r="R758" s="110"/>
      <c r="S758" s="110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</row>
    <row r="759" ht="21.0" customHeight="1">
      <c r="A759" s="78"/>
      <c r="B759" s="78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0"/>
      <c r="R759" s="110"/>
      <c r="S759" s="110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</row>
    <row r="760" ht="21.0" customHeight="1">
      <c r="A760" s="78"/>
      <c r="B760" s="78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0"/>
      <c r="R760" s="110"/>
      <c r="S760" s="110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</row>
    <row r="761" ht="21.0" customHeight="1">
      <c r="A761" s="78"/>
      <c r="B761" s="78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0"/>
      <c r="R761" s="110"/>
      <c r="S761" s="110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</row>
    <row r="762" ht="21.0" customHeight="1">
      <c r="A762" s="78"/>
      <c r="B762" s="78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0"/>
      <c r="R762" s="110"/>
      <c r="S762" s="110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</row>
    <row r="763" ht="21.0" customHeight="1">
      <c r="A763" s="78"/>
      <c r="B763" s="78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0"/>
      <c r="R763" s="110"/>
      <c r="S763" s="110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</row>
    <row r="764" ht="21.0" customHeight="1">
      <c r="A764" s="78"/>
      <c r="B764" s="78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0"/>
      <c r="R764" s="110"/>
      <c r="S764" s="110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</row>
    <row r="765" ht="21.0" customHeight="1">
      <c r="A765" s="78"/>
      <c r="B765" s="78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0"/>
      <c r="R765" s="110"/>
      <c r="S765" s="110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</row>
    <row r="766" ht="21.0" customHeight="1">
      <c r="A766" s="78"/>
      <c r="B766" s="78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0"/>
      <c r="R766" s="110"/>
      <c r="S766" s="110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</row>
    <row r="767" ht="21.0" customHeight="1">
      <c r="A767" s="78"/>
      <c r="B767" s="78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0"/>
      <c r="R767" s="110"/>
      <c r="S767" s="110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</row>
    <row r="768" ht="21.0" customHeight="1">
      <c r="A768" s="78"/>
      <c r="B768" s="78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0"/>
      <c r="R768" s="110"/>
      <c r="S768" s="110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</row>
    <row r="769" ht="21.0" customHeight="1">
      <c r="A769" s="78"/>
      <c r="B769" s="78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0"/>
      <c r="R769" s="110"/>
      <c r="S769" s="110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</row>
    <row r="770" ht="21.0" customHeight="1">
      <c r="A770" s="78"/>
      <c r="B770" s="78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0"/>
      <c r="R770" s="110"/>
      <c r="S770" s="110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</row>
    <row r="771" ht="21.0" customHeight="1">
      <c r="A771" s="78"/>
      <c r="B771" s="78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0"/>
      <c r="R771" s="110"/>
      <c r="S771" s="110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</row>
    <row r="772" ht="21.0" customHeight="1">
      <c r="A772" s="78"/>
      <c r="B772" s="78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0"/>
      <c r="R772" s="110"/>
      <c r="S772" s="110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</row>
    <row r="773" ht="21.0" customHeight="1">
      <c r="A773" s="78"/>
      <c r="B773" s="78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0"/>
      <c r="R773" s="110"/>
      <c r="S773" s="110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</row>
    <row r="774" ht="21.0" customHeight="1">
      <c r="A774" s="78"/>
      <c r="B774" s="78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0"/>
      <c r="R774" s="110"/>
      <c r="S774" s="110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</row>
    <row r="775" ht="21.0" customHeight="1">
      <c r="A775" s="78"/>
      <c r="B775" s="78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0"/>
      <c r="R775" s="110"/>
      <c r="S775" s="110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</row>
    <row r="776" ht="21.0" customHeight="1">
      <c r="A776" s="78"/>
      <c r="B776" s="78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0"/>
      <c r="R776" s="110"/>
      <c r="S776" s="110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</row>
    <row r="777" ht="21.0" customHeight="1">
      <c r="A777" s="78"/>
      <c r="B777" s="78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0"/>
      <c r="R777" s="110"/>
      <c r="S777" s="110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</row>
    <row r="778" ht="21.0" customHeight="1">
      <c r="A778" s="78"/>
      <c r="B778" s="78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0"/>
      <c r="R778" s="110"/>
      <c r="S778" s="110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</row>
    <row r="779" ht="21.0" customHeight="1">
      <c r="A779" s="78"/>
      <c r="B779" s="78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0"/>
      <c r="R779" s="110"/>
      <c r="S779" s="110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</row>
    <row r="780" ht="21.0" customHeight="1">
      <c r="A780" s="78"/>
      <c r="B780" s="78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0"/>
      <c r="R780" s="110"/>
      <c r="S780" s="110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</row>
    <row r="781" ht="21.0" customHeight="1">
      <c r="A781" s="78"/>
      <c r="B781" s="78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0"/>
      <c r="R781" s="110"/>
      <c r="S781" s="110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</row>
    <row r="782" ht="21.0" customHeight="1">
      <c r="A782" s="78"/>
      <c r="B782" s="78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0"/>
      <c r="R782" s="110"/>
      <c r="S782" s="110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</row>
    <row r="783" ht="21.0" customHeight="1">
      <c r="A783" s="78"/>
      <c r="B783" s="78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0"/>
      <c r="R783" s="110"/>
      <c r="S783" s="110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</row>
    <row r="784" ht="21.0" customHeight="1">
      <c r="A784" s="78"/>
      <c r="B784" s="78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0"/>
      <c r="R784" s="110"/>
      <c r="S784" s="110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</row>
    <row r="785" ht="21.0" customHeight="1">
      <c r="A785" s="78"/>
      <c r="B785" s="78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0"/>
      <c r="R785" s="110"/>
      <c r="S785" s="110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</row>
    <row r="786" ht="21.0" customHeight="1">
      <c r="A786" s="78"/>
      <c r="B786" s="78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0"/>
      <c r="R786" s="110"/>
      <c r="S786" s="110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</row>
    <row r="787" ht="21.0" customHeight="1">
      <c r="A787" s="78"/>
      <c r="B787" s="78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0"/>
      <c r="R787" s="110"/>
      <c r="S787" s="110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</row>
    <row r="788" ht="21.0" customHeight="1">
      <c r="A788" s="78"/>
      <c r="B788" s="78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0"/>
      <c r="R788" s="110"/>
      <c r="S788" s="110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</row>
    <row r="789" ht="21.0" customHeight="1">
      <c r="A789" s="78"/>
      <c r="B789" s="78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0"/>
      <c r="R789" s="110"/>
      <c r="S789" s="110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</row>
    <row r="790" ht="21.0" customHeight="1">
      <c r="A790" s="78"/>
      <c r="B790" s="78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0"/>
      <c r="R790" s="110"/>
      <c r="S790" s="110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</row>
    <row r="791" ht="21.0" customHeight="1">
      <c r="A791" s="78"/>
      <c r="B791" s="78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0"/>
      <c r="R791" s="110"/>
      <c r="S791" s="110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</row>
    <row r="792" ht="21.0" customHeight="1">
      <c r="A792" s="78"/>
      <c r="B792" s="78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0"/>
      <c r="R792" s="110"/>
      <c r="S792" s="110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</row>
    <row r="793" ht="21.0" customHeight="1">
      <c r="A793" s="78"/>
      <c r="B793" s="78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0"/>
      <c r="R793" s="110"/>
      <c r="S793" s="110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</row>
    <row r="794" ht="21.0" customHeight="1">
      <c r="A794" s="78"/>
      <c r="B794" s="78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0"/>
      <c r="R794" s="110"/>
      <c r="S794" s="110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</row>
    <row r="795" ht="21.0" customHeight="1">
      <c r="A795" s="78"/>
      <c r="B795" s="78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0"/>
      <c r="R795" s="110"/>
      <c r="S795" s="110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</row>
    <row r="796" ht="21.0" customHeight="1">
      <c r="A796" s="78"/>
      <c r="B796" s="78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0"/>
      <c r="R796" s="110"/>
      <c r="S796" s="110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</row>
    <row r="797" ht="21.0" customHeight="1">
      <c r="A797" s="78"/>
      <c r="B797" s="78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0"/>
      <c r="R797" s="110"/>
      <c r="S797" s="110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</row>
    <row r="798" ht="21.0" customHeight="1">
      <c r="A798" s="78"/>
      <c r="B798" s="78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0"/>
      <c r="R798" s="110"/>
      <c r="S798" s="110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</row>
    <row r="799" ht="21.0" customHeight="1">
      <c r="A799" s="78"/>
      <c r="B799" s="78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0"/>
      <c r="R799" s="110"/>
      <c r="S799" s="110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</row>
    <row r="800" ht="21.0" customHeight="1">
      <c r="A800" s="78"/>
      <c r="B800" s="78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0"/>
      <c r="R800" s="110"/>
      <c r="S800" s="110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</row>
    <row r="801" ht="21.0" customHeight="1">
      <c r="A801" s="78"/>
      <c r="B801" s="78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0"/>
      <c r="R801" s="110"/>
      <c r="S801" s="110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</row>
    <row r="802" ht="21.0" customHeight="1">
      <c r="A802" s="78"/>
      <c r="B802" s="78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0"/>
      <c r="R802" s="110"/>
      <c r="S802" s="110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</row>
    <row r="803" ht="21.0" customHeight="1">
      <c r="A803" s="78"/>
      <c r="B803" s="78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0"/>
      <c r="R803" s="110"/>
      <c r="S803" s="110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</row>
    <row r="804" ht="21.0" customHeight="1">
      <c r="A804" s="78"/>
      <c r="B804" s="78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0"/>
      <c r="R804" s="110"/>
      <c r="S804" s="110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</row>
    <row r="805" ht="21.0" customHeight="1">
      <c r="A805" s="78"/>
      <c r="B805" s="78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0"/>
      <c r="R805" s="110"/>
      <c r="S805" s="110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</row>
    <row r="806" ht="21.0" customHeight="1">
      <c r="A806" s="78"/>
      <c r="B806" s="78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0"/>
      <c r="R806" s="110"/>
      <c r="S806" s="110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</row>
    <row r="807" ht="21.0" customHeight="1">
      <c r="A807" s="78"/>
      <c r="B807" s="78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0"/>
      <c r="R807" s="110"/>
      <c r="S807" s="110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</row>
    <row r="808" ht="21.0" customHeight="1">
      <c r="A808" s="78"/>
      <c r="B808" s="78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0"/>
      <c r="R808" s="110"/>
      <c r="S808" s="110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</row>
    <row r="809" ht="21.0" customHeight="1">
      <c r="A809" s="78"/>
      <c r="B809" s="78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0"/>
      <c r="R809" s="110"/>
      <c r="S809" s="110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</row>
    <row r="810" ht="21.0" customHeight="1">
      <c r="A810" s="78"/>
      <c r="B810" s="78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0"/>
      <c r="R810" s="110"/>
      <c r="S810" s="110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</row>
    <row r="811" ht="21.0" customHeight="1">
      <c r="A811" s="78"/>
      <c r="B811" s="78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0"/>
      <c r="R811" s="110"/>
      <c r="S811" s="110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</row>
    <row r="812" ht="21.0" customHeight="1">
      <c r="A812" s="78"/>
      <c r="B812" s="78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0"/>
      <c r="R812" s="110"/>
      <c r="S812" s="110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</row>
    <row r="813" ht="21.0" customHeight="1">
      <c r="A813" s="78"/>
      <c r="B813" s="78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0"/>
      <c r="R813" s="110"/>
      <c r="S813" s="110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</row>
    <row r="814" ht="21.0" customHeight="1">
      <c r="A814" s="78"/>
      <c r="B814" s="78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0"/>
      <c r="R814" s="110"/>
      <c r="S814" s="110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</row>
    <row r="815" ht="21.0" customHeight="1">
      <c r="A815" s="78"/>
      <c r="B815" s="78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0"/>
      <c r="R815" s="110"/>
      <c r="S815" s="110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</row>
    <row r="816" ht="21.0" customHeight="1">
      <c r="A816" s="78"/>
      <c r="B816" s="78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0"/>
      <c r="R816" s="110"/>
      <c r="S816" s="110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</row>
    <row r="817" ht="21.0" customHeight="1">
      <c r="A817" s="78"/>
      <c r="B817" s="78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0"/>
      <c r="R817" s="110"/>
      <c r="S817" s="110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</row>
    <row r="818" ht="21.0" customHeight="1">
      <c r="A818" s="78"/>
      <c r="B818" s="78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0"/>
      <c r="R818" s="110"/>
      <c r="S818" s="110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</row>
    <row r="819" ht="21.0" customHeight="1">
      <c r="A819" s="78"/>
      <c r="B819" s="78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0"/>
      <c r="R819" s="110"/>
      <c r="S819" s="110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</row>
    <row r="820" ht="21.0" customHeight="1">
      <c r="A820" s="78"/>
      <c r="B820" s="78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0"/>
      <c r="R820" s="110"/>
      <c r="S820" s="110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</row>
    <row r="821" ht="21.0" customHeight="1">
      <c r="A821" s="78"/>
      <c r="B821" s="78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0"/>
      <c r="R821" s="110"/>
      <c r="S821" s="110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</row>
    <row r="822" ht="21.0" customHeight="1">
      <c r="A822" s="78"/>
      <c r="B822" s="78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0"/>
      <c r="R822" s="110"/>
      <c r="S822" s="110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</row>
    <row r="823" ht="21.0" customHeight="1">
      <c r="A823" s="78"/>
      <c r="B823" s="78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0"/>
      <c r="R823" s="110"/>
      <c r="S823" s="110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</row>
    <row r="824" ht="21.0" customHeight="1">
      <c r="A824" s="78"/>
      <c r="B824" s="78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0"/>
      <c r="R824" s="110"/>
      <c r="S824" s="110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</row>
    <row r="825" ht="21.0" customHeight="1">
      <c r="A825" s="78"/>
      <c r="B825" s="78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0"/>
      <c r="R825" s="110"/>
      <c r="S825" s="110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</row>
    <row r="826" ht="21.0" customHeight="1">
      <c r="A826" s="78"/>
      <c r="B826" s="78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0"/>
      <c r="R826" s="110"/>
      <c r="S826" s="110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</row>
    <row r="827" ht="21.0" customHeight="1">
      <c r="A827" s="78"/>
      <c r="B827" s="78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0"/>
      <c r="R827" s="110"/>
      <c r="S827" s="110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</row>
    <row r="828" ht="21.0" customHeight="1">
      <c r="A828" s="78"/>
      <c r="B828" s="78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0"/>
      <c r="R828" s="110"/>
      <c r="S828" s="110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</row>
    <row r="829" ht="21.0" customHeight="1">
      <c r="A829" s="78"/>
      <c r="B829" s="78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0"/>
      <c r="R829" s="110"/>
      <c r="S829" s="110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</row>
    <row r="830" ht="21.0" customHeight="1">
      <c r="A830" s="78"/>
      <c r="B830" s="78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0"/>
      <c r="R830" s="110"/>
      <c r="S830" s="110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</row>
    <row r="831" ht="21.0" customHeight="1">
      <c r="A831" s="78"/>
      <c r="B831" s="78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0"/>
      <c r="R831" s="110"/>
      <c r="S831" s="110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</row>
    <row r="832" ht="21.0" customHeight="1">
      <c r="A832" s="78"/>
      <c r="B832" s="78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0"/>
      <c r="R832" s="110"/>
      <c r="S832" s="110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</row>
    <row r="833" ht="21.0" customHeight="1">
      <c r="A833" s="78"/>
      <c r="B833" s="78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0"/>
      <c r="R833" s="110"/>
      <c r="S833" s="110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</row>
    <row r="834" ht="21.0" customHeight="1">
      <c r="A834" s="78"/>
      <c r="B834" s="78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0"/>
      <c r="R834" s="110"/>
      <c r="S834" s="110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</row>
    <row r="835" ht="21.0" customHeight="1">
      <c r="A835" s="78"/>
      <c r="B835" s="78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0"/>
      <c r="R835" s="110"/>
      <c r="S835" s="110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</row>
    <row r="836" ht="21.0" customHeight="1">
      <c r="A836" s="78"/>
      <c r="B836" s="78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0"/>
      <c r="R836" s="110"/>
      <c r="S836" s="110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</row>
    <row r="837" ht="21.0" customHeight="1">
      <c r="A837" s="78"/>
      <c r="B837" s="78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0"/>
      <c r="R837" s="110"/>
      <c r="S837" s="110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</row>
    <row r="838" ht="21.0" customHeight="1">
      <c r="A838" s="78"/>
      <c r="B838" s="78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0"/>
      <c r="R838" s="110"/>
      <c r="S838" s="110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</row>
    <row r="839" ht="21.0" customHeight="1">
      <c r="A839" s="78"/>
      <c r="B839" s="78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0"/>
      <c r="R839" s="110"/>
      <c r="S839" s="110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</row>
    <row r="840" ht="21.0" customHeight="1">
      <c r="A840" s="78"/>
      <c r="B840" s="78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0"/>
      <c r="R840" s="110"/>
      <c r="S840" s="110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</row>
    <row r="841" ht="21.0" customHeight="1">
      <c r="A841" s="78"/>
      <c r="B841" s="78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0"/>
      <c r="R841" s="110"/>
      <c r="S841" s="110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</row>
    <row r="842" ht="21.0" customHeight="1">
      <c r="A842" s="78"/>
      <c r="B842" s="78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0"/>
      <c r="R842" s="110"/>
      <c r="S842" s="110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</row>
    <row r="843" ht="21.0" customHeight="1">
      <c r="A843" s="78"/>
      <c r="B843" s="78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0"/>
      <c r="R843" s="110"/>
      <c r="S843" s="110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</row>
    <row r="844" ht="21.0" customHeight="1">
      <c r="A844" s="78"/>
      <c r="B844" s="78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0"/>
      <c r="R844" s="110"/>
      <c r="S844" s="110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</row>
    <row r="845" ht="21.0" customHeight="1">
      <c r="A845" s="78"/>
      <c r="B845" s="78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0"/>
      <c r="R845" s="110"/>
      <c r="S845" s="110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</row>
    <row r="846" ht="21.0" customHeight="1">
      <c r="A846" s="78"/>
      <c r="B846" s="78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0"/>
      <c r="R846" s="110"/>
      <c r="S846" s="110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</row>
    <row r="847" ht="21.0" customHeight="1">
      <c r="A847" s="78"/>
      <c r="B847" s="78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0"/>
      <c r="R847" s="110"/>
      <c r="S847" s="110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</row>
    <row r="848" ht="21.0" customHeight="1">
      <c r="A848" s="78"/>
      <c r="B848" s="78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0"/>
      <c r="R848" s="110"/>
      <c r="S848" s="110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</row>
    <row r="849" ht="21.0" customHeight="1">
      <c r="A849" s="78"/>
      <c r="B849" s="78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0"/>
      <c r="R849" s="110"/>
      <c r="S849" s="110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</row>
    <row r="850" ht="21.0" customHeight="1">
      <c r="A850" s="78"/>
      <c r="B850" s="78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0"/>
      <c r="R850" s="110"/>
      <c r="S850" s="110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</row>
    <row r="851" ht="21.0" customHeight="1">
      <c r="A851" s="78"/>
      <c r="B851" s="78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0"/>
      <c r="R851" s="110"/>
      <c r="S851" s="110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</row>
    <row r="852" ht="21.0" customHeight="1">
      <c r="A852" s="78"/>
      <c r="B852" s="78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0"/>
      <c r="R852" s="110"/>
      <c r="S852" s="110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</row>
    <row r="853" ht="21.0" customHeight="1">
      <c r="A853" s="78"/>
      <c r="B853" s="78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0"/>
      <c r="R853" s="110"/>
      <c r="S853" s="110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</row>
    <row r="854" ht="21.0" customHeight="1">
      <c r="A854" s="78"/>
      <c r="B854" s="78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0"/>
      <c r="R854" s="110"/>
      <c r="S854" s="110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</row>
    <row r="855" ht="21.0" customHeight="1">
      <c r="A855" s="78"/>
      <c r="B855" s="78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0"/>
      <c r="R855" s="110"/>
      <c r="S855" s="110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</row>
    <row r="856" ht="21.0" customHeight="1">
      <c r="A856" s="78"/>
      <c r="B856" s="78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0"/>
      <c r="R856" s="110"/>
      <c r="S856" s="110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</row>
    <row r="857" ht="21.0" customHeight="1">
      <c r="A857" s="78"/>
      <c r="B857" s="78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0"/>
      <c r="R857" s="110"/>
      <c r="S857" s="110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</row>
    <row r="858" ht="21.0" customHeight="1">
      <c r="A858" s="78"/>
      <c r="B858" s="78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0"/>
      <c r="R858" s="110"/>
      <c r="S858" s="110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</row>
    <row r="859" ht="21.0" customHeight="1">
      <c r="A859" s="78"/>
      <c r="B859" s="78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0"/>
      <c r="R859" s="110"/>
      <c r="S859" s="110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</row>
    <row r="860" ht="21.0" customHeight="1">
      <c r="A860" s="78"/>
      <c r="B860" s="78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0"/>
      <c r="R860" s="110"/>
      <c r="S860" s="110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</row>
    <row r="861" ht="21.0" customHeight="1">
      <c r="A861" s="78"/>
      <c r="B861" s="78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0"/>
      <c r="R861" s="110"/>
      <c r="S861" s="110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</row>
    <row r="862" ht="21.0" customHeight="1">
      <c r="A862" s="78"/>
      <c r="B862" s="78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0"/>
      <c r="R862" s="110"/>
      <c r="S862" s="110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</row>
    <row r="863" ht="21.0" customHeight="1">
      <c r="A863" s="78"/>
      <c r="B863" s="78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0"/>
      <c r="R863" s="110"/>
      <c r="S863" s="110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</row>
    <row r="864" ht="21.0" customHeight="1">
      <c r="A864" s="78"/>
      <c r="B864" s="78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0"/>
      <c r="R864" s="110"/>
      <c r="S864" s="110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</row>
    <row r="865" ht="21.0" customHeight="1">
      <c r="A865" s="78"/>
      <c r="B865" s="78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0"/>
      <c r="R865" s="110"/>
      <c r="S865" s="110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</row>
    <row r="866" ht="21.0" customHeight="1">
      <c r="A866" s="78"/>
      <c r="B866" s="78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0"/>
      <c r="R866" s="110"/>
      <c r="S866" s="110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</row>
    <row r="867" ht="21.0" customHeight="1">
      <c r="A867" s="78"/>
      <c r="B867" s="78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0"/>
      <c r="R867" s="110"/>
      <c r="S867" s="110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</row>
    <row r="868" ht="21.0" customHeight="1">
      <c r="A868" s="78"/>
      <c r="B868" s="78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0"/>
      <c r="R868" s="110"/>
      <c r="S868" s="110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</row>
    <row r="869" ht="21.0" customHeight="1">
      <c r="A869" s="78"/>
      <c r="B869" s="78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0"/>
      <c r="R869" s="110"/>
      <c r="S869" s="110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</row>
    <row r="870" ht="21.0" customHeight="1">
      <c r="A870" s="78"/>
      <c r="B870" s="78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0"/>
      <c r="R870" s="110"/>
      <c r="S870" s="110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</row>
    <row r="871" ht="21.0" customHeight="1">
      <c r="A871" s="78"/>
      <c r="B871" s="78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0"/>
      <c r="R871" s="110"/>
      <c r="S871" s="110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</row>
    <row r="872" ht="21.0" customHeight="1">
      <c r="A872" s="78"/>
      <c r="B872" s="78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0"/>
      <c r="R872" s="110"/>
      <c r="S872" s="110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</row>
    <row r="873" ht="21.0" customHeight="1">
      <c r="A873" s="78"/>
      <c r="B873" s="78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0"/>
      <c r="R873" s="110"/>
      <c r="S873" s="110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</row>
    <row r="874" ht="21.0" customHeight="1">
      <c r="A874" s="78"/>
      <c r="B874" s="78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0"/>
      <c r="R874" s="110"/>
      <c r="S874" s="110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</row>
    <row r="875" ht="21.0" customHeight="1">
      <c r="A875" s="78"/>
      <c r="B875" s="78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0"/>
      <c r="R875" s="110"/>
      <c r="S875" s="110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</row>
    <row r="876" ht="21.0" customHeight="1">
      <c r="A876" s="78"/>
      <c r="B876" s="78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0"/>
      <c r="R876" s="110"/>
      <c r="S876" s="110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</row>
    <row r="877" ht="21.0" customHeight="1">
      <c r="A877" s="78"/>
      <c r="B877" s="78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0"/>
      <c r="R877" s="110"/>
      <c r="S877" s="110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</row>
    <row r="878" ht="21.0" customHeight="1">
      <c r="A878" s="78"/>
      <c r="B878" s="78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0"/>
      <c r="R878" s="110"/>
      <c r="S878" s="110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</row>
    <row r="879" ht="21.0" customHeight="1">
      <c r="A879" s="78"/>
      <c r="B879" s="78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0"/>
      <c r="R879" s="110"/>
      <c r="S879" s="110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</row>
    <row r="880" ht="21.0" customHeight="1">
      <c r="A880" s="78"/>
      <c r="B880" s="78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0"/>
      <c r="R880" s="110"/>
      <c r="S880" s="110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</row>
    <row r="881" ht="21.0" customHeight="1">
      <c r="A881" s="78"/>
      <c r="B881" s="78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0"/>
      <c r="R881" s="110"/>
      <c r="S881" s="110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</row>
    <row r="882" ht="21.0" customHeight="1">
      <c r="A882" s="78"/>
      <c r="B882" s="78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0"/>
      <c r="R882" s="110"/>
      <c r="S882" s="110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</row>
    <row r="883" ht="21.0" customHeight="1">
      <c r="A883" s="78"/>
      <c r="B883" s="78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0"/>
      <c r="R883" s="110"/>
      <c r="S883" s="110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</row>
    <row r="884" ht="21.0" customHeight="1">
      <c r="A884" s="78"/>
      <c r="B884" s="78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0"/>
      <c r="R884" s="110"/>
      <c r="S884" s="110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</row>
    <row r="885" ht="21.0" customHeight="1">
      <c r="A885" s="78"/>
      <c r="B885" s="78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0"/>
      <c r="R885" s="110"/>
      <c r="S885" s="110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</row>
    <row r="886" ht="21.0" customHeight="1">
      <c r="A886" s="78"/>
      <c r="B886" s="78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0"/>
      <c r="R886" s="110"/>
      <c r="S886" s="110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</row>
    <row r="887" ht="21.0" customHeight="1">
      <c r="A887" s="78"/>
      <c r="B887" s="78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0"/>
      <c r="R887" s="110"/>
      <c r="S887" s="110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</row>
    <row r="888" ht="21.0" customHeight="1">
      <c r="A888" s="78"/>
      <c r="B888" s="78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0"/>
      <c r="R888" s="110"/>
      <c r="S888" s="110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</row>
    <row r="889" ht="21.0" customHeight="1">
      <c r="A889" s="78"/>
      <c r="B889" s="78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0"/>
      <c r="R889" s="110"/>
      <c r="S889" s="110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</row>
    <row r="890" ht="21.0" customHeight="1">
      <c r="A890" s="78"/>
      <c r="B890" s="78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0"/>
      <c r="R890" s="110"/>
      <c r="S890" s="110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</row>
    <row r="891" ht="21.0" customHeight="1">
      <c r="A891" s="78"/>
      <c r="B891" s="78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0"/>
      <c r="R891" s="110"/>
      <c r="S891" s="110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</row>
    <row r="892" ht="21.0" customHeight="1">
      <c r="A892" s="78"/>
      <c r="B892" s="78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0"/>
      <c r="R892" s="110"/>
      <c r="S892" s="110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</row>
    <row r="893" ht="21.0" customHeight="1">
      <c r="A893" s="78"/>
      <c r="B893" s="78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0"/>
      <c r="R893" s="110"/>
      <c r="S893" s="110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</row>
    <row r="894" ht="21.0" customHeight="1">
      <c r="A894" s="78"/>
      <c r="B894" s="78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0"/>
      <c r="R894" s="110"/>
      <c r="S894" s="110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</row>
    <row r="895" ht="21.0" customHeight="1">
      <c r="A895" s="78"/>
      <c r="B895" s="78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0"/>
      <c r="R895" s="110"/>
      <c r="S895" s="110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</row>
    <row r="896" ht="21.0" customHeight="1">
      <c r="A896" s="78"/>
      <c r="B896" s="78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0"/>
      <c r="R896" s="110"/>
      <c r="S896" s="110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</row>
    <row r="897" ht="21.0" customHeight="1">
      <c r="A897" s="78"/>
      <c r="B897" s="78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0"/>
      <c r="R897" s="110"/>
      <c r="S897" s="110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</row>
    <row r="898" ht="21.0" customHeight="1">
      <c r="A898" s="78"/>
      <c r="B898" s="78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0"/>
      <c r="R898" s="110"/>
      <c r="S898" s="110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</row>
    <row r="899" ht="21.0" customHeight="1">
      <c r="A899" s="78"/>
      <c r="B899" s="78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0"/>
      <c r="R899" s="110"/>
      <c r="S899" s="110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</row>
    <row r="900" ht="21.0" customHeight="1">
      <c r="A900" s="78"/>
      <c r="B900" s="78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0"/>
      <c r="R900" s="110"/>
      <c r="S900" s="110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</row>
    <row r="901" ht="21.0" customHeight="1">
      <c r="A901" s="78"/>
      <c r="B901" s="78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0"/>
      <c r="R901" s="110"/>
      <c r="S901" s="110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</row>
    <row r="902" ht="21.0" customHeight="1">
      <c r="A902" s="78"/>
      <c r="B902" s="78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0"/>
      <c r="R902" s="110"/>
      <c r="S902" s="110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</row>
    <row r="903" ht="21.0" customHeight="1">
      <c r="A903" s="78"/>
      <c r="B903" s="78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0"/>
      <c r="R903" s="110"/>
      <c r="S903" s="110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</row>
    <row r="904" ht="21.0" customHeight="1">
      <c r="A904" s="78"/>
      <c r="B904" s="78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0"/>
      <c r="R904" s="110"/>
      <c r="S904" s="110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</row>
    <row r="905" ht="21.0" customHeight="1">
      <c r="A905" s="78"/>
      <c r="B905" s="78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0"/>
      <c r="R905" s="110"/>
      <c r="S905" s="110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</row>
    <row r="906" ht="21.0" customHeight="1">
      <c r="A906" s="78"/>
      <c r="B906" s="78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0"/>
      <c r="R906" s="110"/>
      <c r="S906" s="110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</row>
    <row r="907" ht="21.0" customHeight="1">
      <c r="A907" s="78"/>
      <c r="B907" s="78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0"/>
      <c r="R907" s="110"/>
      <c r="S907" s="110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</row>
    <row r="908" ht="21.0" customHeight="1">
      <c r="A908" s="78"/>
      <c r="B908" s="78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0"/>
      <c r="R908" s="110"/>
      <c r="S908" s="110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</row>
    <row r="909" ht="21.0" customHeight="1">
      <c r="A909" s="78"/>
      <c r="B909" s="78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0"/>
      <c r="R909" s="110"/>
      <c r="S909" s="110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</row>
    <row r="910" ht="21.0" customHeight="1">
      <c r="A910" s="78"/>
      <c r="B910" s="78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0"/>
      <c r="R910" s="110"/>
      <c r="S910" s="110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</row>
    <row r="911" ht="21.0" customHeight="1">
      <c r="A911" s="78"/>
      <c r="B911" s="78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0"/>
      <c r="R911" s="110"/>
      <c r="S911" s="110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</row>
    <row r="912" ht="21.0" customHeight="1">
      <c r="A912" s="78"/>
      <c r="B912" s="78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0"/>
      <c r="R912" s="110"/>
      <c r="S912" s="110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</row>
    <row r="913" ht="21.0" customHeight="1">
      <c r="A913" s="78"/>
      <c r="B913" s="78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0"/>
      <c r="R913" s="110"/>
      <c r="S913" s="110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</row>
    <row r="914" ht="21.0" customHeight="1">
      <c r="A914" s="78"/>
      <c r="B914" s="78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0"/>
      <c r="R914" s="110"/>
      <c r="S914" s="110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</row>
    <row r="915" ht="21.0" customHeight="1">
      <c r="A915" s="78"/>
      <c r="B915" s="78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0"/>
      <c r="R915" s="110"/>
      <c r="S915" s="110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</row>
    <row r="916" ht="21.0" customHeight="1">
      <c r="A916" s="78"/>
      <c r="B916" s="78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0"/>
      <c r="R916" s="110"/>
      <c r="S916" s="110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</row>
    <row r="917" ht="21.0" customHeight="1">
      <c r="A917" s="78"/>
      <c r="B917" s="78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0"/>
      <c r="R917" s="110"/>
      <c r="S917" s="110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</row>
    <row r="918" ht="21.0" customHeight="1">
      <c r="A918" s="78"/>
      <c r="B918" s="78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0"/>
      <c r="R918" s="110"/>
      <c r="S918" s="110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</row>
    <row r="919" ht="21.0" customHeight="1">
      <c r="A919" s="78"/>
      <c r="B919" s="78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0"/>
      <c r="R919" s="110"/>
      <c r="S919" s="110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</row>
    <row r="920" ht="21.0" customHeight="1">
      <c r="A920" s="78"/>
      <c r="B920" s="78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0"/>
      <c r="R920" s="110"/>
      <c r="S920" s="110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</row>
    <row r="921" ht="21.0" customHeight="1">
      <c r="A921" s="78"/>
      <c r="B921" s="78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0"/>
      <c r="R921" s="110"/>
      <c r="S921" s="110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</row>
    <row r="922" ht="21.0" customHeight="1">
      <c r="A922" s="78"/>
      <c r="B922" s="78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0"/>
      <c r="R922" s="110"/>
      <c r="S922" s="110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</row>
    <row r="923" ht="21.0" customHeight="1">
      <c r="A923" s="78"/>
      <c r="B923" s="78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0"/>
      <c r="R923" s="110"/>
      <c r="S923" s="110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</row>
    <row r="924" ht="21.0" customHeight="1">
      <c r="A924" s="78"/>
      <c r="B924" s="78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0"/>
      <c r="R924" s="110"/>
      <c r="S924" s="110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</row>
    <row r="925" ht="21.0" customHeight="1">
      <c r="A925" s="78"/>
      <c r="B925" s="78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0"/>
      <c r="R925" s="110"/>
      <c r="S925" s="110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</row>
    <row r="926" ht="21.0" customHeight="1">
      <c r="A926" s="78"/>
      <c r="B926" s="78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0"/>
      <c r="R926" s="110"/>
      <c r="S926" s="110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</row>
    <row r="927" ht="21.0" customHeight="1">
      <c r="A927" s="78"/>
      <c r="B927" s="78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0"/>
      <c r="R927" s="110"/>
      <c r="S927" s="110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</row>
    <row r="928" ht="21.0" customHeight="1">
      <c r="A928" s="78"/>
      <c r="B928" s="78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0"/>
      <c r="R928" s="110"/>
      <c r="S928" s="110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</row>
    <row r="929" ht="21.0" customHeight="1">
      <c r="A929" s="78"/>
      <c r="B929" s="78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0"/>
      <c r="R929" s="110"/>
      <c r="S929" s="110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</row>
    <row r="930" ht="21.0" customHeight="1">
      <c r="A930" s="78"/>
      <c r="B930" s="78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0"/>
      <c r="R930" s="110"/>
      <c r="S930" s="110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</row>
    <row r="931" ht="21.0" customHeight="1">
      <c r="A931" s="78"/>
      <c r="B931" s="78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0"/>
      <c r="R931" s="110"/>
      <c r="S931" s="110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</row>
    <row r="932" ht="21.0" customHeight="1">
      <c r="A932" s="78"/>
      <c r="B932" s="78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0"/>
      <c r="R932" s="110"/>
      <c r="S932" s="110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</row>
    <row r="933" ht="21.0" customHeight="1">
      <c r="A933" s="78"/>
      <c r="B933" s="78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0"/>
      <c r="R933" s="110"/>
      <c r="S933" s="110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</row>
    <row r="934" ht="21.0" customHeight="1">
      <c r="A934" s="78"/>
      <c r="B934" s="78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0"/>
      <c r="R934" s="110"/>
      <c r="S934" s="110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</row>
    <row r="935" ht="21.0" customHeight="1">
      <c r="A935" s="78"/>
      <c r="B935" s="78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0"/>
      <c r="R935" s="110"/>
      <c r="S935" s="110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</row>
    <row r="936" ht="21.0" customHeight="1">
      <c r="A936" s="78"/>
      <c r="B936" s="78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0"/>
      <c r="R936" s="110"/>
      <c r="S936" s="110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</row>
    <row r="937" ht="21.0" customHeight="1">
      <c r="A937" s="78"/>
      <c r="B937" s="78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0"/>
      <c r="R937" s="110"/>
      <c r="S937" s="110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</row>
    <row r="938" ht="21.0" customHeight="1">
      <c r="A938" s="78"/>
      <c r="B938" s="78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0"/>
      <c r="R938" s="110"/>
      <c r="S938" s="110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</row>
    <row r="939" ht="21.0" customHeight="1">
      <c r="A939" s="78"/>
      <c r="B939" s="78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0"/>
      <c r="R939" s="110"/>
      <c r="S939" s="110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</row>
    <row r="940" ht="21.0" customHeight="1">
      <c r="A940" s="78"/>
      <c r="B940" s="78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0"/>
      <c r="R940" s="110"/>
      <c r="S940" s="110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</row>
    <row r="941" ht="21.0" customHeight="1">
      <c r="A941" s="78"/>
      <c r="B941" s="78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0"/>
      <c r="R941" s="110"/>
      <c r="S941" s="110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</row>
    <row r="942" ht="21.0" customHeight="1">
      <c r="A942" s="78"/>
      <c r="B942" s="78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0"/>
      <c r="R942" s="110"/>
      <c r="S942" s="110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</row>
    <row r="943" ht="21.0" customHeight="1">
      <c r="A943" s="78"/>
      <c r="B943" s="78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0"/>
      <c r="R943" s="110"/>
      <c r="S943" s="110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</row>
    <row r="944" ht="21.0" customHeight="1">
      <c r="A944" s="78"/>
      <c r="B944" s="78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0"/>
      <c r="R944" s="110"/>
      <c r="S944" s="110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</row>
    <row r="945" ht="21.0" customHeight="1">
      <c r="A945" s="78"/>
      <c r="B945" s="78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0"/>
      <c r="R945" s="110"/>
      <c r="S945" s="110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</row>
    <row r="946" ht="21.0" customHeight="1">
      <c r="A946" s="78"/>
      <c r="B946" s="78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0"/>
      <c r="R946" s="110"/>
      <c r="S946" s="110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</row>
    <row r="947" ht="21.0" customHeight="1">
      <c r="A947" s="78"/>
      <c r="B947" s="78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0"/>
      <c r="R947" s="110"/>
      <c r="S947" s="110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</row>
    <row r="948" ht="21.0" customHeight="1">
      <c r="A948" s="78"/>
      <c r="B948" s="78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0"/>
      <c r="R948" s="110"/>
      <c r="S948" s="110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</row>
    <row r="949" ht="21.0" customHeight="1">
      <c r="A949" s="78"/>
      <c r="B949" s="78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0"/>
      <c r="R949" s="110"/>
      <c r="S949" s="110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</row>
    <row r="950" ht="21.0" customHeight="1">
      <c r="A950" s="78"/>
      <c r="B950" s="78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0"/>
      <c r="R950" s="110"/>
      <c r="S950" s="110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</row>
    <row r="951" ht="21.0" customHeight="1">
      <c r="A951" s="78"/>
      <c r="B951" s="78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0"/>
      <c r="R951" s="110"/>
      <c r="S951" s="110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</row>
    <row r="952" ht="21.0" customHeight="1">
      <c r="A952" s="78"/>
      <c r="B952" s="78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0"/>
      <c r="R952" s="110"/>
      <c r="S952" s="110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</row>
    <row r="953" ht="21.0" customHeight="1">
      <c r="A953" s="78"/>
      <c r="B953" s="78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0"/>
      <c r="R953" s="110"/>
      <c r="S953" s="110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</row>
    <row r="954" ht="21.0" customHeight="1">
      <c r="A954" s="78"/>
      <c r="B954" s="78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0"/>
      <c r="R954" s="110"/>
      <c r="S954" s="110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</row>
    <row r="955" ht="21.0" customHeight="1">
      <c r="A955" s="78"/>
      <c r="B955" s="78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0"/>
      <c r="R955" s="110"/>
      <c r="S955" s="110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</row>
    <row r="956" ht="21.0" customHeight="1">
      <c r="A956" s="78"/>
      <c r="B956" s="78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0"/>
      <c r="R956" s="110"/>
      <c r="S956" s="110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</row>
    <row r="957" ht="21.0" customHeight="1">
      <c r="A957" s="78"/>
      <c r="B957" s="78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0"/>
      <c r="R957" s="110"/>
      <c r="S957" s="110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</row>
    <row r="958" ht="21.0" customHeight="1">
      <c r="A958" s="78"/>
      <c r="B958" s="78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0"/>
      <c r="R958" s="110"/>
      <c r="S958" s="110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</row>
    <row r="959" ht="21.0" customHeight="1">
      <c r="A959" s="78"/>
      <c r="B959" s="78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0"/>
      <c r="R959" s="110"/>
      <c r="S959" s="110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</row>
    <row r="960" ht="21.0" customHeight="1">
      <c r="A960" s="78"/>
      <c r="B960" s="78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0"/>
      <c r="R960" s="110"/>
      <c r="S960" s="110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</row>
    <row r="961" ht="21.0" customHeight="1">
      <c r="A961" s="78"/>
      <c r="B961" s="78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0"/>
      <c r="R961" s="110"/>
      <c r="S961" s="110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</row>
    <row r="962" ht="21.0" customHeight="1">
      <c r="A962" s="78"/>
      <c r="B962" s="78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0"/>
      <c r="R962" s="110"/>
      <c r="S962" s="110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</row>
    <row r="963" ht="21.0" customHeight="1">
      <c r="A963" s="78"/>
      <c r="B963" s="78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0"/>
      <c r="R963" s="110"/>
      <c r="S963" s="110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</row>
    <row r="964" ht="21.0" customHeight="1">
      <c r="A964" s="78"/>
      <c r="B964" s="78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0"/>
      <c r="R964" s="110"/>
      <c r="S964" s="110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</row>
    <row r="965" ht="21.0" customHeight="1">
      <c r="A965" s="78"/>
      <c r="B965" s="78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0"/>
      <c r="R965" s="110"/>
      <c r="S965" s="110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</row>
    <row r="966" ht="21.0" customHeight="1">
      <c r="A966" s="78"/>
      <c r="B966" s="78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0"/>
      <c r="R966" s="110"/>
      <c r="S966" s="110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</row>
    <row r="967" ht="21.0" customHeight="1">
      <c r="A967" s="78"/>
      <c r="B967" s="78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0"/>
      <c r="R967" s="110"/>
      <c r="S967" s="110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</row>
    <row r="968" ht="21.0" customHeight="1">
      <c r="A968" s="78"/>
      <c r="B968" s="78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0"/>
      <c r="R968" s="110"/>
      <c r="S968" s="110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</row>
    <row r="969" ht="21.0" customHeight="1">
      <c r="A969" s="78"/>
      <c r="B969" s="78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0"/>
      <c r="R969" s="110"/>
      <c r="S969" s="110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</row>
    <row r="970" ht="21.0" customHeight="1">
      <c r="A970" s="78"/>
      <c r="B970" s="78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0"/>
      <c r="R970" s="110"/>
      <c r="S970" s="110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</row>
    <row r="971" ht="21.0" customHeight="1">
      <c r="A971" s="78"/>
      <c r="B971" s="78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0"/>
      <c r="R971" s="110"/>
      <c r="S971" s="110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</row>
    <row r="972" ht="21.0" customHeight="1">
      <c r="A972" s="78"/>
      <c r="B972" s="78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0"/>
      <c r="R972" s="110"/>
      <c r="S972" s="110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</row>
    <row r="973" ht="21.0" customHeight="1">
      <c r="A973" s="78"/>
      <c r="B973" s="78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0"/>
      <c r="R973" s="110"/>
      <c r="S973" s="110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</row>
    <row r="974" ht="21.0" customHeight="1">
      <c r="A974" s="78"/>
      <c r="B974" s="78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0"/>
      <c r="R974" s="110"/>
      <c r="S974" s="110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</row>
    <row r="975" ht="21.0" customHeight="1">
      <c r="A975" s="78"/>
      <c r="B975" s="78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0"/>
      <c r="R975" s="110"/>
      <c r="S975" s="110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</row>
    <row r="976" ht="21.0" customHeight="1">
      <c r="A976" s="78"/>
      <c r="B976" s="78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0"/>
      <c r="R976" s="110"/>
      <c r="S976" s="110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</row>
    <row r="977" ht="21.0" customHeight="1">
      <c r="A977" s="78"/>
      <c r="B977" s="78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0"/>
      <c r="R977" s="110"/>
      <c r="S977" s="110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</row>
    <row r="978" ht="21.0" customHeight="1">
      <c r="A978" s="78"/>
      <c r="B978" s="78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0"/>
      <c r="R978" s="110"/>
      <c r="S978" s="110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</row>
    <row r="979" ht="21.0" customHeight="1">
      <c r="A979" s="78"/>
      <c r="B979" s="78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0"/>
      <c r="R979" s="110"/>
      <c r="S979" s="110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</row>
    <row r="980" ht="21.0" customHeight="1">
      <c r="A980" s="78"/>
      <c r="B980" s="78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0"/>
      <c r="R980" s="110"/>
      <c r="S980" s="110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</row>
    <row r="981" ht="21.0" customHeight="1">
      <c r="A981" s="78"/>
      <c r="B981" s="78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0"/>
      <c r="R981" s="110"/>
      <c r="S981" s="110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</row>
    <row r="982" ht="21.0" customHeight="1">
      <c r="A982" s="78"/>
      <c r="B982" s="78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0"/>
      <c r="R982" s="110"/>
      <c r="S982" s="110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</row>
    <row r="983" ht="21.0" customHeight="1">
      <c r="A983" s="78"/>
      <c r="B983" s="78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0"/>
      <c r="R983" s="110"/>
      <c r="S983" s="110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</row>
    <row r="984" ht="21.0" customHeight="1">
      <c r="A984" s="78"/>
      <c r="B984" s="78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0"/>
      <c r="R984" s="110"/>
      <c r="S984" s="110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</row>
    <row r="985" ht="21.0" customHeight="1">
      <c r="A985" s="78"/>
      <c r="B985" s="78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0"/>
      <c r="R985" s="110"/>
      <c r="S985" s="110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</row>
    <row r="986" ht="21.0" customHeight="1">
      <c r="A986" s="78"/>
      <c r="B986" s="78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0"/>
      <c r="R986" s="110"/>
      <c r="S986" s="110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</row>
    <row r="987" ht="21.0" customHeight="1">
      <c r="A987" s="78"/>
      <c r="B987" s="78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0"/>
      <c r="R987" s="110"/>
      <c r="S987" s="110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</row>
    <row r="988" ht="21.0" customHeight="1">
      <c r="A988" s="78"/>
      <c r="B988" s="78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0"/>
      <c r="R988" s="110"/>
      <c r="S988" s="110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</row>
    <row r="989" ht="21.0" customHeight="1">
      <c r="A989" s="78"/>
      <c r="B989" s="78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0"/>
      <c r="R989" s="110"/>
      <c r="S989" s="110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</row>
    <row r="990" ht="21.0" customHeight="1">
      <c r="A990" s="78"/>
      <c r="B990" s="78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0"/>
      <c r="R990" s="110"/>
      <c r="S990" s="110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</row>
    <row r="991" ht="21.0" customHeight="1">
      <c r="A991" s="78"/>
      <c r="B991" s="78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0"/>
      <c r="R991" s="110"/>
      <c r="S991" s="110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</row>
    <row r="992" ht="21.0" customHeight="1">
      <c r="A992" s="78"/>
      <c r="B992" s="78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0"/>
      <c r="R992" s="110"/>
      <c r="S992" s="110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</row>
    <row r="993" ht="21.0" customHeight="1">
      <c r="A993" s="78"/>
      <c r="B993" s="78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0"/>
      <c r="R993" s="110"/>
      <c r="S993" s="110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</row>
    <row r="994" ht="21.0" customHeight="1">
      <c r="A994" s="78"/>
      <c r="B994" s="78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0"/>
      <c r="R994" s="110"/>
      <c r="S994" s="110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</row>
    <row r="995" ht="21.0" customHeight="1">
      <c r="A995" s="78"/>
      <c r="B995" s="78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0"/>
      <c r="R995" s="110"/>
      <c r="S995" s="110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</row>
    <row r="996" ht="21.0" customHeight="1">
      <c r="A996" s="78"/>
      <c r="B996" s="78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0"/>
      <c r="R996" s="110"/>
      <c r="S996" s="110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</row>
    <row r="997" ht="21.0" customHeight="1">
      <c r="A997" s="78"/>
      <c r="B997" s="78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0"/>
      <c r="R997" s="110"/>
      <c r="S997" s="110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</row>
    <row r="998" ht="21.0" customHeight="1">
      <c r="A998" s="78"/>
      <c r="B998" s="78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0"/>
      <c r="R998" s="110"/>
      <c r="S998" s="110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</row>
    <row r="999" ht="21.0" customHeight="1">
      <c r="A999" s="78"/>
      <c r="B999" s="78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0"/>
      <c r="R999" s="110"/>
      <c r="S999" s="110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</row>
    <row r="1000" ht="21.0" customHeight="1">
      <c r="A1000" s="78"/>
      <c r="B1000" s="78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0"/>
      <c r="R1000" s="110"/>
      <c r="S1000" s="110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</row>
  </sheetData>
  <autoFilter ref="$A$3:$S$181"/>
  <mergeCells count="5">
    <mergeCell ref="A1:S1"/>
    <mergeCell ref="A2:D2"/>
    <mergeCell ref="E2:F2"/>
    <mergeCell ref="H2:P2"/>
    <mergeCell ref="Q2:S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25"/>
    <col customWidth="1" min="2" max="2" width="21.75"/>
    <col customWidth="1" min="3" max="3" width="18.13"/>
    <col customWidth="1" min="4" max="4" width="20.5"/>
    <col customWidth="1" min="5" max="5" width="24.25"/>
    <col customWidth="1" min="6" max="6" width="20.88"/>
    <col customWidth="1" min="7" max="7" width="20.38"/>
    <col customWidth="1" min="8" max="8" width="17.38"/>
    <col customWidth="1" min="9" max="9" width="17.63"/>
    <col customWidth="1" min="10" max="11" width="17.5"/>
    <col customWidth="1" min="12" max="12" width="13.63"/>
    <col customWidth="1" min="13" max="14" width="18.38"/>
    <col customWidth="1" min="15" max="15" width="14.5"/>
    <col customWidth="1" min="16" max="16" width="13.75"/>
    <col customWidth="1" min="17" max="27" width="8.63"/>
  </cols>
  <sheetData>
    <row r="1" ht="36.0" customHeight="1">
      <c r="A1" s="76" t="s">
        <v>402</v>
      </c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</row>
    <row r="2" ht="34.5" customHeight="1">
      <c r="A2" s="79" t="s">
        <v>349</v>
      </c>
      <c r="B2" s="80"/>
      <c r="C2" s="80"/>
      <c r="D2" s="80"/>
      <c r="E2" s="120" t="s">
        <v>350</v>
      </c>
      <c r="F2" s="82"/>
      <c r="G2" s="83"/>
      <c r="H2" s="164" t="s">
        <v>351</v>
      </c>
      <c r="I2" s="83"/>
      <c r="J2" s="81" t="s">
        <v>352</v>
      </c>
      <c r="K2" s="82"/>
      <c r="L2" s="82"/>
      <c r="M2" s="82"/>
      <c r="N2" s="82"/>
      <c r="O2" s="82"/>
      <c r="P2" s="83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</row>
    <row r="3" ht="21.0" customHeight="1">
      <c r="A3" s="87" t="s">
        <v>72</v>
      </c>
      <c r="B3" s="87" t="s">
        <v>73</v>
      </c>
      <c r="C3" s="88" t="s">
        <v>4</v>
      </c>
      <c r="D3" s="88" t="s">
        <v>74</v>
      </c>
      <c r="E3" s="122" t="s">
        <v>358</v>
      </c>
      <c r="F3" s="122" t="s">
        <v>359</v>
      </c>
      <c r="G3" s="122" t="s">
        <v>403</v>
      </c>
      <c r="H3" s="123" t="s">
        <v>360</v>
      </c>
      <c r="I3" s="123" t="s">
        <v>404</v>
      </c>
      <c r="J3" s="89" t="s">
        <v>362</v>
      </c>
      <c r="K3" s="89" t="s">
        <v>363</v>
      </c>
      <c r="L3" s="89" t="s">
        <v>364</v>
      </c>
      <c r="M3" s="89" t="s">
        <v>390</v>
      </c>
      <c r="N3" s="89" t="s">
        <v>391</v>
      </c>
      <c r="O3" s="89" t="s">
        <v>327</v>
      </c>
      <c r="P3" s="89" t="s">
        <v>29</v>
      </c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</row>
    <row r="4" ht="21.0" customHeight="1">
      <c r="A4" s="93">
        <v>1.68455139E8</v>
      </c>
      <c r="B4" s="93" t="s">
        <v>79</v>
      </c>
      <c r="C4" s="94">
        <v>1.18531241E8</v>
      </c>
      <c r="D4" s="94">
        <v>2.600812023E9</v>
      </c>
      <c r="E4" s="125">
        <f t="shared" ref="E4:E238" si="1">(0.0556843*C4*C4/1000000/1000000 -1.83037*C4/1000000+38.477)*1000000</f>
        <v>603866181.5</v>
      </c>
      <c r="F4" s="125">
        <f t="shared" ref="F4:F238" si="2"> ((0.0216159*C4*C4/1000000/1000000 + 3.06256*C4/1000000 -123.036)*0.5)*1000000</f>
        <v>271834488.5</v>
      </c>
      <c r="G4" s="125">
        <f t="shared" ref="G4:G54" si="3">C4*0.45</f>
        <v>53339058.45</v>
      </c>
      <c r="H4" s="126">
        <f t="shared" ref="H4:H238" si="4">(0.0642424*C4*C4/1000000/1000000 -0.198182*C4/1000000 -10.6061) * 1000000</f>
        <v>868486703.9</v>
      </c>
      <c r="I4" s="126">
        <f t="shared" ref="I4:I238" si="5">G4*2</f>
        <v>106678116.9</v>
      </c>
      <c r="J4" s="95" t="s">
        <v>341</v>
      </c>
      <c r="K4" s="95" t="s">
        <v>341</v>
      </c>
      <c r="L4" s="95" t="s">
        <v>341</v>
      </c>
      <c r="M4" s="95" t="s">
        <v>341</v>
      </c>
      <c r="N4" s="95" t="s">
        <v>341</v>
      </c>
      <c r="O4" s="95" t="s">
        <v>341</v>
      </c>
      <c r="P4" s="95" t="s">
        <v>341</v>
      </c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</row>
    <row r="5" ht="21.0" customHeight="1">
      <c r="A5" s="93">
        <v>6.496634E7</v>
      </c>
      <c r="B5" s="93" t="s">
        <v>80</v>
      </c>
      <c r="C5" s="94">
        <v>1.0601765E8</v>
      </c>
      <c r="D5" s="94">
        <v>4.158381077E9</v>
      </c>
      <c r="E5" s="125">
        <f t="shared" si="1"/>
        <v>470302645.6</v>
      </c>
      <c r="F5" s="125">
        <f t="shared" si="2"/>
        <v>222303277.8</v>
      </c>
      <c r="G5" s="125">
        <f t="shared" si="3"/>
        <v>47707942.5</v>
      </c>
      <c r="H5" s="126">
        <f t="shared" si="4"/>
        <v>690451118.7</v>
      </c>
      <c r="I5" s="126">
        <f t="shared" si="5"/>
        <v>95415885</v>
      </c>
      <c r="J5" s="95" t="s">
        <v>341</v>
      </c>
      <c r="K5" s="95" t="s">
        <v>341</v>
      </c>
      <c r="L5" s="95" t="s">
        <v>341</v>
      </c>
      <c r="M5" s="95" t="s">
        <v>341</v>
      </c>
      <c r="N5" s="95" t="s">
        <v>341</v>
      </c>
      <c r="O5" s="95" t="s">
        <v>341</v>
      </c>
      <c r="P5" s="95" t="s">
        <v>341</v>
      </c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</row>
    <row r="6" ht="21.0" customHeight="1">
      <c r="A6" s="93">
        <v>1.45408006E8</v>
      </c>
      <c r="B6" s="93" t="s">
        <v>81</v>
      </c>
      <c r="C6" s="94">
        <v>1.02323387E8</v>
      </c>
      <c r="D6" s="94">
        <v>1.208379828E9</v>
      </c>
      <c r="E6" s="125">
        <f t="shared" si="1"/>
        <v>434206168.8</v>
      </c>
      <c r="F6" s="125">
        <f t="shared" si="2"/>
        <v>208327808.8</v>
      </c>
      <c r="G6" s="125">
        <f t="shared" si="3"/>
        <v>46045524.15</v>
      </c>
      <c r="H6" s="126">
        <f t="shared" si="4"/>
        <v>641738026.6</v>
      </c>
      <c r="I6" s="126">
        <f t="shared" si="5"/>
        <v>92091048.3</v>
      </c>
      <c r="J6" s="95" t="s">
        <v>341</v>
      </c>
      <c r="K6" s="95" t="s">
        <v>341</v>
      </c>
      <c r="L6" s="95" t="s">
        <v>341</v>
      </c>
      <c r="M6" s="95" t="s">
        <v>341</v>
      </c>
      <c r="N6" s="95" t="s">
        <v>341</v>
      </c>
      <c r="O6" s="95" t="s">
        <v>341</v>
      </c>
      <c r="P6" s="95" t="s">
        <v>341</v>
      </c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 ht="21.0" customHeight="1">
      <c r="A7" s="93">
        <v>2.7578537E7</v>
      </c>
      <c r="B7" s="93" t="s">
        <v>82</v>
      </c>
      <c r="C7" s="94">
        <v>8.6649209E7</v>
      </c>
      <c r="D7" s="94">
        <v>2.842225317E9</v>
      </c>
      <c r="E7" s="125">
        <f t="shared" si="1"/>
        <v>297959368.3</v>
      </c>
      <c r="F7" s="125">
        <f t="shared" si="2"/>
        <v>152313212.6</v>
      </c>
      <c r="G7" s="125">
        <f t="shared" si="3"/>
        <v>38992144.05</v>
      </c>
      <c r="H7" s="126">
        <f t="shared" si="4"/>
        <v>454559013.3</v>
      </c>
      <c r="I7" s="126">
        <f t="shared" si="5"/>
        <v>77984288.1</v>
      </c>
      <c r="J7" s="95" t="s">
        <v>341</v>
      </c>
      <c r="K7" s="95" t="s">
        <v>341</v>
      </c>
      <c r="L7" s="95" t="s">
        <v>341</v>
      </c>
      <c r="M7" s="95" t="s">
        <v>341</v>
      </c>
      <c r="N7" s="95" t="s">
        <v>341</v>
      </c>
      <c r="O7" s="95" t="s">
        <v>341</v>
      </c>
      <c r="P7" s="95" t="s">
        <v>341</v>
      </c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 ht="21.0" customHeight="1">
      <c r="A8" s="93">
        <v>6.2576249E7</v>
      </c>
      <c r="B8" s="93" t="s">
        <v>83</v>
      </c>
      <c r="C8" s="94">
        <v>9.6605528E7</v>
      </c>
      <c r="D8" s="94">
        <v>3.277365308E9</v>
      </c>
      <c r="E8" s="125">
        <f t="shared" si="1"/>
        <v>381333999.3</v>
      </c>
      <c r="F8" s="125">
        <f t="shared" si="2"/>
        <v>187278690.1</v>
      </c>
      <c r="G8" s="125">
        <f t="shared" si="3"/>
        <v>43472487.6</v>
      </c>
      <c r="H8" s="126">
        <f t="shared" si="4"/>
        <v>569798846.9</v>
      </c>
      <c r="I8" s="126">
        <f t="shared" si="5"/>
        <v>86944975.2</v>
      </c>
      <c r="J8" s="95" t="s">
        <v>341</v>
      </c>
      <c r="K8" s="95" t="s">
        <v>341</v>
      </c>
      <c r="L8" s="95" t="s">
        <v>341</v>
      </c>
      <c r="M8" s="95" t="s">
        <v>341</v>
      </c>
      <c r="N8" s="95" t="s">
        <v>341</v>
      </c>
      <c r="O8" s="95" t="s">
        <v>341</v>
      </c>
      <c r="P8" s="95" t="s">
        <v>341</v>
      </c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</row>
    <row r="9" ht="21.0" customHeight="1">
      <c r="A9" s="93">
        <v>1.03336195E8</v>
      </c>
      <c r="B9" s="93" t="s">
        <v>84</v>
      </c>
      <c r="C9" s="94">
        <v>9.0786056E7</v>
      </c>
      <c r="D9" s="94">
        <v>3.88620875E9</v>
      </c>
      <c r="E9" s="125">
        <f t="shared" si="1"/>
        <v>331260939.2</v>
      </c>
      <c r="F9" s="125">
        <f t="shared" si="2"/>
        <v>166581162.6</v>
      </c>
      <c r="G9" s="125">
        <f t="shared" si="3"/>
        <v>40853725.2</v>
      </c>
      <c r="H9" s="126">
        <f t="shared" si="4"/>
        <v>500894534.5</v>
      </c>
      <c r="I9" s="126">
        <f t="shared" si="5"/>
        <v>81707450.4</v>
      </c>
      <c r="J9" s="95" t="s">
        <v>341</v>
      </c>
      <c r="K9" s="95" t="s">
        <v>341</v>
      </c>
      <c r="L9" s="95" t="s">
        <v>341</v>
      </c>
      <c r="M9" s="95" t="s">
        <v>341</v>
      </c>
      <c r="N9" s="95" t="s">
        <v>341</v>
      </c>
      <c r="O9" s="95" t="s">
        <v>341</v>
      </c>
      <c r="P9" s="95" t="s">
        <v>341</v>
      </c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</row>
    <row r="10" ht="21.0" customHeight="1">
      <c r="A10" s="93">
        <v>2463403.0</v>
      </c>
      <c r="B10" s="93" t="s">
        <v>85</v>
      </c>
      <c r="C10" s="94">
        <v>9.1042347E7</v>
      </c>
      <c r="D10" s="94">
        <v>7.158593637E9</v>
      </c>
      <c r="E10" s="125">
        <f t="shared" si="1"/>
        <v>333386775</v>
      </c>
      <c r="F10" s="125">
        <f t="shared" si="2"/>
        <v>167477277</v>
      </c>
      <c r="G10" s="125">
        <f t="shared" si="3"/>
        <v>40969056.15</v>
      </c>
      <c r="H10" s="126">
        <f t="shared" si="4"/>
        <v>503837501.3</v>
      </c>
      <c r="I10" s="126">
        <f t="shared" si="5"/>
        <v>81938112.3</v>
      </c>
      <c r="J10" s="95" t="s">
        <v>341</v>
      </c>
      <c r="K10" s="95" t="s">
        <v>341</v>
      </c>
      <c r="L10" s="95" t="s">
        <v>341</v>
      </c>
      <c r="M10" s="95" t="s">
        <v>341</v>
      </c>
      <c r="N10" s="95" t="s">
        <v>341</v>
      </c>
      <c r="O10" s="95" t="s">
        <v>341</v>
      </c>
      <c r="P10" s="95" t="s">
        <v>341</v>
      </c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</row>
    <row r="11" ht="21.0" customHeight="1">
      <c r="A11" s="93">
        <v>7.9650085E7</v>
      </c>
      <c r="B11" s="93" t="s">
        <v>86</v>
      </c>
      <c r="C11" s="94">
        <v>9.1160825E7</v>
      </c>
      <c r="D11" s="94">
        <v>1.84428862E9</v>
      </c>
      <c r="E11" s="125">
        <f t="shared" si="1"/>
        <v>334371977.1</v>
      </c>
      <c r="F11" s="125">
        <f t="shared" si="2"/>
        <v>167892011.9</v>
      </c>
      <c r="G11" s="125">
        <f t="shared" si="3"/>
        <v>41022371.25</v>
      </c>
      <c r="H11" s="126">
        <f t="shared" si="4"/>
        <v>505200826.1</v>
      </c>
      <c r="I11" s="126">
        <f t="shared" si="5"/>
        <v>82044742.5</v>
      </c>
      <c r="J11" s="95" t="s">
        <v>341</v>
      </c>
      <c r="K11" s="95" t="s">
        <v>341</v>
      </c>
      <c r="L11" s="95" t="s">
        <v>341</v>
      </c>
      <c r="M11" s="95" t="s">
        <v>341</v>
      </c>
      <c r="N11" s="95" t="s">
        <v>341</v>
      </c>
      <c r="O11" s="95" t="s">
        <v>341</v>
      </c>
      <c r="P11" s="95" t="s">
        <v>341</v>
      </c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</row>
    <row r="12" ht="21.0" customHeight="1">
      <c r="A12" s="93">
        <v>6.4010776E7</v>
      </c>
      <c r="B12" s="93" t="s">
        <v>87</v>
      </c>
      <c r="C12" s="94">
        <v>8.5943147E7</v>
      </c>
      <c r="D12" s="94">
        <v>2.358208628E9</v>
      </c>
      <c r="E12" s="125">
        <f t="shared" si="1"/>
        <v>292465983.9</v>
      </c>
      <c r="F12" s="125">
        <f t="shared" si="2"/>
        <v>149914967.4</v>
      </c>
      <c r="G12" s="125">
        <f t="shared" si="3"/>
        <v>38674416.15</v>
      </c>
      <c r="H12" s="126">
        <f t="shared" si="4"/>
        <v>446870305.1</v>
      </c>
      <c r="I12" s="126">
        <f t="shared" si="5"/>
        <v>77348832.3</v>
      </c>
      <c r="J12" s="95" t="s">
        <v>341</v>
      </c>
      <c r="K12" s="95" t="s">
        <v>341</v>
      </c>
      <c r="L12" s="95" t="s">
        <v>341</v>
      </c>
      <c r="M12" s="95" t="s">
        <v>341</v>
      </c>
      <c r="N12" s="95" t="s">
        <v>341</v>
      </c>
      <c r="O12" s="95" t="s">
        <v>341</v>
      </c>
      <c r="P12" s="95" t="s">
        <v>341</v>
      </c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</row>
    <row r="13" ht="21.0" customHeight="1">
      <c r="A13" s="93">
        <v>1.71934536E8</v>
      </c>
      <c r="B13" s="93" t="s">
        <v>88</v>
      </c>
      <c r="C13" s="94">
        <v>8.769602E7</v>
      </c>
      <c r="D13" s="94">
        <v>6.86911268E8</v>
      </c>
      <c r="E13" s="125">
        <f t="shared" si="1"/>
        <v>306206063.7</v>
      </c>
      <c r="F13" s="125">
        <f t="shared" si="2"/>
        <v>155888694.5</v>
      </c>
      <c r="G13" s="125">
        <f t="shared" si="3"/>
        <v>39463209</v>
      </c>
      <c r="H13" s="126">
        <f t="shared" si="4"/>
        <v>466076210</v>
      </c>
      <c r="I13" s="126">
        <f t="shared" si="5"/>
        <v>78926418</v>
      </c>
      <c r="J13" s="95" t="s">
        <v>341</v>
      </c>
      <c r="K13" s="95" t="s">
        <v>341</v>
      </c>
      <c r="L13" s="95" t="s">
        <v>341</v>
      </c>
      <c r="M13" s="95" t="s">
        <v>341</v>
      </c>
      <c r="N13" s="95" t="s">
        <v>341</v>
      </c>
      <c r="O13" s="95" t="s">
        <v>341</v>
      </c>
      <c r="P13" s="95" t="s">
        <v>341</v>
      </c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</row>
    <row r="14" ht="21.0" customHeight="1">
      <c r="A14" s="93">
        <v>1.1409556E7</v>
      </c>
      <c r="B14" s="93" t="s">
        <v>89</v>
      </c>
      <c r="C14" s="94">
        <v>8.8356721E7</v>
      </c>
      <c r="D14" s="94">
        <v>5.66770165E8</v>
      </c>
      <c r="E14" s="125">
        <f t="shared" si="1"/>
        <v>311473835.2</v>
      </c>
      <c r="F14" s="125">
        <f t="shared" si="2"/>
        <v>158157574.2</v>
      </c>
      <c r="G14" s="125">
        <f t="shared" si="3"/>
        <v>39760524.45</v>
      </c>
      <c r="H14" s="126">
        <f t="shared" si="4"/>
        <v>473417832.7</v>
      </c>
      <c r="I14" s="126">
        <f t="shared" si="5"/>
        <v>79521048.9</v>
      </c>
      <c r="J14" s="95" t="s">
        <v>341</v>
      </c>
      <c r="K14" s="95" t="s">
        <v>341</v>
      </c>
      <c r="L14" s="95" t="s">
        <v>341</v>
      </c>
      <c r="M14" s="95" t="s">
        <v>341</v>
      </c>
      <c r="N14" s="95" t="s">
        <v>341</v>
      </c>
      <c r="O14" s="95" t="s">
        <v>341</v>
      </c>
      <c r="P14" s="95" t="s">
        <v>341</v>
      </c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</row>
    <row r="15" ht="21.0" customHeight="1">
      <c r="A15" s="93">
        <v>1.1726598E7</v>
      </c>
      <c r="B15" s="93" t="s">
        <v>90</v>
      </c>
      <c r="C15" s="94">
        <v>8.708222E7</v>
      </c>
      <c r="D15" s="94">
        <v>7.532122629E9</v>
      </c>
      <c r="E15" s="125">
        <f t="shared" si="1"/>
        <v>301355795.3</v>
      </c>
      <c r="F15" s="125">
        <f t="shared" si="2"/>
        <v>153789330</v>
      </c>
      <c r="G15" s="125">
        <f t="shared" si="3"/>
        <v>39186999</v>
      </c>
      <c r="H15" s="126">
        <f t="shared" si="4"/>
        <v>459306001.1</v>
      </c>
      <c r="I15" s="126">
        <f t="shared" si="5"/>
        <v>78373998</v>
      </c>
      <c r="J15" s="95" t="s">
        <v>341</v>
      </c>
      <c r="K15" s="95" t="s">
        <v>341</v>
      </c>
      <c r="L15" s="95" t="s">
        <v>341</v>
      </c>
      <c r="M15" s="95" t="s">
        <v>341</v>
      </c>
      <c r="N15" s="95" t="s">
        <v>341</v>
      </c>
      <c r="O15" s="95" t="s">
        <v>341</v>
      </c>
      <c r="P15" s="95" t="s">
        <v>341</v>
      </c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</row>
    <row r="16" ht="21.0" customHeight="1">
      <c r="A16" s="93">
        <v>6.2691192E7</v>
      </c>
      <c r="B16" s="93" t="s">
        <v>91</v>
      </c>
      <c r="C16" s="94">
        <v>8.5959E7</v>
      </c>
      <c r="D16" s="94">
        <v>4.61652502E8</v>
      </c>
      <c r="E16" s="125">
        <f t="shared" si="1"/>
        <v>292588715.9</v>
      </c>
      <c r="F16" s="125">
        <f t="shared" si="2"/>
        <v>149968696.2</v>
      </c>
      <c r="G16" s="125">
        <f t="shared" si="3"/>
        <v>38681550</v>
      </c>
      <c r="H16" s="126">
        <f t="shared" si="4"/>
        <v>447042234.4</v>
      </c>
      <c r="I16" s="126">
        <f t="shared" si="5"/>
        <v>77363100</v>
      </c>
      <c r="J16" s="95" t="s">
        <v>341</v>
      </c>
      <c r="K16" s="95" t="s">
        <v>341</v>
      </c>
      <c r="L16" s="95" t="s">
        <v>341</v>
      </c>
      <c r="M16" s="95" t="s">
        <v>341</v>
      </c>
      <c r="N16" s="95" t="s">
        <v>341</v>
      </c>
      <c r="O16" s="95" t="s">
        <v>341</v>
      </c>
      <c r="P16" s="95" t="s">
        <v>341</v>
      </c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</row>
    <row r="17" ht="21.0" customHeight="1">
      <c r="A17" s="93">
        <v>1.3871553E8</v>
      </c>
      <c r="B17" s="93" t="s">
        <v>92</v>
      </c>
      <c r="C17" s="94">
        <v>8.6018892E7</v>
      </c>
      <c r="D17" s="94">
        <v>8.28219541E8</v>
      </c>
      <c r="E17" s="125">
        <f t="shared" si="1"/>
        <v>293052645.2</v>
      </c>
      <c r="F17" s="125">
        <f t="shared" si="2"/>
        <v>150171730.6</v>
      </c>
      <c r="G17" s="125">
        <f t="shared" si="3"/>
        <v>38708501.4</v>
      </c>
      <c r="H17" s="126">
        <f t="shared" si="4"/>
        <v>447692068.1</v>
      </c>
      <c r="I17" s="126">
        <f t="shared" si="5"/>
        <v>77417002.8</v>
      </c>
      <c r="J17" s="95" t="s">
        <v>341</v>
      </c>
      <c r="K17" s="95" t="s">
        <v>341</v>
      </c>
      <c r="L17" s="95" t="s">
        <v>341</v>
      </c>
      <c r="M17" s="95" t="s">
        <v>341</v>
      </c>
      <c r="N17" s="95" t="s">
        <v>341</v>
      </c>
      <c r="O17" s="95" t="s">
        <v>341</v>
      </c>
      <c r="P17" s="95" t="s">
        <v>341</v>
      </c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</row>
    <row r="18" ht="21.0" customHeight="1">
      <c r="A18" s="93">
        <v>6.7071592E7</v>
      </c>
      <c r="B18" s="93" t="s">
        <v>93</v>
      </c>
      <c r="C18" s="94">
        <v>8.4863684E7</v>
      </c>
      <c r="D18" s="94">
        <v>9.714154806E9</v>
      </c>
      <c r="E18" s="125">
        <f t="shared" si="1"/>
        <v>284174748.6</v>
      </c>
      <c r="F18" s="125">
        <f t="shared" si="2"/>
        <v>146269241.2</v>
      </c>
      <c r="G18" s="125">
        <f t="shared" si="3"/>
        <v>38188657.8</v>
      </c>
      <c r="H18" s="126">
        <f t="shared" si="4"/>
        <v>435239243.7</v>
      </c>
      <c r="I18" s="126">
        <f t="shared" si="5"/>
        <v>76377315.6</v>
      </c>
      <c r="J18" s="95" t="s">
        <v>341</v>
      </c>
      <c r="K18" s="95" t="s">
        <v>341</v>
      </c>
      <c r="L18" s="95" t="s">
        <v>341</v>
      </c>
      <c r="M18" s="95" t="s">
        <v>341</v>
      </c>
      <c r="N18" s="95" t="s">
        <v>341</v>
      </c>
      <c r="O18" s="95" t="s">
        <v>341</v>
      </c>
      <c r="P18" s="95" t="s">
        <v>341</v>
      </c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</row>
    <row r="19" ht="21.0" customHeight="1">
      <c r="A19" s="93">
        <v>6.3222201E7</v>
      </c>
      <c r="B19" s="93" t="s">
        <v>94</v>
      </c>
      <c r="C19" s="94">
        <v>8.5071946E7</v>
      </c>
      <c r="D19" s="94">
        <v>1.8917797E9</v>
      </c>
      <c r="E19" s="125">
        <f t="shared" si="1"/>
        <v>285764282.6</v>
      </c>
      <c r="F19" s="125">
        <f t="shared" si="2"/>
        <v>146970654.3</v>
      </c>
      <c r="G19" s="125">
        <f t="shared" si="3"/>
        <v>38282375.7</v>
      </c>
      <c r="H19" s="126">
        <f t="shared" si="4"/>
        <v>437471581.4</v>
      </c>
      <c r="I19" s="126">
        <f t="shared" si="5"/>
        <v>76564751.4</v>
      </c>
      <c r="J19" s="95" t="s">
        <v>341</v>
      </c>
      <c r="K19" s="95" t="s">
        <v>341</v>
      </c>
      <c r="L19" s="95" t="s">
        <v>341</v>
      </c>
      <c r="M19" s="95" t="s">
        <v>341</v>
      </c>
      <c r="N19" s="95" t="s">
        <v>341</v>
      </c>
      <c r="O19" s="95" t="s">
        <v>341</v>
      </c>
      <c r="P19" s="95" t="s">
        <v>341</v>
      </c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</row>
    <row r="20" ht="21.0" customHeight="1">
      <c r="A20" s="93">
        <v>7.7394861E7</v>
      </c>
      <c r="B20" s="93" t="s">
        <v>95</v>
      </c>
      <c r="C20" s="94">
        <v>8.2387279E7</v>
      </c>
      <c r="D20" s="94">
        <v>2.605801785E9</v>
      </c>
      <c r="E20" s="125">
        <f t="shared" si="1"/>
        <v>265644100.2</v>
      </c>
      <c r="F20" s="125">
        <f t="shared" si="2"/>
        <v>138000722.9</v>
      </c>
      <c r="G20" s="125">
        <f t="shared" si="3"/>
        <v>37074275.55</v>
      </c>
      <c r="H20" s="126">
        <f t="shared" si="4"/>
        <v>409122033.4</v>
      </c>
      <c r="I20" s="126">
        <f t="shared" si="5"/>
        <v>74148551.1</v>
      </c>
      <c r="J20" s="95" t="s">
        <v>341</v>
      </c>
      <c r="K20" s="95" t="s">
        <v>341</v>
      </c>
      <c r="L20" s="95" t="s">
        <v>341</v>
      </c>
      <c r="M20" s="95" t="s">
        <v>341</v>
      </c>
      <c r="N20" s="95" t="s">
        <v>341</v>
      </c>
      <c r="O20" s="95" t="s">
        <v>341</v>
      </c>
      <c r="P20" s="95" t="s">
        <v>341</v>
      </c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</row>
    <row r="21" ht="21.0" customHeight="1">
      <c r="A21" s="93">
        <v>9.8107237E7</v>
      </c>
      <c r="B21" s="93" t="s">
        <v>96</v>
      </c>
      <c r="C21" s="94">
        <v>8.4136542E7</v>
      </c>
      <c r="D21" s="94">
        <v>2.387964216E9</v>
      </c>
      <c r="E21" s="125">
        <f t="shared" si="1"/>
        <v>278662801.9</v>
      </c>
      <c r="F21" s="125">
        <f t="shared" si="2"/>
        <v>143827624.9</v>
      </c>
      <c r="G21" s="125">
        <f t="shared" si="3"/>
        <v>37861443.9</v>
      </c>
      <c r="H21" s="126">
        <f t="shared" si="4"/>
        <v>427488784</v>
      </c>
      <c r="I21" s="126">
        <f t="shared" si="5"/>
        <v>75722887.8</v>
      </c>
      <c r="J21" s="95" t="s">
        <v>341</v>
      </c>
      <c r="K21" s="95" t="s">
        <v>341</v>
      </c>
      <c r="L21" s="95" t="s">
        <v>341</v>
      </c>
      <c r="M21" s="95" t="s">
        <v>341</v>
      </c>
      <c r="N21" s="95" t="s">
        <v>341</v>
      </c>
      <c r="O21" s="95" t="s">
        <v>341</v>
      </c>
      <c r="P21" s="95" t="s">
        <v>341</v>
      </c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</row>
    <row r="22" ht="21.0" customHeight="1">
      <c r="A22" s="93">
        <v>7.1152824E7</v>
      </c>
      <c r="B22" s="93" t="s">
        <v>97</v>
      </c>
      <c r="C22" s="94">
        <v>8.0797136E7</v>
      </c>
      <c r="D22" s="94">
        <v>1.788027543E9</v>
      </c>
      <c r="E22" s="125">
        <f t="shared" si="1"/>
        <v>254105323</v>
      </c>
      <c r="F22" s="125">
        <f t="shared" si="2"/>
        <v>132761251</v>
      </c>
      <c r="G22" s="125">
        <f t="shared" si="3"/>
        <v>36358711.2</v>
      </c>
      <c r="H22" s="126">
        <f t="shared" si="4"/>
        <v>392767132</v>
      </c>
      <c r="I22" s="126">
        <f t="shared" si="5"/>
        <v>72717422.4</v>
      </c>
      <c r="J22" s="95" t="s">
        <v>341</v>
      </c>
      <c r="K22" s="95" t="s">
        <v>341</v>
      </c>
      <c r="L22" s="95" t="s">
        <v>341</v>
      </c>
      <c r="M22" s="95" t="s">
        <v>341</v>
      </c>
      <c r="N22" s="95" t="s">
        <v>341</v>
      </c>
      <c r="O22" s="95" t="s">
        <v>341</v>
      </c>
      <c r="P22" s="95" t="s">
        <v>341</v>
      </c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</row>
    <row r="23" ht="21.0" customHeight="1">
      <c r="A23" s="93">
        <v>7.4556991E7</v>
      </c>
      <c r="B23" s="93" t="s">
        <v>98</v>
      </c>
      <c r="C23" s="94">
        <v>8.3002983E7</v>
      </c>
      <c r="D23" s="94">
        <v>2.297498275E9</v>
      </c>
      <c r="E23" s="125">
        <f t="shared" si="1"/>
        <v>270187546.8</v>
      </c>
      <c r="F23" s="125">
        <f t="shared" si="2"/>
        <v>140044127.3</v>
      </c>
      <c r="G23" s="125">
        <f t="shared" si="3"/>
        <v>37351342.35</v>
      </c>
      <c r="H23" s="126">
        <f t="shared" si="4"/>
        <v>415541908.4</v>
      </c>
      <c r="I23" s="126">
        <f t="shared" si="5"/>
        <v>74702684.7</v>
      </c>
      <c r="J23" s="95" t="s">
        <v>341</v>
      </c>
      <c r="K23" s="95" t="s">
        <v>341</v>
      </c>
      <c r="L23" s="95" t="s">
        <v>341</v>
      </c>
      <c r="M23" s="95" t="s">
        <v>341</v>
      </c>
      <c r="N23" s="95" t="s">
        <v>341</v>
      </c>
      <c r="O23" s="95" t="s">
        <v>341</v>
      </c>
      <c r="P23" s="95" t="s">
        <v>341</v>
      </c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</row>
    <row r="24" ht="21.0" customHeight="1">
      <c r="A24" s="93">
        <v>4.8741756E7</v>
      </c>
      <c r="B24" s="93" t="s">
        <v>99</v>
      </c>
      <c r="C24" s="94">
        <v>8.3577666E7</v>
      </c>
      <c r="D24" s="94">
        <v>2.873915306E9</v>
      </c>
      <c r="E24" s="125">
        <f t="shared" si="1"/>
        <v>274466381.8</v>
      </c>
      <c r="F24" s="125">
        <f t="shared" si="2"/>
        <v>141958784.5</v>
      </c>
      <c r="G24" s="125">
        <f t="shared" si="3"/>
        <v>37609949.7</v>
      </c>
      <c r="H24" s="126">
        <f t="shared" si="4"/>
        <v>421578010.1</v>
      </c>
      <c r="I24" s="126">
        <f t="shared" si="5"/>
        <v>75219899.4</v>
      </c>
      <c r="J24" s="95" t="s">
        <v>341</v>
      </c>
      <c r="K24" s="95" t="s">
        <v>341</v>
      </c>
      <c r="L24" s="95" t="s">
        <v>341</v>
      </c>
      <c r="M24" s="95" t="s">
        <v>341</v>
      </c>
      <c r="N24" s="95" t="s">
        <v>341</v>
      </c>
      <c r="O24" s="95" t="s">
        <v>341</v>
      </c>
      <c r="P24" s="95" t="s">
        <v>341</v>
      </c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</row>
    <row r="25" ht="21.0" customHeight="1">
      <c r="A25" s="93">
        <v>1.71879011E8</v>
      </c>
      <c r="B25" s="93" t="s">
        <v>100</v>
      </c>
      <c r="C25" s="94">
        <v>8.2876902E7</v>
      </c>
      <c r="D25" s="94">
        <v>3.25570457E8</v>
      </c>
      <c r="E25" s="125">
        <f t="shared" si="1"/>
        <v>269253723.5</v>
      </c>
      <c r="F25" s="125">
        <f t="shared" si="2"/>
        <v>139625021.3</v>
      </c>
      <c r="G25" s="125">
        <f t="shared" si="3"/>
        <v>37294605.9</v>
      </c>
      <c r="H25" s="126">
        <f t="shared" si="4"/>
        <v>414223310.5</v>
      </c>
      <c r="I25" s="126">
        <f t="shared" si="5"/>
        <v>74589211.8</v>
      </c>
      <c r="J25" s="95" t="s">
        <v>341</v>
      </c>
      <c r="K25" s="95" t="s">
        <v>341</v>
      </c>
      <c r="L25" s="95" t="s">
        <v>341</v>
      </c>
      <c r="M25" s="95" t="s">
        <v>341</v>
      </c>
      <c r="N25" s="95" t="s">
        <v>341</v>
      </c>
      <c r="O25" s="95" t="s">
        <v>341</v>
      </c>
      <c r="P25" s="95" t="s">
        <v>341</v>
      </c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</row>
    <row r="26" ht="21.0" customHeight="1">
      <c r="A26" s="93">
        <v>2.989016E7</v>
      </c>
      <c r="B26" s="93" t="s">
        <v>101</v>
      </c>
      <c r="C26" s="94">
        <v>8.6327394E7</v>
      </c>
      <c r="D26" s="94">
        <v>7.99068661E8</v>
      </c>
      <c r="E26" s="125">
        <f t="shared" si="1"/>
        <v>295448660.7</v>
      </c>
      <c r="F26" s="125">
        <f t="shared" si="2"/>
        <v>151218783.3</v>
      </c>
      <c r="G26" s="125">
        <f t="shared" si="3"/>
        <v>38847327.3</v>
      </c>
      <c r="H26" s="126">
        <f t="shared" si="4"/>
        <v>451046643.9</v>
      </c>
      <c r="I26" s="126">
        <f t="shared" si="5"/>
        <v>77694654.6</v>
      </c>
      <c r="J26" s="95" t="s">
        <v>341</v>
      </c>
      <c r="K26" s="95" t="s">
        <v>341</v>
      </c>
      <c r="L26" s="95" t="s">
        <v>341</v>
      </c>
      <c r="M26" s="95" t="s">
        <v>341</v>
      </c>
      <c r="N26" s="95" t="s">
        <v>341</v>
      </c>
      <c r="O26" s="95" t="s">
        <v>341</v>
      </c>
      <c r="P26" s="95" t="s">
        <v>341</v>
      </c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</row>
    <row r="27" ht="21.0" customHeight="1">
      <c r="A27" s="93">
        <v>7.1613822E7</v>
      </c>
      <c r="B27" s="93" t="s">
        <v>102</v>
      </c>
      <c r="C27" s="94">
        <v>8.1597772E7</v>
      </c>
      <c r="D27" s="94">
        <v>2.059312658E9</v>
      </c>
      <c r="E27" s="125">
        <f t="shared" si="1"/>
        <v>259879891.6</v>
      </c>
      <c r="F27" s="125">
        <f t="shared" si="2"/>
        <v>135392490</v>
      </c>
      <c r="G27" s="125">
        <f t="shared" si="3"/>
        <v>36718997.4</v>
      </c>
      <c r="H27" s="126">
        <f t="shared" si="4"/>
        <v>400961206.5</v>
      </c>
      <c r="I27" s="126">
        <f t="shared" si="5"/>
        <v>73437994.8</v>
      </c>
      <c r="J27" s="95" t="s">
        <v>341</v>
      </c>
      <c r="K27" s="95" t="s">
        <v>341</v>
      </c>
      <c r="L27" s="95" t="s">
        <v>341</v>
      </c>
      <c r="M27" s="95" t="s">
        <v>341</v>
      </c>
      <c r="N27" s="95" t="s">
        <v>341</v>
      </c>
      <c r="O27" s="95" t="s">
        <v>341</v>
      </c>
      <c r="P27" s="95" t="s">
        <v>341</v>
      </c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</row>
    <row r="28" ht="21.0" customHeight="1">
      <c r="A28" s="93">
        <v>1.44060837E8</v>
      </c>
      <c r="B28" s="93" t="s">
        <v>103</v>
      </c>
      <c r="C28" s="94">
        <v>8.055297E7</v>
      </c>
      <c r="D28" s="94">
        <v>3.75605866E8</v>
      </c>
      <c r="E28" s="125">
        <f t="shared" si="1"/>
        <v>252358486.8</v>
      </c>
      <c r="F28" s="125">
        <f t="shared" si="2"/>
        <v>131961572.2</v>
      </c>
      <c r="G28" s="125">
        <f t="shared" si="3"/>
        <v>36248836.5</v>
      </c>
      <c r="H28" s="126">
        <f t="shared" si="4"/>
        <v>390284614.3</v>
      </c>
      <c r="I28" s="126">
        <f t="shared" si="5"/>
        <v>72497673</v>
      </c>
      <c r="J28" s="95" t="s">
        <v>341</v>
      </c>
      <c r="K28" s="95" t="s">
        <v>341</v>
      </c>
      <c r="L28" s="95" t="s">
        <v>341</v>
      </c>
      <c r="M28" s="95" t="s">
        <v>341</v>
      </c>
      <c r="N28" s="95" t="s">
        <v>341</v>
      </c>
      <c r="O28" s="95" t="s">
        <v>341</v>
      </c>
      <c r="P28" s="95" t="s">
        <v>341</v>
      </c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</row>
    <row r="29" ht="21.0" customHeight="1">
      <c r="A29" s="93">
        <v>1.44109282E8</v>
      </c>
      <c r="B29" s="93" t="s">
        <v>104</v>
      </c>
      <c r="C29" s="94">
        <v>8.0341777E7</v>
      </c>
      <c r="D29" s="94">
        <v>8.45933592E8</v>
      </c>
      <c r="E29" s="125">
        <f t="shared" si="1"/>
        <v>250852904.3</v>
      </c>
      <c r="F29" s="125">
        <f t="shared" si="2"/>
        <v>131270924.2</v>
      </c>
      <c r="G29" s="125">
        <f t="shared" si="3"/>
        <v>36153799.65</v>
      </c>
      <c r="H29" s="126">
        <f t="shared" si="4"/>
        <v>388143522.2</v>
      </c>
      <c r="I29" s="126">
        <f t="shared" si="5"/>
        <v>72307599.3</v>
      </c>
      <c r="J29" s="95" t="s">
        <v>341</v>
      </c>
      <c r="K29" s="95" t="s">
        <v>341</v>
      </c>
      <c r="L29" s="95" t="s">
        <v>341</v>
      </c>
      <c r="M29" s="95" t="s">
        <v>341</v>
      </c>
      <c r="N29" s="95" t="s">
        <v>341</v>
      </c>
      <c r="O29" s="95" t="s">
        <v>341</v>
      </c>
      <c r="P29" s="95" t="s">
        <v>341</v>
      </c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</row>
    <row r="30" ht="21.0" customHeight="1">
      <c r="A30" s="93">
        <v>1.6942777E8</v>
      </c>
      <c r="B30" s="93" t="s">
        <v>105</v>
      </c>
      <c r="C30" s="94">
        <v>8.0718266E7</v>
      </c>
      <c r="D30" s="94">
        <v>6.56237675E8</v>
      </c>
      <c r="E30" s="125">
        <f t="shared" si="1"/>
        <v>253540337.6</v>
      </c>
      <c r="F30" s="125">
        <f t="shared" si="2"/>
        <v>132502799.5</v>
      </c>
      <c r="G30" s="125">
        <f t="shared" si="3"/>
        <v>36323219.7</v>
      </c>
      <c r="H30" s="126">
        <f t="shared" si="4"/>
        <v>391964396.7</v>
      </c>
      <c r="I30" s="126">
        <f t="shared" si="5"/>
        <v>72646439.4</v>
      </c>
      <c r="J30" s="95" t="s">
        <v>341</v>
      </c>
      <c r="K30" s="95" t="s">
        <v>341</v>
      </c>
      <c r="L30" s="95" t="s">
        <v>341</v>
      </c>
      <c r="M30" s="95" t="s">
        <v>341</v>
      </c>
      <c r="N30" s="95" t="s">
        <v>341</v>
      </c>
      <c r="O30" s="95" t="s">
        <v>341</v>
      </c>
      <c r="P30" s="95" t="s">
        <v>341</v>
      </c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</row>
    <row r="31" ht="21.0" customHeight="1">
      <c r="A31" s="93">
        <v>1.15125159E8</v>
      </c>
      <c r="B31" s="93" t="s">
        <v>106</v>
      </c>
      <c r="C31" s="94">
        <v>7.728894E7</v>
      </c>
      <c r="D31" s="94">
        <v>5.94789591E8</v>
      </c>
      <c r="E31" s="125">
        <f t="shared" si="1"/>
        <v>229644277.4</v>
      </c>
      <c r="F31" s="125">
        <f t="shared" si="2"/>
        <v>121395164.7</v>
      </c>
      <c r="G31" s="125">
        <f t="shared" si="3"/>
        <v>34780023</v>
      </c>
      <c r="H31" s="126">
        <f t="shared" si="4"/>
        <v>357833754.9</v>
      </c>
      <c r="I31" s="126">
        <f t="shared" si="5"/>
        <v>69560046</v>
      </c>
      <c r="J31" s="95" t="s">
        <v>341</v>
      </c>
      <c r="K31" s="95" t="s">
        <v>341</v>
      </c>
      <c r="L31" s="95" t="s">
        <v>341</v>
      </c>
      <c r="M31" s="95" t="s">
        <v>341</v>
      </c>
      <c r="N31" s="95" t="s">
        <v>341</v>
      </c>
      <c r="O31" s="95" t="s">
        <v>341</v>
      </c>
      <c r="P31" s="95" t="s">
        <v>341</v>
      </c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</row>
    <row r="32" ht="21.0" customHeight="1">
      <c r="A32" s="93">
        <v>1.4572491E7</v>
      </c>
      <c r="B32" s="93" t="s">
        <v>107</v>
      </c>
      <c r="C32" s="94">
        <v>7.7738458E7</v>
      </c>
      <c r="D32" s="94">
        <v>7.037053918E9</v>
      </c>
      <c r="E32" s="125">
        <f t="shared" si="1"/>
        <v>232701998.7</v>
      </c>
      <c r="F32" s="125">
        <f t="shared" si="2"/>
        <v>122836682.7</v>
      </c>
      <c r="G32" s="125">
        <f t="shared" si="3"/>
        <v>34982306.1</v>
      </c>
      <c r="H32" s="126">
        <f t="shared" si="4"/>
        <v>362221567.6</v>
      </c>
      <c r="I32" s="126">
        <f t="shared" si="5"/>
        <v>69964612.2</v>
      </c>
      <c r="J32" s="95" t="s">
        <v>341</v>
      </c>
      <c r="K32" s="95" t="s">
        <v>341</v>
      </c>
      <c r="L32" s="95" t="s">
        <v>341</v>
      </c>
      <c r="M32" s="95" t="s">
        <v>341</v>
      </c>
      <c r="N32" s="95" t="s">
        <v>341</v>
      </c>
      <c r="O32" s="95" t="s">
        <v>341</v>
      </c>
      <c r="P32" s="95" t="s">
        <v>341</v>
      </c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</row>
    <row r="33" ht="21.0" customHeight="1">
      <c r="A33" s="93">
        <v>1.41154852E8</v>
      </c>
      <c r="B33" s="93" t="s">
        <v>108</v>
      </c>
      <c r="C33" s="94">
        <v>7.7152387E7</v>
      </c>
      <c r="D33" s="94">
        <v>2.412135891E9</v>
      </c>
      <c r="E33" s="125">
        <f t="shared" si="1"/>
        <v>228719870</v>
      </c>
      <c r="F33" s="125">
        <f t="shared" si="2"/>
        <v>120958130.3</v>
      </c>
      <c r="G33" s="125">
        <f t="shared" si="3"/>
        <v>34718574.15</v>
      </c>
      <c r="H33" s="126">
        <f t="shared" si="4"/>
        <v>356505981.9</v>
      </c>
      <c r="I33" s="126">
        <f t="shared" si="5"/>
        <v>69437148.3</v>
      </c>
      <c r="J33" s="95" t="s">
        <v>341</v>
      </c>
      <c r="K33" s="95" t="s">
        <v>341</v>
      </c>
      <c r="L33" s="95" t="s">
        <v>341</v>
      </c>
      <c r="M33" s="95" t="s">
        <v>341</v>
      </c>
      <c r="N33" s="95" t="s">
        <v>341</v>
      </c>
      <c r="O33" s="95" t="s">
        <v>341</v>
      </c>
      <c r="P33" s="95" t="s">
        <v>341</v>
      </c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</row>
    <row r="34" ht="21.0" customHeight="1">
      <c r="A34" s="93">
        <v>1.71503078E8</v>
      </c>
      <c r="B34" s="93" t="s">
        <v>109</v>
      </c>
      <c r="C34" s="94">
        <v>7.6748702E7</v>
      </c>
      <c r="D34" s="94">
        <v>1.074240672E9</v>
      </c>
      <c r="E34" s="125">
        <f t="shared" si="1"/>
        <v>225999233.1</v>
      </c>
      <c r="F34" s="125">
        <f t="shared" si="2"/>
        <v>119668504</v>
      </c>
      <c r="G34" s="125">
        <f t="shared" si="3"/>
        <v>34536915.9</v>
      </c>
      <c r="H34" s="126">
        <f t="shared" si="4"/>
        <v>352594761.3</v>
      </c>
      <c r="I34" s="126">
        <f t="shared" si="5"/>
        <v>69073831.8</v>
      </c>
      <c r="J34" s="95" t="s">
        <v>341</v>
      </c>
      <c r="K34" s="95" t="s">
        <v>341</v>
      </c>
      <c r="L34" s="95" t="s">
        <v>341</v>
      </c>
      <c r="M34" s="95" t="s">
        <v>341</v>
      </c>
      <c r="N34" s="95" t="s">
        <v>341</v>
      </c>
      <c r="O34" s="95" t="s">
        <v>341</v>
      </c>
      <c r="P34" s="95" t="s">
        <v>341</v>
      </c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</row>
    <row r="35" ht="21.0" customHeight="1">
      <c r="A35" s="93">
        <v>1.69461237E8</v>
      </c>
      <c r="B35" s="93" t="s">
        <v>110</v>
      </c>
      <c r="C35" s="94">
        <v>7.5210474E7</v>
      </c>
      <c r="D35" s="94">
        <v>3.74816162E8</v>
      </c>
      <c r="E35" s="125">
        <f t="shared" si="1"/>
        <v>215798673.6</v>
      </c>
      <c r="F35" s="125">
        <f t="shared" si="2"/>
        <v>114786711</v>
      </c>
      <c r="G35" s="125">
        <f t="shared" si="3"/>
        <v>33844713.3</v>
      </c>
      <c r="H35" s="126">
        <f t="shared" si="4"/>
        <v>337883087</v>
      </c>
      <c r="I35" s="126">
        <f t="shared" si="5"/>
        <v>67689426.6</v>
      </c>
      <c r="J35" s="95" t="s">
        <v>341</v>
      </c>
      <c r="K35" s="95" t="s">
        <v>341</v>
      </c>
      <c r="L35" s="95" t="s">
        <v>341</v>
      </c>
      <c r="M35" s="95" t="s">
        <v>341</v>
      </c>
      <c r="N35" s="95" t="s">
        <v>341</v>
      </c>
      <c r="O35" s="95" t="s">
        <v>341</v>
      </c>
      <c r="P35" s="95" t="s">
        <v>341</v>
      </c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</row>
    <row r="36" ht="21.0" customHeight="1">
      <c r="A36" s="93">
        <v>1.69247313E8</v>
      </c>
      <c r="B36" s="93" t="s">
        <v>111</v>
      </c>
      <c r="C36" s="94">
        <v>7.6707061E7</v>
      </c>
      <c r="D36" s="94">
        <v>3.84303396E8</v>
      </c>
      <c r="E36" s="125">
        <f t="shared" si="1"/>
        <v>225719626</v>
      </c>
      <c r="F36" s="125">
        <f t="shared" si="2"/>
        <v>119535676.6</v>
      </c>
      <c r="G36" s="125">
        <f t="shared" si="3"/>
        <v>34518177.45</v>
      </c>
      <c r="H36" s="126">
        <f t="shared" si="4"/>
        <v>352192501.6</v>
      </c>
      <c r="I36" s="126">
        <f t="shared" si="5"/>
        <v>69036354.9</v>
      </c>
      <c r="J36" s="95" t="s">
        <v>341</v>
      </c>
      <c r="K36" s="95" t="s">
        <v>341</v>
      </c>
      <c r="L36" s="95" t="s">
        <v>341</v>
      </c>
      <c r="M36" s="95" t="s">
        <v>341</v>
      </c>
      <c r="N36" s="95" t="s">
        <v>341</v>
      </c>
      <c r="O36" s="95" t="s">
        <v>341</v>
      </c>
      <c r="P36" s="95" t="s">
        <v>341</v>
      </c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</row>
    <row r="37" ht="21.0" customHeight="1">
      <c r="A37" s="93">
        <v>1.56479771E8</v>
      </c>
      <c r="B37" s="93" t="s">
        <v>112</v>
      </c>
      <c r="C37" s="94">
        <v>7.6612334E7</v>
      </c>
      <c r="D37" s="94">
        <v>1.549914388E9</v>
      </c>
      <c r="E37" s="125">
        <f t="shared" si="1"/>
        <v>225084281.3</v>
      </c>
      <c r="F37" s="125">
        <f t="shared" si="2"/>
        <v>119233653.9</v>
      </c>
      <c r="G37" s="125">
        <f t="shared" si="3"/>
        <v>34475550.3</v>
      </c>
      <c r="H37" s="126">
        <f t="shared" si="4"/>
        <v>351278251.2</v>
      </c>
      <c r="I37" s="126">
        <f t="shared" si="5"/>
        <v>68951100.6</v>
      </c>
      <c r="J37" s="95" t="s">
        <v>341</v>
      </c>
      <c r="K37" s="95" t="s">
        <v>341</v>
      </c>
      <c r="L37" s="95" t="s">
        <v>341</v>
      </c>
      <c r="M37" s="95" t="s">
        <v>341</v>
      </c>
      <c r="N37" s="95" t="s">
        <v>341</v>
      </c>
      <c r="O37" s="95" t="s">
        <v>341</v>
      </c>
      <c r="P37" s="95" t="s">
        <v>341</v>
      </c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</row>
    <row r="38" ht="21.0" customHeight="1">
      <c r="A38" s="93">
        <v>1.70866748E8</v>
      </c>
      <c r="B38" s="93" t="s">
        <v>113</v>
      </c>
      <c r="C38" s="94">
        <v>7.6274401E7</v>
      </c>
      <c r="D38" s="94">
        <v>4.96505797E8</v>
      </c>
      <c r="E38" s="125">
        <f t="shared" si="1"/>
        <v>222825868</v>
      </c>
      <c r="F38" s="125">
        <f t="shared" si="2"/>
        <v>118157786</v>
      </c>
      <c r="G38" s="125">
        <f t="shared" si="3"/>
        <v>34323480.45</v>
      </c>
      <c r="H38" s="126">
        <f t="shared" si="4"/>
        <v>348026109.4</v>
      </c>
      <c r="I38" s="126">
        <f t="shared" si="5"/>
        <v>68646960.9</v>
      </c>
      <c r="J38" s="95" t="s">
        <v>341</v>
      </c>
      <c r="K38" s="95" t="s">
        <v>341</v>
      </c>
      <c r="L38" s="95" t="s">
        <v>341</v>
      </c>
      <c r="M38" s="95" t="s">
        <v>341</v>
      </c>
      <c r="N38" s="95" t="s">
        <v>341</v>
      </c>
      <c r="O38" s="95" t="s">
        <v>341</v>
      </c>
      <c r="P38" s="95" t="s">
        <v>341</v>
      </c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</row>
    <row r="39" ht="21.0" customHeight="1">
      <c r="A39" s="93">
        <v>1.71701107E8</v>
      </c>
      <c r="B39" s="93" t="s">
        <v>114</v>
      </c>
      <c r="C39" s="94">
        <v>7.8210604E7</v>
      </c>
      <c r="D39" s="94">
        <v>4.86873209E8</v>
      </c>
      <c r="E39" s="125">
        <f t="shared" si="1"/>
        <v>235937872.2</v>
      </c>
      <c r="F39" s="125">
        <f t="shared" si="2"/>
        <v>124355467.7</v>
      </c>
      <c r="G39" s="125">
        <f t="shared" si="3"/>
        <v>35194771.8</v>
      </c>
      <c r="H39" s="126">
        <f t="shared" si="4"/>
        <v>366858211.3</v>
      </c>
      <c r="I39" s="126">
        <f t="shared" si="5"/>
        <v>70389543.6</v>
      </c>
      <c r="J39" s="95" t="s">
        <v>341</v>
      </c>
      <c r="K39" s="95" t="s">
        <v>341</v>
      </c>
      <c r="L39" s="95" t="s">
        <v>341</v>
      </c>
      <c r="M39" s="95" t="s">
        <v>341</v>
      </c>
      <c r="N39" s="95" t="s">
        <v>341</v>
      </c>
      <c r="O39" s="95" t="s">
        <v>341</v>
      </c>
      <c r="P39" s="95" t="s">
        <v>341</v>
      </c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</row>
    <row r="40" ht="21.0" customHeight="1">
      <c r="A40" s="93">
        <v>1.6683283E8</v>
      </c>
      <c r="B40" s="93" t="s">
        <v>115</v>
      </c>
      <c r="C40" s="94">
        <v>7.390402E7</v>
      </c>
      <c r="D40" s="94">
        <v>1.014375033E9</v>
      </c>
      <c r="E40" s="125">
        <f t="shared" si="1"/>
        <v>207342041</v>
      </c>
      <c r="F40" s="125">
        <f t="shared" si="2"/>
        <v>110680654.1</v>
      </c>
      <c r="G40" s="125">
        <f t="shared" si="3"/>
        <v>33256809</v>
      </c>
      <c r="H40" s="126">
        <f t="shared" si="4"/>
        <v>325626861.9</v>
      </c>
      <c r="I40" s="126">
        <f t="shared" si="5"/>
        <v>66513618</v>
      </c>
      <c r="J40" s="95" t="s">
        <v>341</v>
      </c>
      <c r="K40" s="95" t="s">
        <v>341</v>
      </c>
      <c r="L40" s="95" t="s">
        <v>341</v>
      </c>
      <c r="M40" s="95" t="s">
        <v>341</v>
      </c>
      <c r="N40" s="95" t="s">
        <v>341</v>
      </c>
      <c r="O40" s="95" t="s">
        <v>341</v>
      </c>
      <c r="P40" s="95" t="s">
        <v>341</v>
      </c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</row>
    <row r="41" ht="21.0" customHeight="1">
      <c r="A41" s="93">
        <v>1.66497805E8</v>
      </c>
      <c r="B41" s="93" t="s">
        <v>116</v>
      </c>
      <c r="C41" s="94">
        <v>7.7541647E7</v>
      </c>
      <c r="D41" s="94">
        <v>5.11716356E8</v>
      </c>
      <c r="E41" s="125">
        <f t="shared" si="1"/>
        <v>231360477.1</v>
      </c>
      <c r="F41" s="125">
        <f t="shared" si="2"/>
        <v>122205010</v>
      </c>
      <c r="G41" s="125">
        <f t="shared" si="3"/>
        <v>34893741.15</v>
      </c>
      <c r="H41" s="126">
        <f t="shared" si="4"/>
        <v>360297270.7</v>
      </c>
      <c r="I41" s="126">
        <f t="shared" si="5"/>
        <v>69787482.3</v>
      </c>
      <c r="J41" s="95" t="s">
        <v>341</v>
      </c>
      <c r="K41" s="95" t="s">
        <v>341</v>
      </c>
      <c r="L41" s="95" t="s">
        <v>341</v>
      </c>
      <c r="M41" s="95" t="s">
        <v>341</v>
      </c>
      <c r="N41" s="95" t="s">
        <v>341</v>
      </c>
      <c r="O41" s="95" t="s">
        <v>341</v>
      </c>
      <c r="P41" s="95" t="s">
        <v>341</v>
      </c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</row>
    <row r="42" ht="21.0" customHeight="1">
      <c r="A42" s="93">
        <v>1.72041454E8</v>
      </c>
      <c r="B42" s="93" t="s">
        <v>117</v>
      </c>
      <c r="C42" s="94">
        <v>7.4891004E7</v>
      </c>
      <c r="D42" s="94">
        <v>3.85707626E8</v>
      </c>
      <c r="E42" s="125">
        <f t="shared" si="1"/>
        <v>213713197.2</v>
      </c>
      <c r="F42" s="125">
        <f t="shared" si="2"/>
        <v>113779240.3</v>
      </c>
      <c r="G42" s="125">
        <f t="shared" si="3"/>
        <v>33700951.8</v>
      </c>
      <c r="H42" s="126">
        <f t="shared" si="4"/>
        <v>334865789.6</v>
      </c>
      <c r="I42" s="126">
        <f t="shared" si="5"/>
        <v>67401903.6</v>
      </c>
      <c r="J42" s="95" t="s">
        <v>341</v>
      </c>
      <c r="K42" s="95" t="s">
        <v>341</v>
      </c>
      <c r="L42" s="95" t="s">
        <v>341</v>
      </c>
      <c r="M42" s="95" t="s">
        <v>341</v>
      </c>
      <c r="N42" s="95" t="s">
        <v>341</v>
      </c>
      <c r="O42" s="95" t="s">
        <v>341</v>
      </c>
      <c r="P42" s="95" t="s">
        <v>341</v>
      </c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</row>
    <row r="43" ht="21.0" customHeight="1">
      <c r="A43" s="93">
        <v>1.36378574E8</v>
      </c>
      <c r="B43" s="93" t="s">
        <v>118</v>
      </c>
      <c r="C43" s="94">
        <v>7.3118045E7</v>
      </c>
      <c r="D43" s="94">
        <v>5.98467976E8</v>
      </c>
      <c r="E43" s="125">
        <f t="shared" si="1"/>
        <v>202346029.6</v>
      </c>
      <c r="F43" s="125">
        <f t="shared" si="2"/>
        <v>108228186.5</v>
      </c>
      <c r="G43" s="125">
        <f t="shared" si="3"/>
        <v>32903120.25</v>
      </c>
      <c r="H43" s="126">
        <f t="shared" si="4"/>
        <v>318359054.5</v>
      </c>
      <c r="I43" s="126">
        <f t="shared" si="5"/>
        <v>65806240.5</v>
      </c>
      <c r="J43" s="95" t="s">
        <v>341</v>
      </c>
      <c r="K43" s="95" t="s">
        <v>341</v>
      </c>
      <c r="L43" s="95" t="s">
        <v>341</v>
      </c>
      <c r="M43" s="95" t="s">
        <v>341</v>
      </c>
      <c r="N43" s="95" t="s">
        <v>341</v>
      </c>
      <c r="O43" s="95" t="s">
        <v>341</v>
      </c>
      <c r="P43" s="95" t="s">
        <v>341</v>
      </c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</row>
    <row r="44" ht="21.0" customHeight="1">
      <c r="A44" s="93">
        <v>1.71604682E8</v>
      </c>
      <c r="B44" s="93" t="s">
        <v>119</v>
      </c>
      <c r="C44" s="94">
        <v>7.2662012E7</v>
      </c>
      <c r="D44" s="94">
        <v>1.073587588E9</v>
      </c>
      <c r="E44" s="125">
        <f t="shared" si="1"/>
        <v>199478817.7</v>
      </c>
      <c r="F44" s="125">
        <f t="shared" si="2"/>
        <v>106811354.2</v>
      </c>
      <c r="G44" s="125">
        <f t="shared" si="3"/>
        <v>32697905.4</v>
      </c>
      <c r="H44" s="126">
        <f t="shared" si="4"/>
        <v>314178564.1</v>
      </c>
      <c r="I44" s="126">
        <f t="shared" si="5"/>
        <v>65395810.8</v>
      </c>
      <c r="J44" s="95" t="s">
        <v>341</v>
      </c>
      <c r="K44" s="95" t="s">
        <v>341</v>
      </c>
      <c r="L44" s="95" t="s">
        <v>341</v>
      </c>
      <c r="M44" s="95" t="s">
        <v>341</v>
      </c>
      <c r="N44" s="95" t="s">
        <v>341</v>
      </c>
      <c r="O44" s="95" t="s">
        <v>341</v>
      </c>
      <c r="P44" s="95" t="s">
        <v>341</v>
      </c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</row>
    <row r="45" ht="21.0" customHeight="1">
      <c r="A45" s="93">
        <v>7887352.0</v>
      </c>
      <c r="B45" s="93" t="s">
        <v>120</v>
      </c>
      <c r="C45" s="94">
        <v>7.2461666E7</v>
      </c>
      <c r="D45" s="94">
        <v>2.1794922E9</v>
      </c>
      <c r="E45" s="125">
        <f t="shared" si="1"/>
        <v>198226506.8</v>
      </c>
      <c r="F45" s="125">
        <f t="shared" si="2"/>
        <v>106190327.7</v>
      </c>
      <c r="G45" s="125">
        <f t="shared" si="3"/>
        <v>32607749.7</v>
      </c>
      <c r="H45" s="126">
        <f t="shared" si="4"/>
        <v>312350424.6</v>
      </c>
      <c r="I45" s="126">
        <f t="shared" si="5"/>
        <v>65215499.4</v>
      </c>
      <c r="J45" s="95" t="s">
        <v>341</v>
      </c>
      <c r="K45" s="95" t="s">
        <v>341</v>
      </c>
      <c r="L45" s="95" t="s">
        <v>341</v>
      </c>
      <c r="M45" s="95" t="s">
        <v>341</v>
      </c>
      <c r="N45" s="95" t="s">
        <v>341</v>
      </c>
      <c r="O45" s="95" t="s">
        <v>341</v>
      </c>
      <c r="P45" s="95" t="s">
        <v>341</v>
      </c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</row>
    <row r="46" ht="21.0" customHeight="1">
      <c r="A46" s="93">
        <v>1.66871338E8</v>
      </c>
      <c r="B46" s="93" t="s">
        <v>121</v>
      </c>
      <c r="C46" s="94">
        <v>7.2269196E7</v>
      </c>
      <c r="D46" s="94">
        <v>9.19017305E8</v>
      </c>
      <c r="E46" s="125">
        <f t="shared" si="1"/>
        <v>197027636.8</v>
      </c>
      <c r="F46" s="125">
        <f t="shared" si="2"/>
        <v>105594532.3</v>
      </c>
      <c r="G46" s="125">
        <f t="shared" si="3"/>
        <v>32521138.2</v>
      </c>
      <c r="H46" s="126">
        <f t="shared" si="4"/>
        <v>310599010</v>
      </c>
      <c r="I46" s="126">
        <f t="shared" si="5"/>
        <v>65042276.4</v>
      </c>
      <c r="J46" s="95" t="s">
        <v>341</v>
      </c>
      <c r="K46" s="95" t="s">
        <v>341</v>
      </c>
      <c r="L46" s="95" t="s">
        <v>341</v>
      </c>
      <c r="M46" s="95" t="s">
        <v>341</v>
      </c>
      <c r="N46" s="95" t="s">
        <v>341</v>
      </c>
      <c r="O46" s="95" t="s">
        <v>341</v>
      </c>
      <c r="P46" s="95" t="s">
        <v>341</v>
      </c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</row>
    <row r="47" ht="21.0" customHeight="1">
      <c r="A47" s="93">
        <v>1.71972257E8</v>
      </c>
      <c r="B47" s="93" t="s">
        <v>122</v>
      </c>
      <c r="C47" s="94">
        <v>7.2339108E7</v>
      </c>
      <c r="D47" s="94">
        <v>5.66918027E8</v>
      </c>
      <c r="E47" s="125">
        <f t="shared" si="1"/>
        <v>197462632.3</v>
      </c>
      <c r="F47" s="125">
        <f t="shared" si="2"/>
        <v>105810853.9</v>
      </c>
      <c r="G47" s="125">
        <f t="shared" si="3"/>
        <v>32552598.6</v>
      </c>
      <c r="H47" s="126">
        <f t="shared" si="4"/>
        <v>311234636.1</v>
      </c>
      <c r="I47" s="126">
        <f t="shared" si="5"/>
        <v>65105197.2</v>
      </c>
      <c r="J47" s="95" t="s">
        <v>341</v>
      </c>
      <c r="K47" s="95" t="s">
        <v>341</v>
      </c>
      <c r="L47" s="95" t="s">
        <v>341</v>
      </c>
      <c r="M47" s="95" t="s">
        <v>341</v>
      </c>
      <c r="N47" s="95" t="s">
        <v>341</v>
      </c>
      <c r="O47" s="95" t="s">
        <v>341</v>
      </c>
      <c r="P47" s="95" t="s">
        <v>341</v>
      </c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 ht="21.0" customHeight="1">
      <c r="A48" s="93">
        <v>1.20029911E8</v>
      </c>
      <c r="B48" s="93" t="s">
        <v>123</v>
      </c>
      <c r="C48" s="94">
        <v>7.3055962E7</v>
      </c>
      <c r="D48" s="94">
        <v>8.40227445E8</v>
      </c>
      <c r="E48" s="125">
        <f t="shared" si="1"/>
        <v>201954333.8</v>
      </c>
      <c r="F48" s="125">
        <f t="shared" si="2"/>
        <v>108035038.7</v>
      </c>
      <c r="G48" s="125">
        <f t="shared" si="3"/>
        <v>32875182.9</v>
      </c>
      <c r="H48" s="126">
        <f t="shared" si="4"/>
        <v>317788363.6</v>
      </c>
      <c r="I48" s="126">
        <f t="shared" si="5"/>
        <v>65750365.8</v>
      </c>
      <c r="J48" s="95" t="s">
        <v>341</v>
      </c>
      <c r="K48" s="95" t="s">
        <v>341</v>
      </c>
      <c r="L48" s="95" t="s">
        <v>341</v>
      </c>
      <c r="M48" s="95" t="s">
        <v>341</v>
      </c>
      <c r="N48" s="95" t="s">
        <v>341</v>
      </c>
      <c r="O48" s="95" t="s">
        <v>341</v>
      </c>
      <c r="P48" s="95" t="s">
        <v>341</v>
      </c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ht="21.0" customHeight="1">
      <c r="A49" s="93">
        <v>1.71491377E8</v>
      </c>
      <c r="B49" s="93" t="s">
        <v>124</v>
      </c>
      <c r="C49" s="94">
        <v>7.2530033E7</v>
      </c>
      <c r="D49" s="94">
        <v>3.62277925E8</v>
      </c>
      <c r="E49" s="125">
        <f t="shared" si="1"/>
        <v>198653348.8</v>
      </c>
      <c r="F49" s="125">
        <f t="shared" si="2"/>
        <v>106402152.2</v>
      </c>
      <c r="G49" s="125">
        <f t="shared" si="3"/>
        <v>32638514.85</v>
      </c>
      <c r="H49" s="126">
        <f t="shared" si="4"/>
        <v>312973687.8</v>
      </c>
      <c r="I49" s="126">
        <f t="shared" si="5"/>
        <v>65277029.7</v>
      </c>
      <c r="J49" s="95" t="s">
        <v>341</v>
      </c>
      <c r="K49" s="95" t="s">
        <v>341</v>
      </c>
      <c r="L49" s="95" t="s">
        <v>341</v>
      </c>
      <c r="M49" s="95" t="s">
        <v>341</v>
      </c>
      <c r="N49" s="95" t="s">
        <v>341</v>
      </c>
      <c r="O49" s="95" t="s">
        <v>341</v>
      </c>
      <c r="P49" s="95" t="s">
        <v>341</v>
      </c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</row>
    <row r="50" ht="21.0" customHeight="1">
      <c r="A50" s="93">
        <v>1.5633938E8</v>
      </c>
      <c r="B50" s="93" t="s">
        <v>125</v>
      </c>
      <c r="C50" s="94">
        <v>7.0967784E7</v>
      </c>
      <c r="D50" s="94">
        <v>5.6617242E8</v>
      </c>
      <c r="E50" s="125">
        <f t="shared" si="1"/>
        <v>189029573.9</v>
      </c>
      <c r="F50" s="125">
        <f t="shared" si="2"/>
        <v>101586992.6</v>
      </c>
      <c r="G50" s="125">
        <f t="shared" si="3"/>
        <v>31935502.8</v>
      </c>
      <c r="H50" s="126">
        <f t="shared" si="4"/>
        <v>298881479.8</v>
      </c>
      <c r="I50" s="126">
        <f t="shared" si="5"/>
        <v>63871005.6</v>
      </c>
      <c r="J50" s="95" t="s">
        <v>341</v>
      </c>
      <c r="K50" s="95" t="s">
        <v>341</v>
      </c>
      <c r="L50" s="95" t="s">
        <v>341</v>
      </c>
      <c r="M50" s="95" t="s">
        <v>341</v>
      </c>
      <c r="N50" s="95" t="s">
        <v>341</v>
      </c>
      <c r="O50" s="95" t="s">
        <v>341</v>
      </c>
      <c r="P50" s="95" t="s">
        <v>341</v>
      </c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</row>
    <row r="51" ht="21.0" customHeight="1">
      <c r="A51" s="93">
        <v>1.68923934E8</v>
      </c>
      <c r="B51" s="93" t="s">
        <v>126</v>
      </c>
      <c r="C51" s="94">
        <v>7.0349308E7</v>
      </c>
      <c r="D51" s="94">
        <v>5.63505407E8</v>
      </c>
      <c r="E51" s="125">
        <f t="shared" si="1"/>
        <v>185294737.5</v>
      </c>
      <c r="F51" s="125">
        <f t="shared" si="2"/>
        <v>99695304.57</v>
      </c>
      <c r="G51" s="125">
        <f t="shared" si="3"/>
        <v>31657188.6</v>
      </c>
      <c r="H51" s="126">
        <f t="shared" si="4"/>
        <v>293389185.8</v>
      </c>
      <c r="I51" s="126">
        <f t="shared" si="5"/>
        <v>63314377.2</v>
      </c>
      <c r="J51" s="95" t="s">
        <v>341</v>
      </c>
      <c r="K51" s="95" t="s">
        <v>341</v>
      </c>
      <c r="L51" s="95" t="s">
        <v>341</v>
      </c>
      <c r="M51" s="95" t="s">
        <v>341</v>
      </c>
      <c r="N51" s="95" t="s">
        <v>341</v>
      </c>
      <c r="O51" s="95" t="s">
        <v>341</v>
      </c>
      <c r="P51" s="95" t="s">
        <v>341</v>
      </c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</row>
    <row r="52" ht="21.0" customHeight="1">
      <c r="A52" s="93">
        <v>1.72033754E8</v>
      </c>
      <c r="B52" s="93" t="s">
        <v>127</v>
      </c>
      <c r="C52" s="94">
        <v>7.1449076E7</v>
      </c>
      <c r="D52" s="94">
        <v>3.48643487E8</v>
      </c>
      <c r="E52" s="125">
        <f t="shared" si="1"/>
        <v>191965461.4</v>
      </c>
      <c r="F52" s="125">
        <f t="shared" si="2"/>
        <v>103064806.6</v>
      </c>
      <c r="G52" s="125">
        <f t="shared" si="3"/>
        <v>32152084.2</v>
      </c>
      <c r="H52" s="126">
        <f t="shared" si="4"/>
        <v>303189533.6</v>
      </c>
      <c r="I52" s="126">
        <f t="shared" si="5"/>
        <v>64304168.4</v>
      </c>
      <c r="J52" s="95" t="s">
        <v>341</v>
      </c>
      <c r="K52" s="95" t="s">
        <v>341</v>
      </c>
      <c r="L52" s="95" t="s">
        <v>341</v>
      </c>
      <c r="M52" s="95" t="s">
        <v>341</v>
      </c>
      <c r="N52" s="95" t="s">
        <v>341</v>
      </c>
      <c r="O52" s="95" t="s">
        <v>341</v>
      </c>
      <c r="P52" s="95" t="s">
        <v>341</v>
      </c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</row>
    <row r="53" ht="21.0" customHeight="1">
      <c r="A53" s="93">
        <v>1.77526978E8</v>
      </c>
      <c r="B53" s="93" t="s">
        <v>128</v>
      </c>
      <c r="C53" s="94">
        <v>7.2227352E7</v>
      </c>
      <c r="D53" s="94">
        <v>9.2779966E7</v>
      </c>
      <c r="E53" s="125">
        <f t="shared" si="1"/>
        <v>196767542.1</v>
      </c>
      <c r="F53" s="125">
        <f t="shared" si="2"/>
        <v>105465109.1</v>
      </c>
      <c r="G53" s="125">
        <f t="shared" si="3"/>
        <v>32502308.4</v>
      </c>
      <c r="H53" s="126">
        <f t="shared" si="4"/>
        <v>310218873</v>
      </c>
      <c r="I53" s="126">
        <f t="shared" si="5"/>
        <v>65004616.8</v>
      </c>
      <c r="J53" s="95" t="s">
        <v>341</v>
      </c>
      <c r="K53" s="95" t="s">
        <v>341</v>
      </c>
      <c r="L53" s="95" t="s">
        <v>341</v>
      </c>
      <c r="M53" s="95" t="s">
        <v>341</v>
      </c>
      <c r="N53" s="95" t="s">
        <v>341</v>
      </c>
      <c r="O53" s="95" t="s">
        <v>341</v>
      </c>
      <c r="P53" s="95" t="s">
        <v>341</v>
      </c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</row>
    <row r="54" ht="21.0" customHeight="1">
      <c r="A54" s="93">
        <v>1.71355737E8</v>
      </c>
      <c r="B54" s="93" t="s">
        <v>129</v>
      </c>
      <c r="C54" s="94">
        <v>7.1646867E7</v>
      </c>
      <c r="D54" s="94">
        <v>3.55644809E8</v>
      </c>
      <c r="E54" s="125">
        <f t="shared" si="1"/>
        <v>193179468.4</v>
      </c>
      <c r="F54" s="125">
        <f t="shared" si="2"/>
        <v>103673578.4</v>
      </c>
      <c r="G54" s="125">
        <f t="shared" si="3"/>
        <v>32241090.15</v>
      </c>
      <c r="H54" s="126">
        <f t="shared" si="4"/>
        <v>304968593.4</v>
      </c>
      <c r="I54" s="126">
        <f t="shared" si="5"/>
        <v>64482180.3</v>
      </c>
      <c r="J54" s="95" t="s">
        <v>341</v>
      </c>
      <c r="K54" s="95" t="s">
        <v>341</v>
      </c>
      <c r="L54" s="95" t="s">
        <v>341</v>
      </c>
      <c r="M54" s="95" t="s">
        <v>341</v>
      </c>
      <c r="N54" s="95" t="s">
        <v>341</v>
      </c>
      <c r="O54" s="95" t="s">
        <v>341</v>
      </c>
      <c r="P54" s="95" t="s">
        <v>341</v>
      </c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</row>
    <row r="55" ht="21.0" customHeight="1">
      <c r="A55" s="93">
        <v>1.71927851E8</v>
      </c>
      <c r="B55" s="93" t="s">
        <v>130</v>
      </c>
      <c r="C55" s="94">
        <v>6.9607684E7</v>
      </c>
      <c r="D55" s="94">
        <v>2.81217383E8</v>
      </c>
      <c r="E55" s="125">
        <f t="shared" si="1"/>
        <v>180872406.1</v>
      </c>
      <c r="F55" s="125">
        <f t="shared" si="2"/>
        <v>97437854.39</v>
      </c>
      <c r="G55" s="125">
        <f t="shared" ref="G55:G56" si="6">C55*0.35</f>
        <v>24362689.4</v>
      </c>
      <c r="H55" s="126">
        <f t="shared" si="4"/>
        <v>286868092.6</v>
      </c>
      <c r="I55" s="126">
        <f t="shared" si="5"/>
        <v>48725378.8</v>
      </c>
      <c r="J55" s="95" t="s">
        <v>341</v>
      </c>
      <c r="K55" s="95" t="s">
        <v>341</v>
      </c>
      <c r="L55" s="95" t="s">
        <v>341</v>
      </c>
      <c r="M55" s="95" t="s">
        <v>341</v>
      </c>
      <c r="N55" s="95" t="s">
        <v>341</v>
      </c>
      <c r="O55" s="95" t="s">
        <v>341</v>
      </c>
      <c r="P55" s="95" t="s">
        <v>341</v>
      </c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</row>
    <row r="56" ht="21.0" customHeight="1">
      <c r="A56" s="93">
        <v>1.69446634E8</v>
      </c>
      <c r="B56" s="93" t="s">
        <v>131</v>
      </c>
      <c r="C56" s="94">
        <v>6.9579548E7</v>
      </c>
      <c r="D56" s="94">
        <v>2.52154598E8</v>
      </c>
      <c r="E56" s="125">
        <f t="shared" si="1"/>
        <v>180705836</v>
      </c>
      <c r="F56" s="125">
        <f t="shared" si="2"/>
        <v>97352444.5</v>
      </c>
      <c r="G56" s="125">
        <f t="shared" si="6"/>
        <v>24352841.8</v>
      </c>
      <c r="H56" s="126">
        <f t="shared" si="4"/>
        <v>286622084.4</v>
      </c>
      <c r="I56" s="126">
        <f t="shared" si="5"/>
        <v>48705683.6</v>
      </c>
      <c r="J56" s="95" t="s">
        <v>341</v>
      </c>
      <c r="K56" s="95" t="s">
        <v>341</v>
      </c>
      <c r="L56" s="95" t="s">
        <v>341</v>
      </c>
      <c r="M56" s="95" t="s">
        <v>341</v>
      </c>
      <c r="N56" s="95" t="s">
        <v>341</v>
      </c>
      <c r="O56" s="95" t="s">
        <v>341</v>
      </c>
      <c r="P56" s="95" t="s">
        <v>341</v>
      </c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</row>
    <row r="57" ht="21.0" customHeight="1">
      <c r="A57" s="93">
        <v>1.72021868E8</v>
      </c>
      <c r="B57" s="93" t="s">
        <v>132</v>
      </c>
      <c r="C57" s="94">
        <v>7.1342E7</v>
      </c>
      <c r="D57" s="94">
        <v>6.61107876E8</v>
      </c>
      <c r="E57" s="125">
        <f t="shared" si="1"/>
        <v>191310065.2</v>
      </c>
      <c r="F57" s="125">
        <f t="shared" si="2"/>
        <v>102735595.1</v>
      </c>
      <c r="G57" s="125">
        <f>C57*0.45</f>
        <v>32103900</v>
      </c>
      <c r="H57" s="126">
        <f t="shared" si="4"/>
        <v>302228520.1</v>
      </c>
      <c r="I57" s="126">
        <f t="shared" si="5"/>
        <v>64207800</v>
      </c>
      <c r="J57" s="95" t="s">
        <v>341</v>
      </c>
      <c r="K57" s="95" t="s">
        <v>341</v>
      </c>
      <c r="L57" s="95" t="s">
        <v>341</v>
      </c>
      <c r="M57" s="95" t="s">
        <v>341</v>
      </c>
      <c r="N57" s="95" t="s">
        <v>341</v>
      </c>
      <c r="O57" s="95" t="s">
        <v>341</v>
      </c>
      <c r="P57" s="95" t="s">
        <v>341</v>
      </c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</row>
    <row r="58" ht="21.0" customHeight="1">
      <c r="A58" s="93">
        <v>1.71983336E8</v>
      </c>
      <c r="B58" s="93" t="s">
        <v>133</v>
      </c>
      <c r="C58" s="94">
        <v>6.945533E7</v>
      </c>
      <c r="D58" s="94">
        <v>2.89650571E8</v>
      </c>
      <c r="E58" s="125">
        <f t="shared" si="1"/>
        <v>179971497.8</v>
      </c>
      <c r="F58" s="125">
        <f t="shared" si="2"/>
        <v>96975571.81</v>
      </c>
      <c r="G58" s="125">
        <f t="shared" ref="G58:G70" si="7">C58*0.35</f>
        <v>24309365.5</v>
      </c>
      <c r="H58" s="126">
        <f t="shared" si="4"/>
        <v>285537195.2</v>
      </c>
      <c r="I58" s="126">
        <f t="shared" si="5"/>
        <v>48618731</v>
      </c>
      <c r="J58" s="95" t="s">
        <v>341</v>
      </c>
      <c r="K58" s="95" t="s">
        <v>341</v>
      </c>
      <c r="L58" s="95" t="s">
        <v>341</v>
      </c>
      <c r="M58" s="95" t="s">
        <v>341</v>
      </c>
      <c r="N58" s="95" t="s">
        <v>341</v>
      </c>
      <c r="O58" s="95" t="s">
        <v>341</v>
      </c>
      <c r="P58" s="95" t="s">
        <v>341</v>
      </c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</row>
    <row r="59" ht="21.0" customHeight="1">
      <c r="A59" s="93">
        <v>1.69326547E8</v>
      </c>
      <c r="B59" s="93" t="s">
        <v>134</v>
      </c>
      <c r="C59" s="94">
        <v>6.9417257E7</v>
      </c>
      <c r="D59" s="94">
        <v>2.906237594E9</v>
      </c>
      <c r="E59" s="125">
        <f t="shared" si="1"/>
        <v>179746766.1</v>
      </c>
      <c r="F59" s="125">
        <f t="shared" si="2"/>
        <v>96860126.56</v>
      </c>
      <c r="G59" s="125">
        <f t="shared" si="7"/>
        <v>24296039.95</v>
      </c>
      <c r="H59" s="126">
        <f t="shared" si="4"/>
        <v>285205072</v>
      </c>
      <c r="I59" s="126">
        <f t="shared" si="5"/>
        <v>48592079.9</v>
      </c>
      <c r="J59" s="95" t="s">
        <v>341</v>
      </c>
      <c r="K59" s="95" t="s">
        <v>341</v>
      </c>
      <c r="L59" s="95" t="s">
        <v>341</v>
      </c>
      <c r="M59" s="95" t="s">
        <v>341</v>
      </c>
      <c r="N59" s="95" t="s">
        <v>341</v>
      </c>
      <c r="O59" s="95" t="s">
        <v>341</v>
      </c>
      <c r="P59" s="95" t="s">
        <v>341</v>
      </c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</row>
    <row r="60" ht="21.0" customHeight="1">
      <c r="A60" s="93">
        <v>1.66110884E8</v>
      </c>
      <c r="B60" s="93" t="s">
        <v>135</v>
      </c>
      <c r="C60" s="94">
        <v>6.8997771E7</v>
      </c>
      <c r="D60" s="94">
        <v>7.95558953E8</v>
      </c>
      <c r="E60" s="125">
        <f t="shared" si="1"/>
        <v>177281373.9</v>
      </c>
      <c r="F60" s="125">
        <f t="shared" si="2"/>
        <v>95590232.23</v>
      </c>
      <c r="G60" s="125">
        <f t="shared" si="7"/>
        <v>24149219.85</v>
      </c>
      <c r="H60" s="126">
        <f t="shared" si="4"/>
        <v>281558089.4</v>
      </c>
      <c r="I60" s="126">
        <f t="shared" si="5"/>
        <v>48298439.7</v>
      </c>
      <c r="J60" s="95" t="s">
        <v>341</v>
      </c>
      <c r="K60" s="95" t="s">
        <v>341</v>
      </c>
      <c r="L60" s="95" t="s">
        <v>341</v>
      </c>
      <c r="M60" s="95" t="s">
        <v>341</v>
      </c>
      <c r="N60" s="95" t="s">
        <v>341</v>
      </c>
      <c r="O60" s="95" t="s">
        <v>341</v>
      </c>
      <c r="P60" s="95" t="s">
        <v>341</v>
      </c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</row>
    <row r="61" ht="21.0" customHeight="1">
      <c r="A61" s="93">
        <v>1.68839111E8</v>
      </c>
      <c r="B61" s="93" t="s">
        <v>136</v>
      </c>
      <c r="C61" s="94">
        <v>6.6072448E7</v>
      </c>
      <c r="D61" s="94">
        <v>3.59777974E8</v>
      </c>
      <c r="E61" s="125">
        <f t="shared" si="1"/>
        <v>160633593</v>
      </c>
      <c r="F61" s="125">
        <f t="shared" si="2"/>
        <v>86840263</v>
      </c>
      <c r="G61" s="125">
        <f t="shared" si="7"/>
        <v>23125356.8</v>
      </c>
      <c r="H61" s="126">
        <f t="shared" si="4"/>
        <v>256754120.5</v>
      </c>
      <c r="I61" s="126">
        <f t="shared" si="5"/>
        <v>46250713.6</v>
      </c>
      <c r="J61" s="95" t="s">
        <v>341</v>
      </c>
      <c r="K61" s="95" t="s">
        <v>341</v>
      </c>
      <c r="L61" s="95" t="s">
        <v>341</v>
      </c>
      <c r="M61" s="95" t="s">
        <v>341</v>
      </c>
      <c r="N61" s="95" t="s">
        <v>341</v>
      </c>
      <c r="O61" s="95" t="s">
        <v>341</v>
      </c>
      <c r="P61" s="95" t="s">
        <v>341</v>
      </c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</row>
    <row r="62" ht="21.0" customHeight="1">
      <c r="A62" s="93">
        <v>1.44049878E8</v>
      </c>
      <c r="B62" s="93" t="s">
        <v>137</v>
      </c>
      <c r="C62" s="94">
        <v>6.9483912E7</v>
      </c>
      <c r="D62" s="94">
        <v>2.86142216E8</v>
      </c>
      <c r="E62" s="125">
        <f t="shared" si="1"/>
        <v>180140313.5</v>
      </c>
      <c r="F62" s="125">
        <f t="shared" si="2"/>
        <v>97062258.97</v>
      </c>
      <c r="G62" s="125">
        <f t="shared" si="7"/>
        <v>24319369.2</v>
      </c>
      <c r="H62" s="126">
        <f t="shared" si="4"/>
        <v>285786647.7</v>
      </c>
      <c r="I62" s="126">
        <f t="shared" si="5"/>
        <v>48638738.4</v>
      </c>
      <c r="J62" s="95" t="s">
        <v>341</v>
      </c>
      <c r="K62" s="95" t="s">
        <v>341</v>
      </c>
      <c r="L62" s="95" t="s">
        <v>341</v>
      </c>
      <c r="M62" s="95" t="s">
        <v>341</v>
      </c>
      <c r="N62" s="95" t="s">
        <v>341</v>
      </c>
      <c r="O62" s="95" t="s">
        <v>341</v>
      </c>
      <c r="P62" s="95" t="s">
        <v>341</v>
      </c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</row>
    <row r="63" ht="21.0" customHeight="1">
      <c r="A63" s="93">
        <v>1.46428825E8</v>
      </c>
      <c r="B63" s="93" t="s">
        <v>138</v>
      </c>
      <c r="C63" s="94">
        <v>6.8958763E7</v>
      </c>
      <c r="D63" s="94">
        <v>1.600675018E9</v>
      </c>
      <c r="E63" s="125">
        <f t="shared" si="1"/>
        <v>177053113</v>
      </c>
      <c r="F63" s="125">
        <f t="shared" si="2"/>
        <v>95472338.07</v>
      </c>
      <c r="G63" s="125">
        <f t="shared" si="7"/>
        <v>24135567.05</v>
      </c>
      <c r="H63" s="126">
        <f t="shared" si="4"/>
        <v>281220105.5</v>
      </c>
      <c r="I63" s="126">
        <f t="shared" si="5"/>
        <v>48271134.1</v>
      </c>
      <c r="J63" s="95" t="s">
        <v>341</v>
      </c>
      <c r="K63" s="95" t="s">
        <v>341</v>
      </c>
      <c r="L63" s="95" t="s">
        <v>341</v>
      </c>
      <c r="M63" s="95" t="s">
        <v>341</v>
      </c>
      <c r="N63" s="95" t="s">
        <v>341</v>
      </c>
      <c r="O63" s="95" t="s">
        <v>341</v>
      </c>
      <c r="P63" s="95" t="s">
        <v>341</v>
      </c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</row>
    <row r="64" ht="21.0" customHeight="1">
      <c r="A64" s="93">
        <v>5.524249E7</v>
      </c>
      <c r="B64" s="93" t="s">
        <v>139</v>
      </c>
      <c r="C64" s="94">
        <v>6.9162503E7</v>
      </c>
      <c r="D64" s="94">
        <v>7.9269562E8</v>
      </c>
      <c r="E64" s="125">
        <f t="shared" si="1"/>
        <v>178247195.6</v>
      </c>
      <c r="F64" s="125">
        <f t="shared" si="2"/>
        <v>96088465.71</v>
      </c>
      <c r="G64" s="125">
        <f t="shared" si="7"/>
        <v>24206876.05</v>
      </c>
      <c r="H64" s="126">
        <f t="shared" si="4"/>
        <v>282987562.1</v>
      </c>
      <c r="I64" s="126">
        <f t="shared" si="5"/>
        <v>48413752.1</v>
      </c>
      <c r="J64" s="95" t="s">
        <v>341</v>
      </c>
      <c r="K64" s="95" t="s">
        <v>341</v>
      </c>
      <c r="L64" s="95" t="s">
        <v>341</v>
      </c>
      <c r="M64" s="95" t="s">
        <v>341</v>
      </c>
      <c r="N64" s="95" t="s">
        <v>341</v>
      </c>
      <c r="O64" s="95" t="s">
        <v>341</v>
      </c>
      <c r="P64" s="95" t="s">
        <v>341</v>
      </c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</row>
    <row r="65" ht="21.0" customHeight="1">
      <c r="A65" s="93">
        <v>1.55534128E8</v>
      </c>
      <c r="B65" s="93" t="s">
        <v>140</v>
      </c>
      <c r="C65" s="94">
        <v>6.7966207E7</v>
      </c>
      <c r="D65" s="94">
        <v>1.000110292E9</v>
      </c>
      <c r="E65" s="125">
        <f t="shared" si="1"/>
        <v>171302043.9</v>
      </c>
      <c r="F65" s="125">
        <f t="shared" si="2"/>
        <v>92483594.9</v>
      </c>
      <c r="G65" s="125">
        <f t="shared" si="7"/>
        <v>23788172.45</v>
      </c>
      <c r="H65" s="126">
        <f t="shared" si="4"/>
        <v>272685903.8</v>
      </c>
      <c r="I65" s="126">
        <f t="shared" si="5"/>
        <v>47576344.9</v>
      </c>
      <c r="J65" s="95" t="s">
        <v>341</v>
      </c>
      <c r="K65" s="95" t="s">
        <v>341</v>
      </c>
      <c r="L65" s="95" t="s">
        <v>341</v>
      </c>
      <c r="M65" s="95" t="s">
        <v>341</v>
      </c>
      <c r="N65" s="95" t="s">
        <v>341</v>
      </c>
      <c r="O65" s="95" t="s">
        <v>341</v>
      </c>
      <c r="P65" s="95" t="s">
        <v>341</v>
      </c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</row>
    <row r="66" ht="21.0" customHeight="1">
      <c r="A66" s="93">
        <v>1.71806191E8</v>
      </c>
      <c r="B66" s="93" t="s">
        <v>141</v>
      </c>
      <c r="C66" s="94">
        <v>6.6738134E7</v>
      </c>
      <c r="D66" s="94">
        <v>2.01096519E8</v>
      </c>
      <c r="E66" s="125">
        <f t="shared" si="1"/>
        <v>164338198.3</v>
      </c>
      <c r="F66" s="125">
        <f t="shared" si="2"/>
        <v>88815147.08</v>
      </c>
      <c r="G66" s="125">
        <f t="shared" si="7"/>
        <v>23358346.9</v>
      </c>
      <c r="H66" s="126">
        <f t="shared" si="4"/>
        <v>262301873.4</v>
      </c>
      <c r="I66" s="126">
        <f t="shared" si="5"/>
        <v>46716693.8</v>
      </c>
      <c r="J66" s="95" t="s">
        <v>341</v>
      </c>
      <c r="K66" s="95" t="s">
        <v>341</v>
      </c>
      <c r="L66" s="95" t="s">
        <v>341</v>
      </c>
      <c r="M66" s="95" t="s">
        <v>341</v>
      </c>
      <c r="N66" s="95" t="s">
        <v>341</v>
      </c>
      <c r="O66" s="95" t="s">
        <v>341</v>
      </c>
      <c r="P66" s="95" t="s">
        <v>341</v>
      </c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</row>
    <row r="67" ht="21.0" customHeight="1">
      <c r="A67" s="93">
        <v>1.70708608E8</v>
      </c>
      <c r="B67" s="93" t="s">
        <v>142</v>
      </c>
      <c r="C67" s="94">
        <v>6.683193E7</v>
      </c>
      <c r="D67" s="94">
        <v>2.49446472E8</v>
      </c>
      <c r="E67" s="125">
        <f t="shared" si="1"/>
        <v>164864148.6</v>
      </c>
      <c r="F67" s="125">
        <f t="shared" si="2"/>
        <v>89094180.67</v>
      </c>
      <c r="G67" s="125">
        <f t="shared" si="7"/>
        <v>23391175.5</v>
      </c>
      <c r="H67" s="126">
        <f t="shared" si="4"/>
        <v>263088135.2</v>
      </c>
      <c r="I67" s="126">
        <f t="shared" si="5"/>
        <v>46782351</v>
      </c>
      <c r="J67" s="95" t="s">
        <v>341</v>
      </c>
      <c r="K67" s="95" t="s">
        <v>341</v>
      </c>
      <c r="L67" s="95" t="s">
        <v>341</v>
      </c>
      <c r="M67" s="95" t="s">
        <v>341</v>
      </c>
      <c r="N67" s="95" t="s">
        <v>341</v>
      </c>
      <c r="O67" s="95" t="s">
        <v>341</v>
      </c>
      <c r="P67" s="95" t="s">
        <v>341</v>
      </c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</row>
    <row r="68" ht="21.0" customHeight="1">
      <c r="A68" s="93">
        <v>1.7160984E8</v>
      </c>
      <c r="B68" s="93" t="s">
        <v>143</v>
      </c>
      <c r="C68" s="94">
        <v>6.5782765E7</v>
      </c>
      <c r="D68" s="94">
        <v>4.66804153E8</v>
      </c>
      <c r="E68" s="125">
        <f t="shared" si="1"/>
        <v>159036890.6</v>
      </c>
      <c r="F68" s="125">
        <f t="shared" si="2"/>
        <v>85983854.45</v>
      </c>
      <c r="G68" s="125">
        <f t="shared" si="7"/>
        <v>23023967.75</v>
      </c>
      <c r="H68" s="126">
        <f t="shared" si="4"/>
        <v>254357714</v>
      </c>
      <c r="I68" s="126">
        <f t="shared" si="5"/>
        <v>46047935.5</v>
      </c>
      <c r="J68" s="95" t="s">
        <v>341</v>
      </c>
      <c r="K68" s="95" t="s">
        <v>341</v>
      </c>
      <c r="L68" s="95" t="s">
        <v>341</v>
      </c>
      <c r="M68" s="95" t="s">
        <v>341</v>
      </c>
      <c r="N68" s="95" t="s">
        <v>341</v>
      </c>
      <c r="O68" s="95" t="s">
        <v>341</v>
      </c>
      <c r="P68" s="95" t="s">
        <v>341</v>
      </c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</row>
    <row r="69" ht="21.0" customHeight="1">
      <c r="A69" s="93">
        <v>1915332.0</v>
      </c>
      <c r="B69" s="93" t="s">
        <v>144</v>
      </c>
      <c r="C69" s="94">
        <v>6.8133698E7</v>
      </c>
      <c r="D69" s="94">
        <v>3.72159504E8</v>
      </c>
      <c r="E69" s="125">
        <f t="shared" si="1"/>
        <v>172264825.4</v>
      </c>
      <c r="F69" s="125">
        <f t="shared" si="2"/>
        <v>92986443.24</v>
      </c>
      <c r="G69" s="125">
        <f t="shared" si="7"/>
        <v>23846794.3</v>
      </c>
      <c r="H69" s="126">
        <f t="shared" si="4"/>
        <v>274117148.3</v>
      </c>
      <c r="I69" s="126">
        <f t="shared" si="5"/>
        <v>47693588.6</v>
      </c>
      <c r="J69" s="95" t="s">
        <v>341</v>
      </c>
      <c r="K69" s="95" t="s">
        <v>341</v>
      </c>
      <c r="L69" s="95" t="s">
        <v>341</v>
      </c>
      <c r="M69" s="95" t="s">
        <v>341</v>
      </c>
      <c r="N69" s="95" t="s">
        <v>341</v>
      </c>
      <c r="O69" s="95" t="s">
        <v>341</v>
      </c>
      <c r="P69" s="95" t="s">
        <v>341</v>
      </c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</row>
    <row r="70" ht="21.0" customHeight="1">
      <c r="A70" s="93">
        <v>1.70728362E8</v>
      </c>
      <c r="B70" s="93" t="s">
        <v>145</v>
      </c>
      <c r="C70" s="94">
        <v>6.5939815E7</v>
      </c>
      <c r="D70" s="94">
        <v>4.12218441E8</v>
      </c>
      <c r="E70" s="125">
        <f t="shared" si="1"/>
        <v>159901373.9</v>
      </c>
      <c r="F70" s="125">
        <f t="shared" si="2"/>
        <v>86447926.37</v>
      </c>
      <c r="G70" s="125">
        <f t="shared" si="7"/>
        <v>23078935.25</v>
      </c>
      <c r="H70" s="126">
        <f t="shared" si="4"/>
        <v>255655574.1</v>
      </c>
      <c r="I70" s="126">
        <f t="shared" si="5"/>
        <v>46157870.5</v>
      </c>
      <c r="J70" s="95" t="s">
        <v>341</v>
      </c>
      <c r="K70" s="95" t="s">
        <v>341</v>
      </c>
      <c r="L70" s="95" t="s">
        <v>341</v>
      </c>
      <c r="M70" s="95" t="s">
        <v>341</v>
      </c>
      <c r="N70" s="95" t="s">
        <v>341</v>
      </c>
      <c r="O70" s="95" t="s">
        <v>341</v>
      </c>
      <c r="P70" s="95" t="s">
        <v>341</v>
      </c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</row>
    <row r="71" ht="21.0" customHeight="1">
      <c r="A71" s="93">
        <v>1.19051033E8</v>
      </c>
      <c r="B71" s="93" t="s">
        <v>146</v>
      </c>
      <c r="C71" s="94">
        <v>0.0</v>
      </c>
      <c r="D71" s="94">
        <v>0.0</v>
      </c>
      <c r="E71" s="125">
        <f t="shared" si="1"/>
        <v>38477000</v>
      </c>
      <c r="F71" s="125">
        <f t="shared" si="2"/>
        <v>-61518000</v>
      </c>
      <c r="G71" s="125">
        <v>0.0</v>
      </c>
      <c r="H71" s="126">
        <f t="shared" si="4"/>
        <v>-10606100</v>
      </c>
      <c r="I71" s="126">
        <f t="shared" si="5"/>
        <v>0</v>
      </c>
      <c r="J71" s="95" t="s">
        <v>341</v>
      </c>
      <c r="K71" s="95" t="s">
        <v>341</v>
      </c>
      <c r="L71" s="95" t="s">
        <v>341</v>
      </c>
      <c r="M71" s="95" t="s">
        <v>341</v>
      </c>
      <c r="N71" s="95" t="s">
        <v>341</v>
      </c>
      <c r="O71" s="95" t="s">
        <v>341</v>
      </c>
      <c r="P71" s="95" t="s">
        <v>341</v>
      </c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</row>
    <row r="72" ht="21.0" customHeight="1">
      <c r="A72" s="93">
        <v>1.71982346E8</v>
      </c>
      <c r="B72" s="93" t="s">
        <v>147</v>
      </c>
      <c r="C72" s="94">
        <v>6.5463989E7</v>
      </c>
      <c r="D72" s="94">
        <v>9.4657889E7</v>
      </c>
      <c r="E72" s="125">
        <f t="shared" si="1"/>
        <v>157290631.3</v>
      </c>
      <c r="F72" s="125">
        <f t="shared" si="2"/>
        <v>85043532.71</v>
      </c>
      <c r="G72" s="125">
        <f t="shared" ref="G72:G102" si="8">C72*0.35</f>
        <v>22912396.15</v>
      </c>
      <c r="H72" s="126">
        <f t="shared" si="4"/>
        <v>251733095.9</v>
      </c>
      <c r="I72" s="126">
        <f t="shared" si="5"/>
        <v>45824792.3</v>
      </c>
      <c r="J72" s="95" t="s">
        <v>341</v>
      </c>
      <c r="K72" s="95" t="s">
        <v>341</v>
      </c>
      <c r="L72" s="95" t="s">
        <v>341</v>
      </c>
      <c r="M72" s="95" t="s">
        <v>341</v>
      </c>
      <c r="N72" s="95" t="s">
        <v>341</v>
      </c>
      <c r="O72" s="95" t="s">
        <v>341</v>
      </c>
      <c r="P72" s="95" t="s">
        <v>341</v>
      </c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</row>
    <row r="73" ht="21.0" customHeight="1">
      <c r="A73" s="93">
        <v>1.70972148E8</v>
      </c>
      <c r="B73" s="93" t="s">
        <v>148</v>
      </c>
      <c r="C73" s="94">
        <v>6.8038971E7</v>
      </c>
      <c r="D73" s="94">
        <v>2.08801784E8</v>
      </c>
      <c r="E73" s="125">
        <f t="shared" si="1"/>
        <v>171719926.3</v>
      </c>
      <c r="F73" s="125">
        <f t="shared" si="2"/>
        <v>92701975.47</v>
      </c>
      <c r="G73" s="125">
        <f t="shared" si="8"/>
        <v>23813639.85</v>
      </c>
      <c r="H73" s="126">
        <f t="shared" si="4"/>
        <v>273307244.1</v>
      </c>
      <c r="I73" s="126">
        <f t="shared" si="5"/>
        <v>47627279.7</v>
      </c>
      <c r="J73" s="95" t="s">
        <v>341</v>
      </c>
      <c r="K73" s="95" t="s">
        <v>341</v>
      </c>
      <c r="L73" s="95" t="s">
        <v>341</v>
      </c>
      <c r="M73" s="95" t="s">
        <v>341</v>
      </c>
      <c r="N73" s="95" t="s">
        <v>341</v>
      </c>
      <c r="O73" s="95" t="s">
        <v>341</v>
      </c>
      <c r="P73" s="95" t="s">
        <v>341</v>
      </c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</row>
    <row r="74" ht="21.0" customHeight="1">
      <c r="A74" s="93">
        <v>1.4406546E8</v>
      </c>
      <c r="B74" s="93" t="s">
        <v>149</v>
      </c>
      <c r="C74" s="94">
        <v>6.514929E7</v>
      </c>
      <c r="D74" s="94">
        <v>1.02470409E8</v>
      </c>
      <c r="E74" s="125">
        <f t="shared" si="1"/>
        <v>155577806.8</v>
      </c>
      <c r="F74" s="125">
        <f t="shared" si="2"/>
        <v>84117391.87</v>
      </c>
      <c r="G74" s="125">
        <f t="shared" si="8"/>
        <v>22802251.5</v>
      </c>
      <c r="H74" s="126">
        <f t="shared" si="4"/>
        <v>249154852.4</v>
      </c>
      <c r="I74" s="126">
        <f t="shared" si="5"/>
        <v>45604503</v>
      </c>
      <c r="J74" s="95" t="s">
        <v>341</v>
      </c>
      <c r="K74" s="95" t="s">
        <v>341</v>
      </c>
      <c r="L74" s="95" t="s">
        <v>341</v>
      </c>
      <c r="M74" s="95" t="s">
        <v>341</v>
      </c>
      <c r="N74" s="95" t="s">
        <v>341</v>
      </c>
      <c r="O74" s="95" t="s">
        <v>341</v>
      </c>
      <c r="P74" s="95" t="s">
        <v>341</v>
      </c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</row>
    <row r="75" ht="21.0" customHeight="1">
      <c r="A75" s="93">
        <v>1.6757738E8</v>
      </c>
      <c r="B75" s="93" t="s">
        <v>150</v>
      </c>
      <c r="C75" s="94">
        <v>6.4150762E7</v>
      </c>
      <c r="D75" s="94">
        <v>3.89650755E8</v>
      </c>
      <c r="E75" s="125">
        <f t="shared" si="1"/>
        <v>150216098</v>
      </c>
      <c r="F75" s="125">
        <f t="shared" si="2"/>
        <v>81192954.5</v>
      </c>
      <c r="G75" s="125">
        <f t="shared" si="8"/>
        <v>22452766.7</v>
      </c>
      <c r="H75" s="126">
        <f t="shared" si="4"/>
        <v>241058424.3</v>
      </c>
      <c r="I75" s="126">
        <f t="shared" si="5"/>
        <v>44905533.4</v>
      </c>
      <c r="J75" s="95" t="s">
        <v>341</v>
      </c>
      <c r="K75" s="95" t="s">
        <v>341</v>
      </c>
      <c r="L75" s="95" t="s">
        <v>341</v>
      </c>
      <c r="M75" s="95" t="s">
        <v>341</v>
      </c>
      <c r="N75" s="95" t="s">
        <v>341</v>
      </c>
      <c r="O75" s="95" t="s">
        <v>341</v>
      </c>
      <c r="P75" s="95" t="s">
        <v>341</v>
      </c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</row>
    <row r="76" ht="21.0" customHeight="1">
      <c r="A76" s="93">
        <v>1.67637163E8</v>
      </c>
      <c r="B76" s="93" t="s">
        <v>151</v>
      </c>
      <c r="C76" s="94">
        <v>6.3421427E7</v>
      </c>
      <c r="D76" s="94">
        <v>4.52376008E8</v>
      </c>
      <c r="E76" s="125">
        <f t="shared" si="1"/>
        <v>146370024.2</v>
      </c>
      <c r="F76" s="125">
        <f t="shared" si="2"/>
        <v>79070535.79</v>
      </c>
      <c r="G76" s="125">
        <f t="shared" si="8"/>
        <v>22197499.45</v>
      </c>
      <c r="H76" s="126">
        <f t="shared" si="4"/>
        <v>235225668.6</v>
      </c>
      <c r="I76" s="126">
        <f t="shared" si="5"/>
        <v>44394998.9</v>
      </c>
      <c r="J76" s="95" t="s">
        <v>341</v>
      </c>
      <c r="K76" s="95" t="s">
        <v>341</v>
      </c>
      <c r="L76" s="95" t="s">
        <v>341</v>
      </c>
      <c r="M76" s="95" t="s">
        <v>341</v>
      </c>
      <c r="N76" s="95" t="s">
        <v>341</v>
      </c>
      <c r="O76" s="95" t="s">
        <v>341</v>
      </c>
      <c r="P76" s="95" t="s">
        <v>341</v>
      </c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</row>
    <row r="77" ht="21.0" customHeight="1">
      <c r="A77" s="93">
        <v>1.71209025E8</v>
      </c>
      <c r="B77" s="93" t="s">
        <v>152</v>
      </c>
      <c r="C77" s="94">
        <v>6.3433424E7</v>
      </c>
      <c r="D77" s="94">
        <v>3.65338727E8</v>
      </c>
      <c r="E77" s="125">
        <f t="shared" si="1"/>
        <v>146432810</v>
      </c>
      <c r="F77" s="125">
        <f t="shared" si="2"/>
        <v>79105354.93</v>
      </c>
      <c r="G77" s="125">
        <f t="shared" si="8"/>
        <v>22201698.4</v>
      </c>
      <c r="H77" s="126">
        <f t="shared" si="4"/>
        <v>235321060.1</v>
      </c>
      <c r="I77" s="126">
        <f t="shared" si="5"/>
        <v>44403396.8</v>
      </c>
      <c r="J77" s="95" t="s">
        <v>341</v>
      </c>
      <c r="K77" s="95" t="s">
        <v>341</v>
      </c>
      <c r="L77" s="95" t="s">
        <v>341</v>
      </c>
      <c r="M77" s="95" t="s">
        <v>341</v>
      </c>
      <c r="N77" s="95" t="s">
        <v>341</v>
      </c>
      <c r="O77" s="95" t="s">
        <v>341</v>
      </c>
      <c r="P77" s="95" t="s">
        <v>341</v>
      </c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</row>
    <row r="78" ht="21.0" customHeight="1">
      <c r="A78" s="93">
        <v>1.71753933E8</v>
      </c>
      <c r="B78" s="93" t="s">
        <v>153</v>
      </c>
      <c r="C78" s="94">
        <v>6.4299228E7</v>
      </c>
      <c r="D78" s="94">
        <v>8.0430586E7</v>
      </c>
      <c r="E78" s="125">
        <f t="shared" si="1"/>
        <v>151006275.3</v>
      </c>
      <c r="F78" s="125">
        <f t="shared" si="2"/>
        <v>81626410.05</v>
      </c>
      <c r="G78" s="125">
        <f t="shared" si="8"/>
        <v>22504729.8</v>
      </c>
      <c r="H78" s="126">
        <f t="shared" si="4"/>
        <v>242254132.9</v>
      </c>
      <c r="I78" s="126">
        <f t="shared" si="5"/>
        <v>45009459.6</v>
      </c>
      <c r="J78" s="95" t="s">
        <v>341</v>
      </c>
      <c r="K78" s="95" t="s">
        <v>341</v>
      </c>
      <c r="L78" s="95" t="s">
        <v>341</v>
      </c>
      <c r="M78" s="95" t="s">
        <v>341</v>
      </c>
      <c r="N78" s="95" t="s">
        <v>341</v>
      </c>
      <c r="O78" s="95" t="s">
        <v>341</v>
      </c>
      <c r="P78" s="95" t="s">
        <v>341</v>
      </c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</row>
    <row r="79" ht="21.0" customHeight="1">
      <c r="A79" s="93">
        <v>1.53857025E8</v>
      </c>
      <c r="B79" s="93" t="s">
        <v>154</v>
      </c>
      <c r="C79" s="94">
        <v>6.4433183E7</v>
      </c>
      <c r="D79" s="94">
        <v>6.57681542E8</v>
      </c>
      <c r="E79" s="125">
        <f t="shared" si="1"/>
        <v>151721327.6</v>
      </c>
      <c r="F79" s="125">
        <f t="shared" si="2"/>
        <v>82017908.74</v>
      </c>
      <c r="G79" s="125">
        <f t="shared" si="8"/>
        <v>22551614.05</v>
      </c>
      <c r="H79" s="126">
        <f t="shared" si="4"/>
        <v>243335403.8</v>
      </c>
      <c r="I79" s="126">
        <f t="shared" si="5"/>
        <v>45103228.1</v>
      </c>
      <c r="J79" s="95" t="s">
        <v>341</v>
      </c>
      <c r="K79" s="95" t="s">
        <v>341</v>
      </c>
      <c r="L79" s="95" t="s">
        <v>341</v>
      </c>
      <c r="M79" s="95" t="s">
        <v>341</v>
      </c>
      <c r="N79" s="95" t="s">
        <v>341</v>
      </c>
      <c r="O79" s="95" t="s">
        <v>341</v>
      </c>
      <c r="P79" s="95" t="s">
        <v>341</v>
      </c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</row>
    <row r="80" ht="21.0" customHeight="1">
      <c r="A80" s="93">
        <v>1.71910225E8</v>
      </c>
      <c r="B80" s="93" t="s">
        <v>155</v>
      </c>
      <c r="C80" s="94">
        <v>6.4775936E7</v>
      </c>
      <c r="D80" s="94">
        <v>1.7705866E8</v>
      </c>
      <c r="E80" s="125">
        <f t="shared" si="1"/>
        <v>153560043</v>
      </c>
      <c r="F80" s="125">
        <f t="shared" si="2"/>
        <v>83021409.21</v>
      </c>
      <c r="G80" s="125">
        <f t="shared" si="8"/>
        <v>22671577.6</v>
      </c>
      <c r="H80" s="126">
        <f t="shared" si="4"/>
        <v>246112567.5</v>
      </c>
      <c r="I80" s="126">
        <f t="shared" si="5"/>
        <v>45343155.2</v>
      </c>
      <c r="J80" s="95" t="s">
        <v>341</v>
      </c>
      <c r="K80" s="95" t="s">
        <v>341</v>
      </c>
      <c r="L80" s="95" t="s">
        <v>341</v>
      </c>
      <c r="M80" s="95" t="s">
        <v>341</v>
      </c>
      <c r="N80" s="95" t="s">
        <v>341</v>
      </c>
      <c r="O80" s="95" t="s">
        <v>341</v>
      </c>
      <c r="P80" s="95" t="s">
        <v>341</v>
      </c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</row>
    <row r="81" ht="21.0" customHeight="1">
      <c r="A81" s="93">
        <v>1.39292614E8</v>
      </c>
      <c r="B81" s="93" t="s">
        <v>156</v>
      </c>
      <c r="C81" s="94">
        <v>6.331741E7</v>
      </c>
      <c r="D81" s="94">
        <v>6.12794461E8</v>
      </c>
      <c r="E81" s="125">
        <f t="shared" si="1"/>
        <v>145826328.1</v>
      </c>
      <c r="F81" s="125">
        <f t="shared" si="2"/>
        <v>78768775.5</v>
      </c>
      <c r="G81" s="125">
        <f t="shared" si="8"/>
        <v>22161093.5</v>
      </c>
      <c r="H81" s="126">
        <f t="shared" si="4"/>
        <v>234399375.7</v>
      </c>
      <c r="I81" s="126">
        <f t="shared" si="5"/>
        <v>44322187</v>
      </c>
      <c r="J81" s="95" t="s">
        <v>341</v>
      </c>
      <c r="K81" s="95" t="s">
        <v>341</v>
      </c>
      <c r="L81" s="95" t="s">
        <v>341</v>
      </c>
      <c r="M81" s="95" t="s">
        <v>341</v>
      </c>
      <c r="N81" s="95" t="s">
        <v>341</v>
      </c>
      <c r="O81" s="95" t="s">
        <v>341</v>
      </c>
      <c r="P81" s="95" t="s">
        <v>341</v>
      </c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</row>
    <row r="82" ht="21.0" customHeight="1">
      <c r="A82" s="93">
        <v>1.38752108E8</v>
      </c>
      <c r="B82" s="93" t="s">
        <v>157</v>
      </c>
      <c r="C82" s="94">
        <v>6.1673789E7</v>
      </c>
      <c r="D82" s="94">
        <v>4.35412557E8</v>
      </c>
      <c r="E82" s="125">
        <f t="shared" si="1"/>
        <v>137395082.5</v>
      </c>
      <c r="F82" s="125">
        <f t="shared" si="2"/>
        <v>74031566.18</v>
      </c>
      <c r="G82" s="125">
        <f t="shared" si="8"/>
        <v>21585826.15</v>
      </c>
      <c r="H82" s="126">
        <f t="shared" si="4"/>
        <v>221527271.4</v>
      </c>
      <c r="I82" s="126">
        <f t="shared" si="5"/>
        <v>43171652.3</v>
      </c>
      <c r="J82" s="95" t="s">
        <v>341</v>
      </c>
      <c r="K82" s="95" t="s">
        <v>341</v>
      </c>
      <c r="L82" s="95" t="s">
        <v>341</v>
      </c>
      <c r="M82" s="95" t="s">
        <v>341</v>
      </c>
      <c r="N82" s="95" t="s">
        <v>341</v>
      </c>
      <c r="O82" s="95" t="s">
        <v>341</v>
      </c>
      <c r="P82" s="95" t="s">
        <v>341</v>
      </c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</row>
    <row r="83" ht="21.0" customHeight="1">
      <c r="A83" s="93">
        <v>1.66807426E8</v>
      </c>
      <c r="B83" s="93" t="s">
        <v>158</v>
      </c>
      <c r="C83" s="94">
        <v>6.4867388E7</v>
      </c>
      <c r="D83" s="94">
        <v>3.33665172E8</v>
      </c>
      <c r="E83" s="125">
        <f t="shared" si="1"/>
        <v>154052853</v>
      </c>
      <c r="F83" s="125">
        <f t="shared" si="2"/>
        <v>83289588.41</v>
      </c>
      <c r="G83" s="125">
        <f t="shared" si="8"/>
        <v>22703585.8</v>
      </c>
      <c r="H83" s="126">
        <f t="shared" si="4"/>
        <v>246856110.4</v>
      </c>
      <c r="I83" s="126">
        <f t="shared" si="5"/>
        <v>45407171.6</v>
      </c>
      <c r="J83" s="95" t="s">
        <v>341</v>
      </c>
      <c r="K83" s="95" t="s">
        <v>341</v>
      </c>
      <c r="L83" s="95" t="s">
        <v>341</v>
      </c>
      <c r="M83" s="95" t="s">
        <v>341</v>
      </c>
      <c r="N83" s="95" t="s">
        <v>341</v>
      </c>
      <c r="O83" s="95" t="s">
        <v>341</v>
      </c>
      <c r="P83" s="95" t="s">
        <v>341</v>
      </c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</row>
    <row r="84" ht="21.0" customHeight="1">
      <c r="A84" s="93">
        <v>1.4504414E8</v>
      </c>
      <c r="B84" s="93" t="s">
        <v>159</v>
      </c>
      <c r="C84" s="94">
        <v>6.1956249E7</v>
      </c>
      <c r="D84" s="94">
        <v>8.9281895E7</v>
      </c>
      <c r="E84" s="125">
        <f t="shared" si="1"/>
        <v>138822602.1</v>
      </c>
      <c r="F84" s="125">
        <f t="shared" si="2"/>
        <v>74841510.99</v>
      </c>
      <c r="G84" s="125">
        <f t="shared" si="8"/>
        <v>21684687.15</v>
      </c>
      <c r="H84" s="126">
        <f t="shared" si="4"/>
        <v>223714672.2</v>
      </c>
      <c r="I84" s="126">
        <f t="shared" si="5"/>
        <v>43369374.3</v>
      </c>
      <c r="J84" s="95" t="s">
        <v>341</v>
      </c>
      <c r="K84" s="95" t="s">
        <v>341</v>
      </c>
      <c r="L84" s="95" t="s">
        <v>341</v>
      </c>
      <c r="M84" s="95" t="s">
        <v>341</v>
      </c>
      <c r="N84" s="95" t="s">
        <v>341</v>
      </c>
      <c r="O84" s="95" t="s">
        <v>341</v>
      </c>
      <c r="P84" s="95" t="s">
        <v>341</v>
      </c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</row>
    <row r="85" ht="21.0" customHeight="1">
      <c r="A85" s="93">
        <v>1.44684719E8</v>
      </c>
      <c r="B85" s="93" t="s">
        <v>160</v>
      </c>
      <c r="C85" s="94">
        <v>6.2610862E7</v>
      </c>
      <c r="D85" s="94">
        <v>2.37735374E8</v>
      </c>
      <c r="E85" s="125">
        <f t="shared" si="1"/>
        <v>142165096.9</v>
      </c>
      <c r="F85" s="125">
        <f t="shared" si="2"/>
        <v>76725222.15</v>
      </c>
      <c r="G85" s="125">
        <f t="shared" si="8"/>
        <v>21913801.7</v>
      </c>
      <c r="H85" s="126">
        <f t="shared" si="4"/>
        <v>228823473.8</v>
      </c>
      <c r="I85" s="126">
        <f t="shared" si="5"/>
        <v>43827603.4</v>
      </c>
      <c r="J85" s="95" t="s">
        <v>341</v>
      </c>
      <c r="K85" s="95" t="s">
        <v>341</v>
      </c>
      <c r="L85" s="95" t="s">
        <v>341</v>
      </c>
      <c r="M85" s="95" t="s">
        <v>341</v>
      </c>
      <c r="N85" s="95" t="s">
        <v>341</v>
      </c>
      <c r="O85" s="95" t="s">
        <v>341</v>
      </c>
      <c r="P85" s="95" t="s">
        <v>341</v>
      </c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</row>
    <row r="86" ht="21.0" customHeight="1">
      <c r="A86" s="93">
        <v>1.67614515E8</v>
      </c>
      <c r="B86" s="93" t="s">
        <v>161</v>
      </c>
      <c r="C86" s="94">
        <v>6.1132249E7</v>
      </c>
      <c r="D86" s="94">
        <v>2.15633488E8</v>
      </c>
      <c r="E86" s="125">
        <f t="shared" si="1"/>
        <v>134683051.1</v>
      </c>
      <c r="F86" s="125">
        <f t="shared" si="2"/>
        <v>72483540.78</v>
      </c>
      <c r="G86" s="125">
        <f t="shared" si="8"/>
        <v>21396287.15</v>
      </c>
      <c r="H86" s="126">
        <f t="shared" si="4"/>
        <v>217362193.8</v>
      </c>
      <c r="I86" s="126">
        <f t="shared" si="5"/>
        <v>42792574.3</v>
      </c>
      <c r="J86" s="95" t="s">
        <v>341</v>
      </c>
      <c r="K86" s="95" t="s">
        <v>341</v>
      </c>
      <c r="L86" s="95" t="s">
        <v>341</v>
      </c>
      <c r="M86" s="95" t="s">
        <v>341</v>
      </c>
      <c r="N86" s="95" t="s">
        <v>341</v>
      </c>
      <c r="O86" s="95" t="s">
        <v>341</v>
      </c>
      <c r="P86" s="95" t="s">
        <v>341</v>
      </c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</row>
    <row r="87" ht="21.0" customHeight="1">
      <c r="A87" s="93">
        <v>1.71679053E8</v>
      </c>
      <c r="B87" s="93" t="s">
        <v>162</v>
      </c>
      <c r="C87" s="94">
        <v>6.1731087E7</v>
      </c>
      <c r="D87" s="94">
        <v>1.70482117E8</v>
      </c>
      <c r="E87" s="125">
        <f t="shared" si="1"/>
        <v>137683941.5</v>
      </c>
      <c r="F87" s="125">
        <f t="shared" si="2"/>
        <v>74195726.89</v>
      </c>
      <c r="G87" s="125">
        <f t="shared" si="8"/>
        <v>21605880.45</v>
      </c>
      <c r="H87" s="126">
        <f t="shared" si="4"/>
        <v>221970164.5</v>
      </c>
      <c r="I87" s="126">
        <f t="shared" si="5"/>
        <v>43211760.9</v>
      </c>
      <c r="J87" s="95" t="s">
        <v>341</v>
      </c>
      <c r="K87" s="95" t="s">
        <v>341</v>
      </c>
      <c r="L87" s="95" t="s">
        <v>341</v>
      </c>
      <c r="M87" s="95" t="s">
        <v>341</v>
      </c>
      <c r="N87" s="95" t="s">
        <v>341</v>
      </c>
      <c r="O87" s="95" t="s">
        <v>341</v>
      </c>
      <c r="P87" s="95" t="s">
        <v>341</v>
      </c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</row>
    <row r="88" ht="21.0" customHeight="1">
      <c r="A88" s="93">
        <v>1.44010731E8</v>
      </c>
      <c r="B88" s="93" t="s">
        <v>163</v>
      </c>
      <c r="C88" s="94">
        <v>6.04846E7</v>
      </c>
      <c r="D88" s="94">
        <v>1.08379551E8</v>
      </c>
      <c r="E88" s="125">
        <f t="shared" si="1"/>
        <v>131482512.9</v>
      </c>
      <c r="F88" s="125">
        <f t="shared" si="2"/>
        <v>70640520.3</v>
      </c>
      <c r="G88" s="125">
        <f t="shared" si="8"/>
        <v>21169610</v>
      </c>
      <c r="H88" s="126">
        <f t="shared" si="4"/>
        <v>212430491.6</v>
      </c>
      <c r="I88" s="126">
        <f t="shared" si="5"/>
        <v>42339220</v>
      </c>
      <c r="J88" s="95" t="s">
        <v>341</v>
      </c>
      <c r="K88" s="95" t="s">
        <v>341</v>
      </c>
      <c r="L88" s="95" t="s">
        <v>341</v>
      </c>
      <c r="M88" s="95" t="s">
        <v>341</v>
      </c>
      <c r="N88" s="95" t="s">
        <v>341</v>
      </c>
      <c r="O88" s="95" t="s">
        <v>341</v>
      </c>
      <c r="P88" s="95" t="s">
        <v>341</v>
      </c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</row>
    <row r="89" ht="21.0" customHeight="1">
      <c r="A89" s="93">
        <v>1.69446444E8</v>
      </c>
      <c r="B89" s="93" t="s">
        <v>164</v>
      </c>
      <c r="C89" s="94">
        <v>5.95343E7</v>
      </c>
      <c r="D89" s="94">
        <v>7.54788758E8</v>
      </c>
      <c r="E89" s="125">
        <f t="shared" si="1"/>
        <v>126870898.5</v>
      </c>
      <c r="F89" s="125">
        <f t="shared" si="2"/>
        <v>67952655.42</v>
      </c>
      <c r="G89" s="125">
        <f t="shared" si="8"/>
        <v>20837005</v>
      </c>
      <c r="H89" s="126">
        <f t="shared" si="4"/>
        <v>205291723.7</v>
      </c>
      <c r="I89" s="126">
        <f t="shared" si="5"/>
        <v>41674010</v>
      </c>
      <c r="J89" s="95" t="s">
        <v>341</v>
      </c>
      <c r="K89" s="95" t="s">
        <v>341</v>
      </c>
      <c r="L89" s="95" t="s">
        <v>341</v>
      </c>
      <c r="M89" s="95" t="s">
        <v>341</v>
      </c>
      <c r="N89" s="95" t="s">
        <v>341</v>
      </c>
      <c r="O89" s="95" t="s">
        <v>341</v>
      </c>
      <c r="P89" s="95" t="s">
        <v>341</v>
      </c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</row>
    <row r="90" ht="21.0" customHeight="1">
      <c r="A90" s="93">
        <v>1.71858863E8</v>
      </c>
      <c r="B90" s="93" t="s">
        <v>165</v>
      </c>
      <c r="C90" s="94">
        <v>5.8127447E7</v>
      </c>
      <c r="D90" s="94">
        <v>4.3889116E7</v>
      </c>
      <c r="E90" s="125">
        <f t="shared" si="1"/>
        <v>120228383</v>
      </c>
      <c r="F90" s="125">
        <f t="shared" si="2"/>
        <v>64009299.53</v>
      </c>
      <c r="G90" s="125">
        <f t="shared" si="8"/>
        <v>20344606.45</v>
      </c>
      <c r="H90" s="126">
        <f t="shared" si="4"/>
        <v>194936313.5</v>
      </c>
      <c r="I90" s="126">
        <f t="shared" si="5"/>
        <v>40689212.9</v>
      </c>
      <c r="J90" s="95" t="s">
        <v>341</v>
      </c>
      <c r="K90" s="95" t="s">
        <v>341</v>
      </c>
      <c r="L90" s="95" t="s">
        <v>341</v>
      </c>
      <c r="M90" s="95" t="s">
        <v>341</v>
      </c>
      <c r="N90" s="95" t="s">
        <v>341</v>
      </c>
      <c r="O90" s="95" t="s">
        <v>341</v>
      </c>
      <c r="P90" s="95" t="s">
        <v>341</v>
      </c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</row>
    <row r="91" ht="21.0" customHeight="1">
      <c r="A91" s="93">
        <v>1.61646318E8</v>
      </c>
      <c r="B91" s="93" t="s">
        <v>166</v>
      </c>
      <c r="C91" s="94">
        <v>5.7494823E7</v>
      </c>
      <c r="D91" s="94">
        <v>2.1313261E8</v>
      </c>
      <c r="E91" s="125">
        <f t="shared" si="1"/>
        <v>117313267.3</v>
      </c>
      <c r="F91" s="125">
        <f t="shared" si="2"/>
        <v>62250022.97</v>
      </c>
      <c r="G91" s="125">
        <f t="shared" si="8"/>
        <v>20123188.05</v>
      </c>
      <c r="H91" s="126">
        <f t="shared" si="4"/>
        <v>190362650.7</v>
      </c>
      <c r="I91" s="126">
        <f t="shared" si="5"/>
        <v>40246376.1</v>
      </c>
      <c r="J91" s="95" t="s">
        <v>341</v>
      </c>
      <c r="K91" s="95" t="s">
        <v>341</v>
      </c>
      <c r="L91" s="95" t="s">
        <v>341</v>
      </c>
      <c r="M91" s="95" t="s">
        <v>341</v>
      </c>
      <c r="N91" s="95" t="s">
        <v>341</v>
      </c>
      <c r="O91" s="95" t="s">
        <v>341</v>
      </c>
      <c r="P91" s="95" t="s">
        <v>341</v>
      </c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</row>
    <row r="92" ht="21.0" customHeight="1">
      <c r="A92" s="93">
        <v>1.51360763E8</v>
      </c>
      <c r="B92" s="93" t="s">
        <v>167</v>
      </c>
      <c r="C92" s="94">
        <v>5.7175105E7</v>
      </c>
      <c r="D92" s="94">
        <v>1.05334287E8</v>
      </c>
      <c r="E92" s="125">
        <f t="shared" si="1"/>
        <v>115856969.5</v>
      </c>
      <c r="F92" s="125">
        <f t="shared" si="2"/>
        <v>61364203.7</v>
      </c>
      <c r="G92" s="125">
        <f t="shared" si="8"/>
        <v>20011286.75</v>
      </c>
      <c r="H92" s="126">
        <f t="shared" si="4"/>
        <v>188070755.6</v>
      </c>
      <c r="I92" s="126">
        <f t="shared" si="5"/>
        <v>40022573.5</v>
      </c>
      <c r="J92" s="95" t="s">
        <v>341</v>
      </c>
      <c r="K92" s="95" t="s">
        <v>341</v>
      </c>
      <c r="L92" s="95" t="s">
        <v>341</v>
      </c>
      <c r="M92" s="95" t="s">
        <v>341</v>
      </c>
      <c r="N92" s="95" t="s">
        <v>341</v>
      </c>
      <c r="O92" s="95" t="s">
        <v>341</v>
      </c>
      <c r="P92" s="95" t="s">
        <v>341</v>
      </c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</row>
    <row r="93" ht="21.0" customHeight="1">
      <c r="A93" s="93">
        <v>1.45008495E8</v>
      </c>
      <c r="B93" s="93" t="s">
        <v>168</v>
      </c>
      <c r="C93" s="94">
        <v>5.7304321E7</v>
      </c>
      <c r="D93" s="94">
        <v>4.07463049E8</v>
      </c>
      <c r="E93" s="125">
        <f t="shared" si="1"/>
        <v>116444170.5</v>
      </c>
      <c r="F93" s="125">
        <f t="shared" si="2"/>
        <v>61721946.97</v>
      </c>
      <c r="G93" s="125">
        <f t="shared" si="8"/>
        <v>20056512.35</v>
      </c>
      <c r="H93" s="126">
        <f t="shared" si="4"/>
        <v>188995457.7</v>
      </c>
      <c r="I93" s="126">
        <f t="shared" si="5"/>
        <v>40113024.7</v>
      </c>
      <c r="J93" s="95" t="s">
        <v>341</v>
      </c>
      <c r="K93" s="95" t="s">
        <v>341</v>
      </c>
      <c r="L93" s="95" t="s">
        <v>341</v>
      </c>
      <c r="M93" s="95" t="s">
        <v>341</v>
      </c>
      <c r="N93" s="95" t="s">
        <v>341</v>
      </c>
      <c r="O93" s="95" t="s">
        <v>341</v>
      </c>
      <c r="P93" s="95" t="s">
        <v>341</v>
      </c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</row>
    <row r="94" ht="21.0" customHeight="1">
      <c r="A94" s="93">
        <v>1.71345916E8</v>
      </c>
      <c r="B94" s="93" t="s">
        <v>169</v>
      </c>
      <c r="C94" s="94">
        <v>5.582873E7</v>
      </c>
      <c r="D94" s="94">
        <v>2.10302898E8</v>
      </c>
      <c r="E94" s="125">
        <f t="shared" si="1"/>
        <v>109849216.1</v>
      </c>
      <c r="F94" s="125">
        <f t="shared" si="2"/>
        <v>57658145.22</v>
      </c>
      <c r="G94" s="125">
        <f t="shared" si="8"/>
        <v>19540055.5</v>
      </c>
      <c r="H94" s="126">
        <f t="shared" si="4"/>
        <v>178563388.3</v>
      </c>
      <c r="I94" s="126">
        <f t="shared" si="5"/>
        <v>39080111</v>
      </c>
      <c r="J94" s="95" t="s">
        <v>341</v>
      </c>
      <c r="K94" s="95" t="s">
        <v>341</v>
      </c>
      <c r="L94" s="95" t="s">
        <v>341</v>
      </c>
      <c r="M94" s="95" t="s">
        <v>341</v>
      </c>
      <c r="N94" s="95" t="s">
        <v>341</v>
      </c>
      <c r="O94" s="95" t="s">
        <v>341</v>
      </c>
      <c r="P94" s="95" t="s">
        <v>341</v>
      </c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</row>
    <row r="95" ht="21.0" customHeight="1">
      <c r="A95" s="93">
        <v>1.69672885E8</v>
      </c>
      <c r="B95" s="93" t="s">
        <v>170</v>
      </c>
      <c r="C95" s="94">
        <v>5.4049602E7</v>
      </c>
      <c r="D95" s="94">
        <v>3.35801178E8</v>
      </c>
      <c r="E95" s="125">
        <f t="shared" si="1"/>
        <v>102220087.5</v>
      </c>
      <c r="F95" s="125">
        <f t="shared" si="2"/>
        <v>52820981.7</v>
      </c>
      <c r="G95" s="125">
        <f t="shared" si="8"/>
        <v>18917360.7</v>
      </c>
      <c r="H95" s="126">
        <f t="shared" si="4"/>
        <v>166357385.8</v>
      </c>
      <c r="I95" s="126">
        <f t="shared" si="5"/>
        <v>37834721.4</v>
      </c>
      <c r="J95" s="95" t="s">
        <v>341</v>
      </c>
      <c r="K95" s="95" t="s">
        <v>341</v>
      </c>
      <c r="L95" s="95" t="s">
        <v>341</v>
      </c>
      <c r="M95" s="95" t="s">
        <v>341</v>
      </c>
      <c r="N95" s="95" t="s">
        <v>341</v>
      </c>
      <c r="O95" s="95" t="s">
        <v>341</v>
      </c>
      <c r="P95" s="95" t="s">
        <v>341</v>
      </c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</row>
    <row r="96" ht="21.0" customHeight="1">
      <c r="A96" s="93">
        <v>1.63138873E8</v>
      </c>
      <c r="B96" s="93" t="s">
        <v>171</v>
      </c>
      <c r="C96" s="94">
        <v>5.5174275E7</v>
      </c>
      <c r="D96" s="94">
        <v>1.12728767E8</v>
      </c>
      <c r="E96" s="125">
        <f t="shared" si="1"/>
        <v>107001843</v>
      </c>
      <c r="F96" s="125">
        <f t="shared" si="2"/>
        <v>55870831.93</v>
      </c>
      <c r="G96" s="125">
        <f t="shared" si="8"/>
        <v>19310996.25</v>
      </c>
      <c r="H96" s="126">
        <f t="shared" si="4"/>
        <v>174026105.9</v>
      </c>
      <c r="I96" s="126">
        <f t="shared" si="5"/>
        <v>38621992.5</v>
      </c>
      <c r="J96" s="95" t="s">
        <v>341</v>
      </c>
      <c r="K96" s="95" t="s">
        <v>341</v>
      </c>
      <c r="L96" s="95" t="s">
        <v>341</v>
      </c>
      <c r="M96" s="95" t="s">
        <v>341</v>
      </c>
      <c r="N96" s="95" t="s">
        <v>341</v>
      </c>
      <c r="O96" s="95" t="s">
        <v>341</v>
      </c>
      <c r="P96" s="95" t="s">
        <v>341</v>
      </c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</row>
    <row r="97" ht="21.0" customHeight="1">
      <c r="A97" s="93">
        <v>1.69363448E8</v>
      </c>
      <c r="B97" s="93" t="s">
        <v>172</v>
      </c>
      <c r="C97" s="94">
        <v>5.5026773E7</v>
      </c>
      <c r="D97" s="94">
        <v>3.20504329E8</v>
      </c>
      <c r="E97" s="125">
        <f t="shared" si="1"/>
        <v>106366684.9</v>
      </c>
      <c r="F97" s="125">
        <f t="shared" si="2"/>
        <v>55469283.19</v>
      </c>
      <c r="G97" s="125">
        <f t="shared" si="8"/>
        <v>19259370.55</v>
      </c>
      <c r="H97" s="126">
        <f t="shared" si="4"/>
        <v>173011085.9</v>
      </c>
      <c r="I97" s="126">
        <f t="shared" si="5"/>
        <v>38518741.1</v>
      </c>
      <c r="J97" s="95" t="s">
        <v>341</v>
      </c>
      <c r="K97" s="95" t="s">
        <v>341</v>
      </c>
      <c r="L97" s="95" t="s">
        <v>341</v>
      </c>
      <c r="M97" s="95" t="s">
        <v>341</v>
      </c>
      <c r="N97" s="95" t="s">
        <v>341</v>
      </c>
      <c r="O97" s="95" t="s">
        <v>341</v>
      </c>
      <c r="P97" s="95" t="s">
        <v>341</v>
      </c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</row>
    <row r="98" ht="21.0" customHeight="1">
      <c r="A98" s="93">
        <v>1.45033056E8</v>
      </c>
      <c r="B98" s="93" t="s">
        <v>173</v>
      </c>
      <c r="C98" s="94">
        <v>5.3905885E7</v>
      </c>
      <c r="D98" s="94">
        <v>4.30246223E8</v>
      </c>
      <c r="E98" s="125">
        <f t="shared" si="1"/>
        <v>101619198.7</v>
      </c>
      <c r="F98" s="125">
        <f t="shared" si="2"/>
        <v>52433224.97</v>
      </c>
      <c r="G98" s="125">
        <f t="shared" si="8"/>
        <v>18867059.75</v>
      </c>
      <c r="H98" s="126">
        <f t="shared" si="4"/>
        <v>165389144.6</v>
      </c>
      <c r="I98" s="126">
        <f t="shared" si="5"/>
        <v>37734119.5</v>
      </c>
      <c r="J98" s="95" t="s">
        <v>341</v>
      </c>
      <c r="K98" s="95" t="s">
        <v>341</v>
      </c>
      <c r="L98" s="95" t="s">
        <v>341</v>
      </c>
      <c r="M98" s="95" t="s">
        <v>341</v>
      </c>
      <c r="N98" s="95" t="s">
        <v>341</v>
      </c>
      <c r="O98" s="95" t="s">
        <v>341</v>
      </c>
      <c r="P98" s="95" t="s">
        <v>341</v>
      </c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</row>
    <row r="99" ht="21.0" customHeight="1">
      <c r="A99" s="93">
        <v>1.4461836E8</v>
      </c>
      <c r="B99" s="93" t="s">
        <v>174</v>
      </c>
      <c r="C99" s="94">
        <v>5.1188122E7</v>
      </c>
      <c r="D99" s="94">
        <v>2.57544033E8</v>
      </c>
      <c r="E99" s="125">
        <f t="shared" si="1"/>
        <v>90689127.17</v>
      </c>
      <c r="F99" s="125">
        <f t="shared" si="2"/>
        <v>45184595.64</v>
      </c>
      <c r="G99" s="125">
        <f t="shared" si="8"/>
        <v>17915842.7</v>
      </c>
      <c r="H99" s="126">
        <f t="shared" si="4"/>
        <v>147578803.2</v>
      </c>
      <c r="I99" s="126">
        <f t="shared" si="5"/>
        <v>35831685.4</v>
      </c>
      <c r="J99" s="95" t="s">
        <v>341</v>
      </c>
      <c r="K99" s="95" t="s">
        <v>341</v>
      </c>
      <c r="L99" s="95" t="s">
        <v>341</v>
      </c>
      <c r="M99" s="95" t="s">
        <v>341</v>
      </c>
      <c r="N99" s="95" t="s">
        <v>341</v>
      </c>
      <c r="O99" s="95" t="s">
        <v>341</v>
      </c>
      <c r="P99" s="95" t="s">
        <v>341</v>
      </c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</row>
    <row r="100" ht="21.0" customHeight="1">
      <c r="A100" s="93">
        <v>1.58817223E8</v>
      </c>
      <c r="B100" s="93" t="s">
        <v>175</v>
      </c>
      <c r="C100" s="94">
        <v>5.4226927E7</v>
      </c>
      <c r="D100" s="94">
        <v>2.20098928E8</v>
      </c>
      <c r="E100" s="125">
        <f t="shared" si="1"/>
        <v>102964663.2</v>
      </c>
      <c r="F100" s="125">
        <f t="shared" si="2"/>
        <v>53300030.03</v>
      </c>
      <c r="G100" s="125">
        <f t="shared" si="8"/>
        <v>18979424.45</v>
      </c>
      <c r="H100" s="126">
        <f t="shared" si="4"/>
        <v>167555706</v>
      </c>
      <c r="I100" s="126">
        <f t="shared" si="5"/>
        <v>37958848.9</v>
      </c>
      <c r="J100" s="95" t="s">
        <v>341</v>
      </c>
      <c r="K100" s="95" t="s">
        <v>341</v>
      </c>
      <c r="L100" s="95" t="s">
        <v>341</v>
      </c>
      <c r="M100" s="95" t="s">
        <v>341</v>
      </c>
      <c r="N100" s="95" t="s">
        <v>341</v>
      </c>
      <c r="O100" s="95" t="s">
        <v>341</v>
      </c>
      <c r="P100" s="95" t="s">
        <v>341</v>
      </c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</row>
    <row r="101" ht="21.0" customHeight="1">
      <c r="A101" s="93">
        <v>1.0047682E8</v>
      </c>
      <c r="B101" s="93" t="s">
        <v>176</v>
      </c>
      <c r="C101" s="94">
        <v>5.0298006E7</v>
      </c>
      <c r="D101" s="94">
        <v>9.840376E7</v>
      </c>
      <c r="E101" s="125">
        <f t="shared" si="1"/>
        <v>87288159.5</v>
      </c>
      <c r="F101" s="125">
        <f t="shared" si="2"/>
        <v>42845248.85</v>
      </c>
      <c r="G101" s="125">
        <f t="shared" si="8"/>
        <v>17604302.1</v>
      </c>
      <c r="H101" s="126">
        <f t="shared" si="4"/>
        <v>141951907.9</v>
      </c>
      <c r="I101" s="126">
        <f t="shared" si="5"/>
        <v>35208604.2</v>
      </c>
      <c r="J101" s="95" t="s">
        <v>341</v>
      </c>
      <c r="K101" s="95" t="s">
        <v>341</v>
      </c>
      <c r="L101" s="95" t="s">
        <v>341</v>
      </c>
      <c r="M101" s="95" t="s">
        <v>341</v>
      </c>
      <c r="N101" s="95" t="s">
        <v>341</v>
      </c>
      <c r="O101" s="95" t="s">
        <v>341</v>
      </c>
      <c r="P101" s="95" t="s">
        <v>341</v>
      </c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</row>
    <row r="102" ht="21.0" customHeight="1">
      <c r="A102" s="93">
        <v>1.56007436E8</v>
      </c>
      <c r="B102" s="93" t="s">
        <v>177</v>
      </c>
      <c r="C102" s="94">
        <v>5.3384564E7</v>
      </c>
      <c r="D102" s="94">
        <v>1.49343241E8</v>
      </c>
      <c r="E102" s="125">
        <f t="shared" si="1"/>
        <v>99458832.19</v>
      </c>
      <c r="F102" s="125">
        <f t="shared" si="2"/>
        <v>51030418.03</v>
      </c>
      <c r="G102" s="125">
        <f t="shared" si="8"/>
        <v>18684597.4</v>
      </c>
      <c r="H102" s="126">
        <f t="shared" si="4"/>
        <v>161899206</v>
      </c>
      <c r="I102" s="126">
        <f t="shared" si="5"/>
        <v>37369194.8</v>
      </c>
      <c r="J102" s="95" t="s">
        <v>341</v>
      </c>
      <c r="K102" s="95" t="s">
        <v>341</v>
      </c>
      <c r="L102" s="95" t="s">
        <v>341</v>
      </c>
      <c r="M102" s="95" t="s">
        <v>341</v>
      </c>
      <c r="N102" s="95" t="s">
        <v>341</v>
      </c>
      <c r="O102" s="95" t="s">
        <v>341</v>
      </c>
      <c r="P102" s="95" t="s">
        <v>341</v>
      </c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</row>
    <row r="103" ht="21.0" customHeight="1">
      <c r="A103" s="93">
        <v>1.66234202E8</v>
      </c>
      <c r="B103" s="93" t="s">
        <v>178</v>
      </c>
      <c r="C103" s="94">
        <v>4.9063679E7</v>
      </c>
      <c r="D103" s="94">
        <v>2.81505217E8</v>
      </c>
      <c r="E103" s="125">
        <f t="shared" si="1"/>
        <v>82718044.18</v>
      </c>
      <c r="F103" s="125">
        <f t="shared" si="2"/>
        <v>39629609.62</v>
      </c>
      <c r="G103" s="125">
        <f t="shared" ref="G103:G200" si="9">C103*0.25</f>
        <v>12265919.75</v>
      </c>
      <c r="H103" s="126">
        <f t="shared" si="4"/>
        <v>134317532.3</v>
      </c>
      <c r="I103" s="126">
        <f t="shared" si="5"/>
        <v>24531839.5</v>
      </c>
      <c r="J103" s="95" t="s">
        <v>341</v>
      </c>
      <c r="K103" s="95" t="s">
        <v>341</v>
      </c>
      <c r="L103" s="95" t="s">
        <v>341</v>
      </c>
      <c r="M103" s="95" t="s">
        <v>341</v>
      </c>
      <c r="N103" s="95" t="s">
        <v>341</v>
      </c>
      <c r="O103" s="95" t="s">
        <v>341</v>
      </c>
      <c r="P103" s="95" t="s">
        <v>341</v>
      </c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</row>
    <row r="104" ht="21.0" customHeight="1">
      <c r="A104" s="93">
        <v>1.68025153E8</v>
      </c>
      <c r="B104" s="93" t="s">
        <v>179</v>
      </c>
      <c r="C104" s="94">
        <v>4.8812928E7</v>
      </c>
      <c r="D104" s="94">
        <v>2.8188141E7</v>
      </c>
      <c r="E104" s="125">
        <f t="shared" si="1"/>
        <v>81810370.61</v>
      </c>
      <c r="F104" s="125">
        <f t="shared" si="2"/>
        <v>38980383.82</v>
      </c>
      <c r="G104" s="125">
        <f t="shared" si="9"/>
        <v>12203232</v>
      </c>
      <c r="H104" s="126">
        <f t="shared" si="4"/>
        <v>132790547.4</v>
      </c>
      <c r="I104" s="126">
        <f t="shared" si="5"/>
        <v>24406464</v>
      </c>
      <c r="J104" s="95" t="s">
        <v>341</v>
      </c>
      <c r="K104" s="95" t="s">
        <v>341</v>
      </c>
      <c r="L104" s="95" t="s">
        <v>341</v>
      </c>
      <c r="M104" s="95" t="s">
        <v>341</v>
      </c>
      <c r="N104" s="95" t="s">
        <v>341</v>
      </c>
      <c r="O104" s="95" t="s">
        <v>341</v>
      </c>
      <c r="P104" s="95" t="s">
        <v>341</v>
      </c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</row>
    <row r="105" ht="21.0" customHeight="1">
      <c r="A105" s="93">
        <v>1.69420296E8</v>
      </c>
      <c r="B105" s="93" t="s">
        <v>180</v>
      </c>
      <c r="C105" s="94">
        <v>4.8971006E7</v>
      </c>
      <c r="D105" s="94">
        <v>1.5617538E8</v>
      </c>
      <c r="E105" s="125">
        <f t="shared" si="1"/>
        <v>82381768.82</v>
      </c>
      <c r="F105" s="125">
        <f t="shared" si="2"/>
        <v>39389509.26</v>
      </c>
      <c r="G105" s="125">
        <f t="shared" si="9"/>
        <v>12242751.5</v>
      </c>
      <c r="H105" s="126">
        <f t="shared" si="4"/>
        <v>133752245.4</v>
      </c>
      <c r="I105" s="126">
        <f t="shared" si="5"/>
        <v>24485503</v>
      </c>
      <c r="J105" s="95" t="s">
        <v>341</v>
      </c>
      <c r="K105" s="95" t="s">
        <v>341</v>
      </c>
      <c r="L105" s="95" t="s">
        <v>341</v>
      </c>
      <c r="M105" s="95" t="s">
        <v>341</v>
      </c>
      <c r="N105" s="95" t="s">
        <v>341</v>
      </c>
      <c r="O105" s="95" t="s">
        <v>341</v>
      </c>
      <c r="P105" s="95" t="s">
        <v>341</v>
      </c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</row>
    <row r="106" ht="21.0" customHeight="1">
      <c r="A106" s="93">
        <v>1.59857111E8</v>
      </c>
      <c r="B106" s="93" t="s">
        <v>181</v>
      </c>
      <c r="C106" s="94">
        <v>4.9234899E7</v>
      </c>
      <c r="D106" s="94">
        <v>4.61488335E8</v>
      </c>
      <c r="E106" s="125">
        <f t="shared" si="1"/>
        <v>83341853.01</v>
      </c>
      <c r="F106" s="125">
        <f t="shared" si="2"/>
        <v>40073700.56</v>
      </c>
      <c r="G106" s="125">
        <f t="shared" si="9"/>
        <v>12308724.75</v>
      </c>
      <c r="H106" s="126">
        <f t="shared" si="4"/>
        <v>135364843</v>
      </c>
      <c r="I106" s="126">
        <f t="shared" si="5"/>
        <v>24617449.5</v>
      </c>
      <c r="J106" s="95" t="s">
        <v>341</v>
      </c>
      <c r="K106" s="95" t="s">
        <v>341</v>
      </c>
      <c r="L106" s="95" t="s">
        <v>341</v>
      </c>
      <c r="M106" s="95" t="s">
        <v>341</v>
      </c>
      <c r="N106" s="95" t="s">
        <v>341</v>
      </c>
      <c r="O106" s="95" t="s">
        <v>341</v>
      </c>
      <c r="P106" s="95" t="s">
        <v>341</v>
      </c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</row>
    <row r="107" ht="21.0" customHeight="1">
      <c r="A107" s="93">
        <v>1.70028719E8</v>
      </c>
      <c r="B107" s="93" t="s">
        <v>182</v>
      </c>
      <c r="C107" s="94">
        <v>4.7684709E7</v>
      </c>
      <c r="D107" s="94">
        <v>1.12951945E8</v>
      </c>
      <c r="E107" s="125">
        <f t="shared" si="1"/>
        <v>77813053.05</v>
      </c>
      <c r="F107" s="125">
        <f t="shared" si="2"/>
        <v>36076098.06</v>
      </c>
      <c r="G107" s="125">
        <f t="shared" si="9"/>
        <v>11921177.25</v>
      </c>
      <c r="H107" s="126">
        <f t="shared" si="4"/>
        <v>126020040</v>
      </c>
      <c r="I107" s="126">
        <f t="shared" si="5"/>
        <v>23842354.5</v>
      </c>
      <c r="J107" s="95" t="s">
        <v>341</v>
      </c>
      <c r="K107" s="95" t="s">
        <v>341</v>
      </c>
      <c r="L107" s="95" t="s">
        <v>341</v>
      </c>
      <c r="M107" s="95" t="s">
        <v>341</v>
      </c>
      <c r="N107" s="95" t="s">
        <v>341</v>
      </c>
      <c r="O107" s="95" t="s">
        <v>341</v>
      </c>
      <c r="P107" s="95" t="s">
        <v>341</v>
      </c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</row>
    <row r="108" ht="21.0" customHeight="1">
      <c r="A108" s="93">
        <v>1.6901814E8</v>
      </c>
      <c r="B108" s="93" t="s">
        <v>183</v>
      </c>
      <c r="C108" s="94">
        <v>4.7494406E7</v>
      </c>
      <c r="D108" s="94">
        <v>1.34982363E8</v>
      </c>
      <c r="E108" s="125">
        <f t="shared" si="1"/>
        <v>77152775.4</v>
      </c>
      <c r="F108" s="125">
        <f t="shared" si="2"/>
        <v>35588927.88</v>
      </c>
      <c r="G108" s="125">
        <f t="shared" si="9"/>
        <v>11873601.5</v>
      </c>
      <c r="H108" s="126">
        <f t="shared" si="4"/>
        <v>124894140.3</v>
      </c>
      <c r="I108" s="126">
        <f t="shared" si="5"/>
        <v>23747203</v>
      </c>
      <c r="J108" s="95" t="s">
        <v>341</v>
      </c>
      <c r="K108" s="95" t="s">
        <v>341</v>
      </c>
      <c r="L108" s="95" t="s">
        <v>341</v>
      </c>
      <c r="M108" s="95" t="s">
        <v>341</v>
      </c>
      <c r="N108" s="95" t="s">
        <v>341</v>
      </c>
      <c r="O108" s="95" t="s">
        <v>341</v>
      </c>
      <c r="P108" s="95" t="s">
        <v>341</v>
      </c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</row>
    <row r="109" ht="21.0" customHeight="1">
      <c r="A109" s="93">
        <v>1.77187021E8</v>
      </c>
      <c r="B109" s="93" t="s">
        <v>184</v>
      </c>
      <c r="C109" s="94">
        <v>4.6801093E7</v>
      </c>
      <c r="D109" s="94">
        <v>9.5562426E7</v>
      </c>
      <c r="E109" s="125">
        <f t="shared" si="1"/>
        <v>74781361.48</v>
      </c>
      <c r="F109" s="125">
        <f t="shared" si="2"/>
        <v>33820687.82</v>
      </c>
      <c r="G109" s="125">
        <f t="shared" si="9"/>
        <v>11700273.25</v>
      </c>
      <c r="H109" s="126">
        <f t="shared" si="4"/>
        <v>120831612.3</v>
      </c>
      <c r="I109" s="126">
        <f t="shared" si="5"/>
        <v>23400546.5</v>
      </c>
      <c r="J109" s="95" t="s">
        <v>341</v>
      </c>
      <c r="K109" s="95" t="s">
        <v>341</v>
      </c>
      <c r="L109" s="95" t="s">
        <v>341</v>
      </c>
      <c r="M109" s="95" t="s">
        <v>341</v>
      </c>
      <c r="N109" s="95" t="s">
        <v>341</v>
      </c>
      <c r="O109" s="95" t="s">
        <v>341</v>
      </c>
      <c r="P109" s="95" t="s">
        <v>341</v>
      </c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</row>
    <row r="110" ht="21.0" customHeight="1">
      <c r="A110" s="93">
        <v>1.45023737E8</v>
      </c>
      <c r="B110" s="93" t="s">
        <v>185</v>
      </c>
      <c r="C110" s="94">
        <v>4.6565281E7</v>
      </c>
      <c r="D110" s="94">
        <v>1.51987441E8</v>
      </c>
      <c r="E110" s="125">
        <f t="shared" si="1"/>
        <v>73986988.39</v>
      </c>
      <c r="F110" s="125">
        <f t="shared" si="2"/>
        <v>33221635.94</v>
      </c>
      <c r="G110" s="125">
        <f t="shared" si="9"/>
        <v>11641320.25</v>
      </c>
      <c r="H110" s="126">
        <f t="shared" si="4"/>
        <v>119463926.8</v>
      </c>
      <c r="I110" s="126">
        <f t="shared" si="5"/>
        <v>23282640.5</v>
      </c>
      <c r="J110" s="95" t="s">
        <v>341</v>
      </c>
      <c r="K110" s="95" t="s">
        <v>341</v>
      </c>
      <c r="L110" s="95" t="s">
        <v>341</v>
      </c>
      <c r="M110" s="95" t="s">
        <v>341</v>
      </c>
      <c r="N110" s="95" t="s">
        <v>341</v>
      </c>
      <c r="O110" s="95" t="s">
        <v>341</v>
      </c>
      <c r="P110" s="95" t="s">
        <v>341</v>
      </c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</row>
    <row r="111" ht="21.0" customHeight="1">
      <c r="A111" s="93">
        <v>1.76044158E8</v>
      </c>
      <c r="B111" s="93" t="s">
        <v>186</v>
      </c>
      <c r="C111" s="94">
        <v>4.7424798E7</v>
      </c>
      <c r="D111" s="94">
        <v>7.1273563E7</v>
      </c>
      <c r="E111" s="125">
        <f t="shared" si="1"/>
        <v>76912270.05</v>
      </c>
      <c r="F111" s="125">
        <f t="shared" si="2"/>
        <v>35410928.94</v>
      </c>
      <c r="G111" s="125">
        <f t="shared" si="9"/>
        <v>11856199.5</v>
      </c>
      <c r="H111" s="126">
        <f t="shared" si="4"/>
        <v>124483477.1</v>
      </c>
      <c r="I111" s="126">
        <f t="shared" si="5"/>
        <v>23712399</v>
      </c>
      <c r="J111" s="95" t="s">
        <v>341</v>
      </c>
      <c r="K111" s="95" t="s">
        <v>341</v>
      </c>
      <c r="L111" s="95" t="s">
        <v>341</v>
      </c>
      <c r="M111" s="95" t="s">
        <v>341</v>
      </c>
      <c r="N111" s="95" t="s">
        <v>341</v>
      </c>
      <c r="O111" s="95" t="s">
        <v>341</v>
      </c>
      <c r="P111" s="95" t="s">
        <v>341</v>
      </c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</row>
    <row r="112" ht="21.0" customHeight="1">
      <c r="A112" s="93">
        <v>1.72008118E8</v>
      </c>
      <c r="B112" s="93" t="s">
        <v>187</v>
      </c>
      <c r="C112" s="94">
        <v>4.6338619E7</v>
      </c>
      <c r="D112" s="94">
        <v>3.7403711E7</v>
      </c>
      <c r="E112" s="125">
        <f t="shared" si="1"/>
        <v>73229275.76</v>
      </c>
      <c r="F112" s="125">
        <f t="shared" si="2"/>
        <v>32646961.48</v>
      </c>
      <c r="G112" s="125">
        <f t="shared" si="9"/>
        <v>11584654.75</v>
      </c>
      <c r="H112" s="126">
        <f t="shared" si="4"/>
        <v>118156044.6</v>
      </c>
      <c r="I112" s="126">
        <f t="shared" si="5"/>
        <v>23169309.5</v>
      </c>
      <c r="J112" s="95" t="s">
        <v>341</v>
      </c>
      <c r="K112" s="95" t="s">
        <v>341</v>
      </c>
      <c r="L112" s="95" t="s">
        <v>341</v>
      </c>
      <c r="M112" s="95" t="s">
        <v>341</v>
      </c>
      <c r="N112" s="95" t="s">
        <v>341</v>
      </c>
      <c r="O112" s="95" t="s">
        <v>341</v>
      </c>
      <c r="P112" s="95" t="s">
        <v>341</v>
      </c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</row>
    <row r="113" ht="21.0" customHeight="1">
      <c r="A113" s="93">
        <v>1.69953509E8</v>
      </c>
      <c r="B113" s="93" t="s">
        <v>188</v>
      </c>
      <c r="C113" s="94">
        <v>4.831986E7</v>
      </c>
      <c r="D113" s="94">
        <v>2.23099364E8</v>
      </c>
      <c r="E113" s="125">
        <f t="shared" si="1"/>
        <v>80045975.43</v>
      </c>
      <c r="F113" s="125">
        <f t="shared" si="2"/>
        <v>37707732.75</v>
      </c>
      <c r="G113" s="125">
        <f t="shared" si="9"/>
        <v>12079965</v>
      </c>
      <c r="H113" s="126">
        <f t="shared" si="4"/>
        <v>129811498.9</v>
      </c>
      <c r="I113" s="126">
        <f t="shared" si="5"/>
        <v>24159930</v>
      </c>
      <c r="J113" s="95" t="s">
        <v>341</v>
      </c>
      <c r="K113" s="95" t="s">
        <v>341</v>
      </c>
      <c r="L113" s="95" t="s">
        <v>341</v>
      </c>
      <c r="M113" s="95" t="s">
        <v>341</v>
      </c>
      <c r="N113" s="95" t="s">
        <v>341</v>
      </c>
      <c r="O113" s="95" t="s">
        <v>341</v>
      </c>
      <c r="P113" s="95" t="s">
        <v>341</v>
      </c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</row>
    <row r="114" ht="21.0" customHeight="1">
      <c r="A114" s="93">
        <v>1.4361245E8</v>
      </c>
      <c r="B114" s="93" t="s">
        <v>189</v>
      </c>
      <c r="C114" s="94">
        <v>4.3692612E7</v>
      </c>
      <c r="D114" s="94">
        <v>4.85592936E8</v>
      </c>
      <c r="E114" s="125">
        <f t="shared" si="1"/>
        <v>64807151.7</v>
      </c>
      <c r="F114" s="125">
        <f t="shared" si="2"/>
        <v>26020478.71</v>
      </c>
      <c r="G114" s="125">
        <f t="shared" si="9"/>
        <v>10923153</v>
      </c>
      <c r="H114" s="126">
        <f t="shared" si="4"/>
        <v>103376401.1</v>
      </c>
      <c r="I114" s="126">
        <f t="shared" si="5"/>
        <v>21846306</v>
      </c>
      <c r="J114" s="95" t="s">
        <v>341</v>
      </c>
      <c r="K114" s="95" t="s">
        <v>341</v>
      </c>
      <c r="L114" s="95" t="s">
        <v>341</v>
      </c>
      <c r="M114" s="95" t="s">
        <v>341</v>
      </c>
      <c r="N114" s="95" t="s">
        <v>341</v>
      </c>
      <c r="O114" s="95" t="s">
        <v>341</v>
      </c>
      <c r="P114" s="95" t="s">
        <v>341</v>
      </c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</row>
    <row r="115" ht="21.0" customHeight="1">
      <c r="A115" s="93">
        <v>1.71697263E8</v>
      </c>
      <c r="B115" s="93" t="s">
        <v>190</v>
      </c>
      <c r="C115" s="94">
        <v>4.5610451E7</v>
      </c>
      <c r="D115" s="94">
        <v>3.54685334E8</v>
      </c>
      <c r="E115" s="125">
        <f t="shared" si="1"/>
        <v>70833785.38</v>
      </c>
      <c r="F115" s="125">
        <f t="shared" si="2"/>
        <v>30808292.89</v>
      </c>
      <c r="G115" s="125">
        <f t="shared" si="9"/>
        <v>11402612.75</v>
      </c>
      <c r="H115" s="126">
        <f t="shared" si="4"/>
        <v>113999044.9</v>
      </c>
      <c r="I115" s="126">
        <f t="shared" si="5"/>
        <v>22805225.5</v>
      </c>
      <c r="J115" s="95" t="s">
        <v>341</v>
      </c>
      <c r="K115" s="95" t="s">
        <v>341</v>
      </c>
      <c r="L115" s="95" t="s">
        <v>341</v>
      </c>
      <c r="M115" s="95" t="s">
        <v>341</v>
      </c>
      <c r="N115" s="95" t="s">
        <v>341</v>
      </c>
      <c r="O115" s="95" t="s">
        <v>341</v>
      </c>
      <c r="P115" s="95" t="s">
        <v>341</v>
      </c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</row>
    <row r="116" ht="21.0" customHeight="1">
      <c r="A116" s="93">
        <v>1.60258193E8</v>
      </c>
      <c r="B116" s="93" t="s">
        <v>191</v>
      </c>
      <c r="C116" s="94">
        <v>4.2483634E7</v>
      </c>
      <c r="D116" s="94">
        <v>4.3554939E7</v>
      </c>
      <c r="E116" s="125">
        <f t="shared" si="1"/>
        <v>61218549.64</v>
      </c>
      <c r="F116" s="125">
        <f t="shared" si="2"/>
        <v>23043166.61</v>
      </c>
      <c r="G116" s="125">
        <f t="shared" si="9"/>
        <v>10620908.5</v>
      </c>
      <c r="H116" s="126">
        <f t="shared" si="4"/>
        <v>96922892.41</v>
      </c>
      <c r="I116" s="126">
        <f t="shared" si="5"/>
        <v>21241817</v>
      </c>
      <c r="J116" s="95" t="s">
        <v>341</v>
      </c>
      <c r="K116" s="95" t="s">
        <v>341</v>
      </c>
      <c r="L116" s="95" t="s">
        <v>341</v>
      </c>
      <c r="M116" s="95" t="s">
        <v>341</v>
      </c>
      <c r="N116" s="95" t="s">
        <v>341</v>
      </c>
      <c r="O116" s="95" t="s">
        <v>341</v>
      </c>
      <c r="P116" s="95" t="s">
        <v>341</v>
      </c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</row>
    <row r="117" ht="21.0" customHeight="1">
      <c r="A117" s="93">
        <v>1.71945722E8</v>
      </c>
      <c r="B117" s="93" t="s">
        <v>192</v>
      </c>
      <c r="C117" s="94">
        <v>4.4011092E7</v>
      </c>
      <c r="D117" s="94">
        <v>6.0955703E7</v>
      </c>
      <c r="E117" s="125">
        <f t="shared" si="1"/>
        <v>65779582.41</v>
      </c>
      <c r="F117" s="125">
        <f t="shared" si="2"/>
        <v>26810047.08</v>
      </c>
      <c r="G117" s="125">
        <f t="shared" si="9"/>
        <v>11002773</v>
      </c>
      <c r="H117" s="126">
        <f t="shared" si="4"/>
        <v>105107694.8</v>
      </c>
      <c r="I117" s="126">
        <f t="shared" si="5"/>
        <v>22005546</v>
      </c>
      <c r="J117" s="95" t="s">
        <v>341</v>
      </c>
      <c r="K117" s="95" t="s">
        <v>341</v>
      </c>
      <c r="L117" s="95" t="s">
        <v>341</v>
      </c>
      <c r="M117" s="95" t="s">
        <v>341</v>
      </c>
      <c r="N117" s="95" t="s">
        <v>341</v>
      </c>
      <c r="O117" s="95" t="s">
        <v>341</v>
      </c>
      <c r="P117" s="95" t="s">
        <v>341</v>
      </c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</row>
    <row r="118" ht="21.0" customHeight="1">
      <c r="A118" s="93">
        <v>1.68206434E8</v>
      </c>
      <c r="B118" s="93" t="s">
        <v>193</v>
      </c>
      <c r="C118" s="94">
        <v>4.2051284E7</v>
      </c>
      <c r="D118" s="94">
        <v>1.06376405E8</v>
      </c>
      <c r="E118" s="125">
        <f t="shared" si="1"/>
        <v>59974722.9</v>
      </c>
      <c r="F118" s="125">
        <f t="shared" si="2"/>
        <v>21986101.48</v>
      </c>
      <c r="G118" s="125">
        <f t="shared" si="9"/>
        <v>10512821</v>
      </c>
      <c r="H118" s="126">
        <f t="shared" si="4"/>
        <v>94660602</v>
      </c>
      <c r="I118" s="126">
        <f t="shared" si="5"/>
        <v>21025642</v>
      </c>
      <c r="J118" s="95" t="s">
        <v>341</v>
      </c>
      <c r="K118" s="95" t="s">
        <v>341</v>
      </c>
      <c r="L118" s="95" t="s">
        <v>341</v>
      </c>
      <c r="M118" s="95" t="s">
        <v>341</v>
      </c>
      <c r="N118" s="95" t="s">
        <v>341</v>
      </c>
      <c r="O118" s="95" t="s">
        <v>341</v>
      </c>
      <c r="P118" s="95" t="s">
        <v>341</v>
      </c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</row>
    <row r="119" ht="21.0" customHeight="1">
      <c r="A119" s="93">
        <v>1.75650426E8</v>
      </c>
      <c r="B119" s="93" t="s">
        <v>194</v>
      </c>
      <c r="C119" s="94">
        <v>4.2552752E7</v>
      </c>
      <c r="D119" s="94">
        <v>1.93760314E8</v>
      </c>
      <c r="E119" s="125">
        <f t="shared" si="1"/>
        <v>61419325.1</v>
      </c>
      <c r="F119" s="125">
        <f t="shared" si="2"/>
        <v>23212529.83</v>
      </c>
      <c r="G119" s="125">
        <f t="shared" si="9"/>
        <v>10638188</v>
      </c>
      <c r="H119" s="126">
        <f t="shared" si="4"/>
        <v>97286782.06</v>
      </c>
      <c r="I119" s="126">
        <f t="shared" si="5"/>
        <v>21276376</v>
      </c>
      <c r="J119" s="95" t="s">
        <v>341</v>
      </c>
      <c r="K119" s="95" t="s">
        <v>341</v>
      </c>
      <c r="L119" s="95" t="s">
        <v>341</v>
      </c>
      <c r="M119" s="95" t="s">
        <v>341</v>
      </c>
      <c r="N119" s="95" t="s">
        <v>341</v>
      </c>
      <c r="O119" s="95" t="s">
        <v>341</v>
      </c>
      <c r="P119" s="95" t="s">
        <v>341</v>
      </c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</row>
    <row r="120" ht="21.0" customHeight="1">
      <c r="A120" s="93">
        <v>1.71922856E8</v>
      </c>
      <c r="B120" s="93" t="s">
        <v>195</v>
      </c>
      <c r="C120" s="94">
        <v>4.1486824E7</v>
      </c>
      <c r="D120" s="94">
        <v>6.8587648E7</v>
      </c>
      <c r="E120" s="125">
        <f t="shared" si="1"/>
        <v>58382160.5</v>
      </c>
      <c r="F120" s="125">
        <f t="shared" si="2"/>
        <v>20612117.96</v>
      </c>
      <c r="G120" s="125">
        <f t="shared" si="9"/>
        <v>10371706</v>
      </c>
      <c r="H120" s="126">
        <f t="shared" si="4"/>
        <v>91743186.8</v>
      </c>
      <c r="I120" s="126">
        <f t="shared" si="5"/>
        <v>20743412</v>
      </c>
      <c r="J120" s="95" t="s">
        <v>341</v>
      </c>
      <c r="K120" s="95" t="s">
        <v>341</v>
      </c>
      <c r="L120" s="95" t="s">
        <v>341</v>
      </c>
      <c r="M120" s="95" t="s">
        <v>341</v>
      </c>
      <c r="N120" s="95" t="s">
        <v>341</v>
      </c>
      <c r="O120" s="95" t="s">
        <v>341</v>
      </c>
      <c r="P120" s="95" t="s">
        <v>341</v>
      </c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</row>
    <row r="121" ht="21.0" customHeight="1">
      <c r="A121" s="93">
        <v>1.72029365E8</v>
      </c>
      <c r="B121" s="93" t="s">
        <v>196</v>
      </c>
      <c r="C121" s="94">
        <v>4.1497848E7</v>
      </c>
      <c r="D121" s="94">
        <v>1.22016779E8</v>
      </c>
      <c r="E121" s="125">
        <f t="shared" si="1"/>
        <v>58412923.78</v>
      </c>
      <c r="F121" s="125">
        <f t="shared" si="2"/>
        <v>20638886.15</v>
      </c>
      <c r="G121" s="125">
        <f t="shared" si="9"/>
        <v>10374462</v>
      </c>
      <c r="H121" s="126">
        <f t="shared" si="4"/>
        <v>91799772.46</v>
      </c>
      <c r="I121" s="126">
        <f t="shared" si="5"/>
        <v>20748924</v>
      </c>
      <c r="J121" s="95" t="s">
        <v>341</v>
      </c>
      <c r="K121" s="95" t="s">
        <v>341</v>
      </c>
      <c r="L121" s="95" t="s">
        <v>341</v>
      </c>
      <c r="M121" s="95" t="s">
        <v>341</v>
      </c>
      <c r="N121" s="95" t="s">
        <v>341</v>
      </c>
      <c r="O121" s="95" t="s">
        <v>341</v>
      </c>
      <c r="P121" s="95" t="s">
        <v>341</v>
      </c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</row>
    <row r="122" ht="21.0" customHeight="1">
      <c r="A122" s="93">
        <v>1.71830779E8</v>
      </c>
      <c r="B122" s="93" t="s">
        <v>197</v>
      </c>
      <c r="C122" s="94">
        <v>4.0082487E7</v>
      </c>
      <c r="D122" s="94">
        <v>1.89741265E8</v>
      </c>
      <c r="E122" s="125">
        <f t="shared" si="1"/>
        <v>54573935.62</v>
      </c>
      <c r="F122" s="125">
        <f t="shared" si="2"/>
        <v>17223625.46</v>
      </c>
      <c r="G122" s="125">
        <f t="shared" si="9"/>
        <v>10020621.75</v>
      </c>
      <c r="H122" s="126">
        <f t="shared" si="4"/>
        <v>84662482.7</v>
      </c>
      <c r="I122" s="126">
        <f t="shared" si="5"/>
        <v>20041243.5</v>
      </c>
      <c r="J122" s="95" t="s">
        <v>341</v>
      </c>
      <c r="K122" s="95" t="s">
        <v>341</v>
      </c>
      <c r="L122" s="95" t="s">
        <v>341</v>
      </c>
      <c r="M122" s="95" t="s">
        <v>341</v>
      </c>
      <c r="N122" s="95" t="s">
        <v>341</v>
      </c>
      <c r="O122" s="95" t="s">
        <v>341</v>
      </c>
      <c r="P122" s="95" t="s">
        <v>341</v>
      </c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</row>
    <row r="123" ht="21.0" customHeight="1">
      <c r="A123" s="93">
        <v>1.81734011E8</v>
      </c>
      <c r="B123" s="93" t="s">
        <v>198</v>
      </c>
      <c r="C123" s="94">
        <v>3.1299848E7</v>
      </c>
      <c r="D123" s="94">
        <v>5.2815309E7</v>
      </c>
      <c r="E123" s="125">
        <f t="shared" si="1"/>
        <v>35739519.24</v>
      </c>
      <c r="F123" s="125">
        <f t="shared" si="2"/>
        <v>-3000831.059</v>
      </c>
      <c r="G123" s="125">
        <f t="shared" si="9"/>
        <v>7824962</v>
      </c>
      <c r="H123" s="126">
        <f t="shared" si="4"/>
        <v>46127859.1</v>
      </c>
      <c r="I123" s="126">
        <f t="shared" si="5"/>
        <v>15649924</v>
      </c>
      <c r="J123" s="95" t="s">
        <v>341</v>
      </c>
      <c r="K123" s="95" t="s">
        <v>341</v>
      </c>
      <c r="L123" s="95" t="s">
        <v>341</v>
      </c>
      <c r="M123" s="95" t="s">
        <v>341</v>
      </c>
      <c r="N123" s="95" t="s">
        <v>341</v>
      </c>
      <c r="O123" s="95" t="s">
        <v>341</v>
      </c>
      <c r="P123" s="95" t="s">
        <v>341</v>
      </c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</row>
    <row r="124" ht="21.0" customHeight="1">
      <c r="A124" s="93">
        <v>1.1279231E8</v>
      </c>
      <c r="B124" s="93" t="s">
        <v>199</v>
      </c>
      <c r="C124" s="94">
        <v>2.9167025E7</v>
      </c>
      <c r="D124" s="94">
        <v>5.1841755E7</v>
      </c>
      <c r="E124" s="125">
        <f t="shared" si="1"/>
        <v>32462041.07</v>
      </c>
      <c r="F124" s="125">
        <f t="shared" si="2"/>
        <v>-7660629.02</v>
      </c>
      <c r="G124" s="125">
        <f t="shared" si="9"/>
        <v>7291756.25</v>
      </c>
      <c r="H124" s="126">
        <f t="shared" si="4"/>
        <v>38265516.28</v>
      </c>
      <c r="I124" s="126">
        <f t="shared" si="5"/>
        <v>14583512.5</v>
      </c>
      <c r="J124" s="95" t="s">
        <v>341</v>
      </c>
      <c r="K124" s="95" t="s">
        <v>341</v>
      </c>
      <c r="L124" s="95" t="s">
        <v>341</v>
      </c>
      <c r="M124" s="95" t="s">
        <v>341</v>
      </c>
      <c r="N124" s="95" t="s">
        <v>341</v>
      </c>
      <c r="O124" s="95" t="s">
        <v>341</v>
      </c>
      <c r="P124" s="95" t="s">
        <v>341</v>
      </c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</row>
    <row r="125" ht="21.0" customHeight="1">
      <c r="A125" s="93">
        <v>7.9647211E7</v>
      </c>
      <c r="B125" s="93" t="s">
        <v>200</v>
      </c>
      <c r="C125" s="94">
        <v>2.8474572E7</v>
      </c>
      <c r="D125" s="94">
        <v>3.0818083E7</v>
      </c>
      <c r="E125" s="125">
        <f t="shared" si="1"/>
        <v>31506897.73</v>
      </c>
      <c r="F125" s="125">
        <f t="shared" si="2"/>
        <v>-9152358.012</v>
      </c>
      <c r="G125" s="125">
        <f t="shared" si="9"/>
        <v>7118643</v>
      </c>
      <c r="H125" s="126">
        <f t="shared" si="4"/>
        <v>35838570.63</v>
      </c>
      <c r="I125" s="126">
        <f t="shared" si="5"/>
        <v>14237286</v>
      </c>
      <c r="J125" s="95" t="s">
        <v>341</v>
      </c>
      <c r="K125" s="95" t="s">
        <v>341</v>
      </c>
      <c r="L125" s="95" t="s">
        <v>341</v>
      </c>
      <c r="M125" s="95" t="s">
        <v>341</v>
      </c>
      <c r="N125" s="95" t="s">
        <v>341</v>
      </c>
      <c r="O125" s="95" t="s">
        <v>341</v>
      </c>
      <c r="P125" s="95" t="s">
        <v>341</v>
      </c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</row>
    <row r="126" ht="21.0" customHeight="1">
      <c r="A126" s="93">
        <v>6.1106312E7</v>
      </c>
      <c r="B126" s="93" t="s">
        <v>201</v>
      </c>
      <c r="C126" s="94">
        <v>2.5171495E7</v>
      </c>
      <c r="D126" s="94">
        <v>1.34119074E8</v>
      </c>
      <c r="E126" s="125">
        <f t="shared" si="1"/>
        <v>27685654.85</v>
      </c>
      <c r="F126" s="125">
        <f t="shared" si="2"/>
        <v>-16125431.05</v>
      </c>
      <c r="G126" s="125">
        <f t="shared" si="9"/>
        <v>6292873.75</v>
      </c>
      <c r="H126" s="126">
        <f t="shared" si="4"/>
        <v>25109614.7</v>
      </c>
      <c r="I126" s="126">
        <f t="shared" si="5"/>
        <v>12585747.5</v>
      </c>
      <c r="J126" s="95" t="s">
        <v>341</v>
      </c>
      <c r="K126" s="95" t="s">
        <v>341</v>
      </c>
      <c r="L126" s="95" t="s">
        <v>341</v>
      </c>
      <c r="M126" s="95" t="s">
        <v>341</v>
      </c>
      <c r="N126" s="95" t="s">
        <v>341</v>
      </c>
      <c r="O126" s="95" t="s">
        <v>341</v>
      </c>
      <c r="P126" s="95" t="s">
        <v>341</v>
      </c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</row>
    <row r="127" ht="21.0" customHeight="1">
      <c r="A127" s="93">
        <v>1.66394798E8</v>
      </c>
      <c r="B127" s="93" t="s">
        <v>202</v>
      </c>
      <c r="C127" s="94">
        <v>2.499101E7</v>
      </c>
      <c r="D127" s="94">
        <v>4.8334581E7</v>
      </c>
      <c r="E127" s="125">
        <f t="shared" si="1"/>
        <v>27511866.93</v>
      </c>
      <c r="F127" s="125">
        <f t="shared" si="2"/>
        <v>-16499654.76</v>
      </c>
      <c r="G127" s="125">
        <f t="shared" si="9"/>
        <v>6247752.5</v>
      </c>
      <c r="H127" s="126">
        <f t="shared" si="4"/>
        <v>24563759.89</v>
      </c>
      <c r="I127" s="126">
        <f t="shared" si="5"/>
        <v>12495505</v>
      </c>
      <c r="J127" s="95" t="s">
        <v>341</v>
      </c>
      <c r="K127" s="95" t="s">
        <v>341</v>
      </c>
      <c r="L127" s="95" t="s">
        <v>341</v>
      </c>
      <c r="M127" s="95" t="s">
        <v>341</v>
      </c>
      <c r="N127" s="95" t="s">
        <v>341</v>
      </c>
      <c r="O127" s="95" t="s">
        <v>341</v>
      </c>
      <c r="P127" s="95" t="s">
        <v>341</v>
      </c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</row>
    <row r="128" ht="21.0" customHeight="1">
      <c r="A128" s="93">
        <v>7521367.0</v>
      </c>
      <c r="B128" s="93" t="s">
        <v>203</v>
      </c>
      <c r="C128" s="94">
        <v>2.1109865E7</v>
      </c>
      <c r="D128" s="94">
        <v>5.505315E7</v>
      </c>
      <c r="E128" s="125">
        <f t="shared" si="1"/>
        <v>24652530.56</v>
      </c>
      <c r="F128" s="125">
        <f t="shared" si="2"/>
        <v>-24376578.07</v>
      </c>
      <c r="G128" s="125">
        <f t="shared" si="9"/>
        <v>5277466.25</v>
      </c>
      <c r="H128" s="126">
        <f t="shared" si="4"/>
        <v>13838414.19</v>
      </c>
      <c r="I128" s="126">
        <f t="shared" si="5"/>
        <v>10554932.5</v>
      </c>
      <c r="J128" s="95" t="s">
        <v>341</v>
      </c>
      <c r="K128" s="95" t="s">
        <v>341</v>
      </c>
      <c r="L128" s="95" t="s">
        <v>341</v>
      </c>
      <c r="M128" s="95" t="s">
        <v>341</v>
      </c>
      <c r="N128" s="95" t="s">
        <v>341</v>
      </c>
      <c r="O128" s="95" t="s">
        <v>341</v>
      </c>
      <c r="P128" s="95" t="s">
        <v>341</v>
      </c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</row>
    <row r="129" ht="21.0" customHeight="1">
      <c r="A129" s="93">
        <v>6.7692991E7</v>
      </c>
      <c r="B129" s="93" t="s">
        <v>204</v>
      </c>
      <c r="C129" s="94">
        <v>1.6641079E7</v>
      </c>
      <c r="D129" s="94">
        <v>5.4749617E7</v>
      </c>
      <c r="E129" s="125">
        <f t="shared" si="1"/>
        <v>23438071.42</v>
      </c>
      <c r="F129" s="125">
        <f t="shared" si="2"/>
        <v>-33042851.48</v>
      </c>
      <c r="G129" s="125">
        <f t="shared" si="9"/>
        <v>4160269.75</v>
      </c>
      <c r="H129" s="126">
        <f t="shared" si="4"/>
        <v>3886297.084</v>
      </c>
      <c r="I129" s="126">
        <f t="shared" si="5"/>
        <v>8320539.5</v>
      </c>
      <c r="J129" s="95" t="s">
        <v>341</v>
      </c>
      <c r="K129" s="95" t="s">
        <v>341</v>
      </c>
      <c r="L129" s="95" t="s">
        <v>341</v>
      </c>
      <c r="M129" s="95" t="s">
        <v>341</v>
      </c>
      <c r="N129" s="95" t="s">
        <v>341</v>
      </c>
      <c r="O129" s="95" t="s">
        <v>341</v>
      </c>
      <c r="P129" s="95" t="s">
        <v>341</v>
      </c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</row>
    <row r="130" ht="21.0" customHeight="1">
      <c r="A130" s="93">
        <v>1.44088316E8</v>
      </c>
      <c r="B130" s="93" t="s">
        <v>205</v>
      </c>
      <c r="C130" s="94">
        <v>4.8478584E7</v>
      </c>
      <c r="D130" s="94">
        <v>4.2555014E7</v>
      </c>
      <c r="E130" s="125">
        <f t="shared" si="1"/>
        <v>80610998.53</v>
      </c>
      <c r="F130" s="125">
        <f t="shared" si="2"/>
        <v>38116839.54</v>
      </c>
      <c r="G130" s="125">
        <f t="shared" si="9"/>
        <v>12119646</v>
      </c>
      <c r="H130" s="126">
        <f t="shared" si="4"/>
        <v>130767078.1</v>
      </c>
      <c r="I130" s="126">
        <f t="shared" si="5"/>
        <v>24239292</v>
      </c>
      <c r="J130" s="95" t="s">
        <v>341</v>
      </c>
      <c r="K130" s="95" t="s">
        <v>341</v>
      </c>
      <c r="L130" s="95" t="s">
        <v>341</v>
      </c>
      <c r="M130" s="95" t="s">
        <v>341</v>
      </c>
      <c r="N130" s="95" t="s">
        <v>341</v>
      </c>
      <c r="O130" s="95" t="s">
        <v>341</v>
      </c>
      <c r="P130" s="95" t="s">
        <v>341</v>
      </c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</row>
    <row r="131" ht="21.0" customHeight="1">
      <c r="A131" s="93">
        <v>6.2125268E7</v>
      </c>
      <c r="B131" s="93" t="s">
        <v>206</v>
      </c>
      <c r="C131" s="94">
        <v>0.0</v>
      </c>
      <c r="D131" s="94">
        <v>0.0</v>
      </c>
      <c r="E131" s="125">
        <f t="shared" si="1"/>
        <v>38477000</v>
      </c>
      <c r="F131" s="125">
        <f t="shared" si="2"/>
        <v>-61518000</v>
      </c>
      <c r="G131" s="125">
        <f t="shared" si="9"/>
        <v>0</v>
      </c>
      <c r="H131" s="126">
        <f t="shared" si="4"/>
        <v>-10606100</v>
      </c>
      <c r="I131" s="126">
        <f t="shared" si="5"/>
        <v>0</v>
      </c>
      <c r="J131" s="95" t="s">
        <v>341</v>
      </c>
      <c r="K131" s="95" t="s">
        <v>341</v>
      </c>
      <c r="L131" s="95" t="s">
        <v>341</v>
      </c>
      <c r="M131" s="95" t="s">
        <v>341</v>
      </c>
      <c r="N131" s="95" t="s">
        <v>341</v>
      </c>
      <c r="O131" s="95" t="s">
        <v>341</v>
      </c>
      <c r="P131" s="95" t="s">
        <v>341</v>
      </c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</row>
    <row r="132" ht="21.0" customHeight="1">
      <c r="A132" s="93">
        <v>6.1881204E7</v>
      </c>
      <c r="B132" s="93" t="s">
        <v>207</v>
      </c>
      <c r="C132" s="94">
        <v>3.0601794E7</v>
      </c>
      <c r="D132" s="94">
        <v>6.3055979E7</v>
      </c>
      <c r="E132" s="125">
        <f t="shared" si="1"/>
        <v>34611059.38</v>
      </c>
      <c r="F132" s="125">
        <f t="shared" si="2"/>
        <v>-4536766.152</v>
      </c>
      <c r="G132" s="125">
        <f t="shared" si="9"/>
        <v>7650448.5</v>
      </c>
      <c r="H132" s="126">
        <f t="shared" si="4"/>
        <v>43490242.49</v>
      </c>
      <c r="I132" s="126">
        <f t="shared" si="5"/>
        <v>15300897</v>
      </c>
      <c r="J132" s="95" t="s">
        <v>341</v>
      </c>
      <c r="K132" s="95" t="s">
        <v>341</v>
      </c>
      <c r="L132" s="95" t="s">
        <v>341</v>
      </c>
      <c r="M132" s="95" t="s">
        <v>341</v>
      </c>
      <c r="N132" s="95" t="s">
        <v>341</v>
      </c>
      <c r="O132" s="95" t="s">
        <v>341</v>
      </c>
      <c r="P132" s="95" t="s">
        <v>341</v>
      </c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</row>
    <row r="133" ht="21.0" customHeight="1">
      <c r="A133" s="93">
        <v>6.3513788E7</v>
      </c>
      <c r="B133" s="93" t="s">
        <v>208</v>
      </c>
      <c r="C133" s="94">
        <v>2.828147E7</v>
      </c>
      <c r="D133" s="94">
        <v>3.5067748E7</v>
      </c>
      <c r="E133" s="125">
        <f t="shared" si="1"/>
        <v>31250062.32</v>
      </c>
      <c r="F133" s="125">
        <f t="shared" si="2"/>
        <v>-9566503.188</v>
      </c>
      <c r="G133" s="125">
        <f t="shared" si="9"/>
        <v>7070367.5</v>
      </c>
      <c r="H133" s="126">
        <f t="shared" si="4"/>
        <v>35172762.21</v>
      </c>
      <c r="I133" s="126">
        <f t="shared" si="5"/>
        <v>14140735</v>
      </c>
      <c r="J133" s="95" t="s">
        <v>341</v>
      </c>
      <c r="K133" s="95" t="s">
        <v>341</v>
      </c>
      <c r="L133" s="95" t="s">
        <v>341</v>
      </c>
      <c r="M133" s="95" t="s">
        <v>341</v>
      </c>
      <c r="N133" s="95" t="s">
        <v>341</v>
      </c>
      <c r="O133" s="95" t="s">
        <v>341</v>
      </c>
      <c r="P133" s="95" t="s">
        <v>341</v>
      </c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</row>
    <row r="134" ht="21.0" customHeight="1">
      <c r="A134" s="93">
        <v>7.7474302E7</v>
      </c>
      <c r="B134" s="93" t="s">
        <v>209</v>
      </c>
      <c r="C134" s="94">
        <v>2.7200184E7</v>
      </c>
      <c r="D134" s="94">
        <v>3.8220683E7</v>
      </c>
      <c r="E134" s="125">
        <f t="shared" si="1"/>
        <v>29888629.1</v>
      </c>
      <c r="F134" s="125">
        <f t="shared" si="2"/>
        <v>-11870640.33</v>
      </c>
      <c r="G134" s="125">
        <f t="shared" si="9"/>
        <v>6800046</v>
      </c>
      <c r="H134" s="126">
        <f t="shared" si="4"/>
        <v>31533053.39</v>
      </c>
      <c r="I134" s="126">
        <f t="shared" si="5"/>
        <v>13600092</v>
      </c>
      <c r="J134" s="95" t="s">
        <v>341</v>
      </c>
      <c r="K134" s="95" t="s">
        <v>341</v>
      </c>
      <c r="L134" s="95" t="s">
        <v>341</v>
      </c>
      <c r="M134" s="95" t="s">
        <v>341</v>
      </c>
      <c r="N134" s="95" t="s">
        <v>341</v>
      </c>
      <c r="O134" s="95" t="s">
        <v>341</v>
      </c>
      <c r="P134" s="95" t="s">
        <v>341</v>
      </c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</row>
    <row r="135" ht="21.0" customHeight="1">
      <c r="A135" s="93">
        <v>1.38821863E8</v>
      </c>
      <c r="B135" s="93" t="s">
        <v>210</v>
      </c>
      <c r="C135" s="94">
        <v>2.7230795E7</v>
      </c>
      <c r="D135" s="94">
        <v>2.5263796E7</v>
      </c>
      <c r="E135" s="125">
        <f t="shared" si="1"/>
        <v>29925380.09</v>
      </c>
      <c r="F135" s="125">
        <f t="shared" si="2"/>
        <v>-11805758.26</v>
      </c>
      <c r="G135" s="125">
        <f t="shared" si="9"/>
        <v>6807698.75</v>
      </c>
      <c r="H135" s="126">
        <f t="shared" si="4"/>
        <v>31634026.68</v>
      </c>
      <c r="I135" s="126">
        <f t="shared" si="5"/>
        <v>13615397.5</v>
      </c>
      <c r="J135" s="95" t="s">
        <v>341</v>
      </c>
      <c r="K135" s="95" t="s">
        <v>341</v>
      </c>
      <c r="L135" s="95" t="s">
        <v>341</v>
      </c>
      <c r="M135" s="95" t="s">
        <v>341</v>
      </c>
      <c r="N135" s="95" t="s">
        <v>341</v>
      </c>
      <c r="O135" s="95" t="s">
        <v>341</v>
      </c>
      <c r="P135" s="95" t="s">
        <v>341</v>
      </c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</row>
    <row r="136" ht="21.0" customHeight="1">
      <c r="A136" s="93">
        <v>1.46036286E8</v>
      </c>
      <c r="B136" s="93" t="s">
        <v>211</v>
      </c>
      <c r="C136" s="94">
        <v>2.6817013E7</v>
      </c>
      <c r="D136" s="94">
        <v>4.1952764E7</v>
      </c>
      <c r="E136" s="125">
        <f t="shared" si="1"/>
        <v>29437430</v>
      </c>
      <c r="F136" s="125">
        <f t="shared" si="2"/>
        <v>-12681083.46</v>
      </c>
      <c r="G136" s="125">
        <f t="shared" si="9"/>
        <v>6704253.25</v>
      </c>
      <c r="H136" s="126">
        <f t="shared" si="4"/>
        <v>30279313.14</v>
      </c>
      <c r="I136" s="126">
        <f t="shared" si="5"/>
        <v>13408506.5</v>
      </c>
      <c r="J136" s="95" t="s">
        <v>341</v>
      </c>
      <c r="K136" s="95" t="s">
        <v>341</v>
      </c>
      <c r="L136" s="95" t="s">
        <v>341</v>
      </c>
      <c r="M136" s="95" t="s">
        <v>341</v>
      </c>
      <c r="N136" s="95" t="s">
        <v>341</v>
      </c>
      <c r="O136" s="95" t="s">
        <v>341</v>
      </c>
      <c r="P136" s="95" t="s">
        <v>341</v>
      </c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</row>
    <row r="137" ht="21.0" customHeight="1">
      <c r="A137" s="93">
        <v>1.7395388E8</v>
      </c>
      <c r="B137" s="93" t="s">
        <v>212</v>
      </c>
      <c r="C137" s="94">
        <v>2.6790692E7</v>
      </c>
      <c r="D137" s="94">
        <v>1648460.0</v>
      </c>
      <c r="E137" s="125">
        <f t="shared" si="1"/>
        <v>29407036.15</v>
      </c>
      <c r="F137" s="125">
        <f t="shared" si="2"/>
        <v>-12736638.39</v>
      </c>
      <c r="G137" s="125">
        <f t="shared" si="9"/>
        <v>6697673</v>
      </c>
      <c r="H137" s="126">
        <f t="shared" si="4"/>
        <v>30193882.92</v>
      </c>
      <c r="I137" s="126">
        <f t="shared" si="5"/>
        <v>13395346</v>
      </c>
      <c r="J137" s="95" t="s">
        <v>341</v>
      </c>
      <c r="K137" s="95" t="s">
        <v>341</v>
      </c>
      <c r="L137" s="95" t="s">
        <v>341</v>
      </c>
      <c r="M137" s="95" t="s">
        <v>341</v>
      </c>
      <c r="N137" s="95" t="s">
        <v>341</v>
      </c>
      <c r="O137" s="95" t="s">
        <v>341</v>
      </c>
      <c r="P137" s="95" t="s">
        <v>341</v>
      </c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</row>
    <row r="138" ht="21.0" customHeight="1">
      <c r="A138" s="93">
        <v>7.7531879E7</v>
      </c>
      <c r="B138" s="93" t="s">
        <v>213</v>
      </c>
      <c r="C138" s="94">
        <v>2.351376E7</v>
      </c>
      <c r="D138" s="94">
        <v>4537895.0</v>
      </c>
      <c r="E138" s="125">
        <f t="shared" si="1"/>
        <v>26225796.48</v>
      </c>
      <c r="F138" s="125">
        <f t="shared" si="2"/>
        <v>-19536167.44</v>
      </c>
      <c r="G138" s="125">
        <f t="shared" si="9"/>
        <v>5878440</v>
      </c>
      <c r="H138" s="126">
        <f t="shared" si="4"/>
        <v>20253320.42</v>
      </c>
      <c r="I138" s="126">
        <f t="shared" si="5"/>
        <v>11756880</v>
      </c>
      <c r="J138" s="95" t="s">
        <v>341</v>
      </c>
      <c r="K138" s="95" t="s">
        <v>341</v>
      </c>
      <c r="L138" s="95" t="s">
        <v>341</v>
      </c>
      <c r="M138" s="95" t="s">
        <v>341</v>
      </c>
      <c r="N138" s="95" t="s">
        <v>341</v>
      </c>
      <c r="O138" s="95" t="s">
        <v>341</v>
      </c>
      <c r="P138" s="95" t="s">
        <v>341</v>
      </c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</row>
    <row r="139" ht="21.0" customHeight="1">
      <c r="A139" s="93">
        <v>1.24153706E8</v>
      </c>
      <c r="B139" s="93" t="s">
        <v>214</v>
      </c>
      <c r="C139" s="94">
        <v>2.1597174E7</v>
      </c>
      <c r="D139" s="94">
        <v>5867482.0</v>
      </c>
      <c r="E139" s="125">
        <f t="shared" si="1"/>
        <v>24919449.96</v>
      </c>
      <c r="F139" s="125">
        <f t="shared" si="2"/>
        <v>-23405441.63</v>
      </c>
      <c r="G139" s="125">
        <f t="shared" si="9"/>
        <v>5399293.5</v>
      </c>
      <c r="H139" s="126">
        <f t="shared" si="4"/>
        <v>15078820.6</v>
      </c>
      <c r="I139" s="126">
        <f t="shared" si="5"/>
        <v>10798587</v>
      </c>
      <c r="J139" s="95" t="s">
        <v>341</v>
      </c>
      <c r="K139" s="95" t="s">
        <v>341</v>
      </c>
      <c r="L139" s="95" t="s">
        <v>341</v>
      </c>
      <c r="M139" s="95" t="s">
        <v>341</v>
      </c>
      <c r="N139" s="95" t="s">
        <v>341</v>
      </c>
      <c r="O139" s="95" t="s">
        <v>341</v>
      </c>
      <c r="P139" s="95" t="s">
        <v>341</v>
      </c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</row>
    <row r="140" ht="21.0" customHeight="1">
      <c r="A140" s="93">
        <v>1.06264973E8</v>
      </c>
      <c r="B140" s="93" t="s">
        <v>215</v>
      </c>
      <c r="C140" s="94">
        <v>1.4689673E7</v>
      </c>
      <c r="D140" s="94">
        <v>8880223.0</v>
      </c>
      <c r="E140" s="125">
        <f t="shared" si="1"/>
        <v>23605383.03</v>
      </c>
      <c r="F140" s="125">
        <f t="shared" si="2"/>
        <v>-36691787.9</v>
      </c>
      <c r="G140" s="125">
        <f t="shared" si="9"/>
        <v>3672418.25</v>
      </c>
      <c r="H140" s="126">
        <f t="shared" si="4"/>
        <v>345313.4136</v>
      </c>
      <c r="I140" s="126">
        <f t="shared" si="5"/>
        <v>7344836.5</v>
      </c>
      <c r="J140" s="95" t="s">
        <v>341</v>
      </c>
      <c r="K140" s="95" t="s">
        <v>341</v>
      </c>
      <c r="L140" s="95" t="s">
        <v>341</v>
      </c>
      <c r="M140" s="95" t="s">
        <v>341</v>
      </c>
      <c r="N140" s="95" t="s">
        <v>341</v>
      </c>
      <c r="O140" s="95" t="s">
        <v>341</v>
      </c>
      <c r="P140" s="95" t="s">
        <v>341</v>
      </c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</row>
    <row r="141" ht="21.0" customHeight="1">
      <c r="A141" s="93">
        <v>1.5809248E8</v>
      </c>
      <c r="B141" s="93" t="s">
        <v>216</v>
      </c>
      <c r="C141" s="94">
        <v>0.0</v>
      </c>
      <c r="D141" s="94">
        <v>0.0</v>
      </c>
      <c r="E141" s="125">
        <f t="shared" si="1"/>
        <v>38477000</v>
      </c>
      <c r="F141" s="125">
        <f t="shared" si="2"/>
        <v>-61518000</v>
      </c>
      <c r="G141" s="125">
        <f t="shared" si="9"/>
        <v>0</v>
      </c>
      <c r="H141" s="126">
        <f t="shared" si="4"/>
        <v>-10606100</v>
      </c>
      <c r="I141" s="126">
        <f t="shared" si="5"/>
        <v>0</v>
      </c>
      <c r="J141" s="95" t="s">
        <v>341</v>
      </c>
      <c r="K141" s="95" t="s">
        <v>341</v>
      </c>
      <c r="L141" s="95" t="s">
        <v>341</v>
      </c>
      <c r="M141" s="95" t="s">
        <v>341</v>
      </c>
      <c r="N141" s="95" t="s">
        <v>341</v>
      </c>
      <c r="O141" s="95" t="s">
        <v>341</v>
      </c>
      <c r="P141" s="95" t="s">
        <v>341</v>
      </c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</row>
    <row r="142" ht="21.0" customHeight="1">
      <c r="A142" s="93">
        <v>1.4586076E8</v>
      </c>
      <c r="B142" s="93" t="s">
        <v>217</v>
      </c>
      <c r="C142" s="94">
        <v>2.0578915E7</v>
      </c>
      <c r="D142" s="94">
        <v>2503746.0</v>
      </c>
      <c r="E142" s="125">
        <f t="shared" si="1"/>
        <v>24391812.59</v>
      </c>
      <c r="F142" s="125">
        <f t="shared" si="2"/>
        <v>-25428841.46</v>
      </c>
      <c r="G142" s="125">
        <f t="shared" si="9"/>
        <v>5144728.75</v>
      </c>
      <c r="H142" s="126">
        <f t="shared" si="4"/>
        <v>12521655.39</v>
      </c>
      <c r="I142" s="126">
        <f t="shared" si="5"/>
        <v>10289457.5</v>
      </c>
      <c r="J142" s="95" t="s">
        <v>341</v>
      </c>
      <c r="K142" s="95" t="s">
        <v>341</v>
      </c>
      <c r="L142" s="95" t="s">
        <v>341</v>
      </c>
      <c r="M142" s="95" t="s">
        <v>341</v>
      </c>
      <c r="N142" s="95" t="s">
        <v>341</v>
      </c>
      <c r="O142" s="95" t="s">
        <v>341</v>
      </c>
      <c r="P142" s="95" t="s">
        <v>341</v>
      </c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</row>
    <row r="143" ht="21.0" customHeight="1">
      <c r="A143" s="93">
        <v>1.07309959E8</v>
      </c>
      <c r="B143" s="93" t="s">
        <v>218</v>
      </c>
      <c r="C143" s="94">
        <v>1.9733109E7</v>
      </c>
      <c r="D143" s="94">
        <v>880638.0</v>
      </c>
      <c r="E143" s="125">
        <f t="shared" si="1"/>
        <v>24041330.18</v>
      </c>
      <c r="F143" s="125">
        <f t="shared" si="2"/>
        <v>-27092516.77</v>
      </c>
      <c r="G143" s="125">
        <f t="shared" si="9"/>
        <v>4933277.25</v>
      </c>
      <c r="H143" s="126">
        <f t="shared" si="4"/>
        <v>10498860.29</v>
      </c>
      <c r="I143" s="126">
        <f t="shared" si="5"/>
        <v>9866554.5</v>
      </c>
      <c r="J143" s="95" t="s">
        <v>341</v>
      </c>
      <c r="K143" s="95" t="s">
        <v>341</v>
      </c>
      <c r="L143" s="95" t="s">
        <v>341</v>
      </c>
      <c r="M143" s="95" t="s">
        <v>341</v>
      </c>
      <c r="N143" s="95" t="s">
        <v>341</v>
      </c>
      <c r="O143" s="95" t="s">
        <v>341</v>
      </c>
      <c r="P143" s="95" t="s">
        <v>341</v>
      </c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</row>
    <row r="144" ht="21.0" customHeight="1">
      <c r="A144" s="93">
        <v>1.37982827E8</v>
      </c>
      <c r="B144" s="93" t="s">
        <v>219</v>
      </c>
      <c r="C144" s="94">
        <v>1.9190788E7</v>
      </c>
      <c r="D144" s="94">
        <v>1033440.0</v>
      </c>
      <c r="E144" s="125">
        <f t="shared" si="1"/>
        <v>23858524.64</v>
      </c>
      <c r="F144" s="125">
        <f t="shared" si="2"/>
        <v>-28151109.76</v>
      </c>
      <c r="G144" s="125">
        <f t="shared" si="9"/>
        <v>4797697</v>
      </c>
      <c r="H144" s="126">
        <f t="shared" si="4"/>
        <v>9250229.882</v>
      </c>
      <c r="I144" s="126">
        <f t="shared" si="5"/>
        <v>9595394</v>
      </c>
      <c r="J144" s="95" t="s">
        <v>341</v>
      </c>
      <c r="K144" s="95" t="s">
        <v>341</v>
      </c>
      <c r="L144" s="95" t="s">
        <v>341</v>
      </c>
      <c r="M144" s="95" t="s">
        <v>341</v>
      </c>
      <c r="N144" s="95" t="s">
        <v>341</v>
      </c>
      <c r="O144" s="95" t="s">
        <v>341</v>
      </c>
      <c r="P144" s="95" t="s">
        <v>341</v>
      </c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</row>
    <row r="145" ht="21.0" customHeight="1">
      <c r="A145" s="93">
        <v>1.46678079E8</v>
      </c>
      <c r="B145" s="93" t="s">
        <v>220</v>
      </c>
      <c r="C145" s="94">
        <v>1.745074E7</v>
      </c>
      <c r="D145" s="94">
        <v>2.3326006E7</v>
      </c>
      <c r="E145" s="125">
        <f t="shared" si="1"/>
        <v>23493135.72</v>
      </c>
      <c r="F145" s="125">
        <f t="shared" si="2"/>
        <v>-31504703.93</v>
      </c>
      <c r="G145" s="125">
        <f t="shared" si="9"/>
        <v>4362685</v>
      </c>
      <c r="H145" s="126">
        <f t="shared" si="4"/>
        <v>5499108.011</v>
      </c>
      <c r="I145" s="126">
        <f t="shared" si="5"/>
        <v>8725370</v>
      </c>
      <c r="J145" s="95" t="s">
        <v>341</v>
      </c>
      <c r="K145" s="95" t="s">
        <v>341</v>
      </c>
      <c r="L145" s="95" t="s">
        <v>341</v>
      </c>
      <c r="M145" s="95" t="s">
        <v>341</v>
      </c>
      <c r="N145" s="95" t="s">
        <v>341</v>
      </c>
      <c r="O145" s="95" t="s">
        <v>341</v>
      </c>
      <c r="P145" s="95" t="s">
        <v>341</v>
      </c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</row>
    <row r="146" ht="21.0" customHeight="1">
      <c r="A146" s="93">
        <v>9.3652844E7</v>
      </c>
      <c r="B146" s="93" t="s">
        <v>221</v>
      </c>
      <c r="C146" s="94">
        <v>1.6540056E7</v>
      </c>
      <c r="D146" s="94">
        <v>155776.0</v>
      </c>
      <c r="E146" s="125">
        <f t="shared" si="1"/>
        <v>23436323.9</v>
      </c>
      <c r="F146" s="125">
        <f t="shared" si="2"/>
        <v>-33233774.85</v>
      </c>
      <c r="G146" s="125">
        <f t="shared" si="9"/>
        <v>4135014</v>
      </c>
      <c r="H146" s="126">
        <f t="shared" si="4"/>
        <v>3690973.786</v>
      </c>
      <c r="I146" s="126">
        <f t="shared" si="5"/>
        <v>8270028</v>
      </c>
      <c r="J146" s="95" t="s">
        <v>341</v>
      </c>
      <c r="K146" s="95" t="s">
        <v>341</v>
      </c>
      <c r="L146" s="95" t="s">
        <v>341</v>
      </c>
      <c r="M146" s="95" t="s">
        <v>341</v>
      </c>
      <c r="N146" s="95" t="s">
        <v>341</v>
      </c>
      <c r="O146" s="95" t="s">
        <v>341</v>
      </c>
      <c r="P146" s="95" t="s">
        <v>341</v>
      </c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</row>
    <row r="147" ht="21.0" customHeight="1">
      <c r="A147" s="93">
        <v>6.9470044E7</v>
      </c>
      <c r="B147" s="93" t="s">
        <v>222</v>
      </c>
      <c r="C147" s="94">
        <v>1.6578621E7</v>
      </c>
      <c r="D147" s="94">
        <v>5574354.0</v>
      </c>
      <c r="E147" s="125">
        <f t="shared" si="1"/>
        <v>23436856.88</v>
      </c>
      <c r="F147" s="125">
        <f t="shared" si="2"/>
        <v>-33160916.89</v>
      </c>
      <c r="G147" s="125">
        <f t="shared" si="9"/>
        <v>4144655.25</v>
      </c>
      <c r="H147" s="126">
        <f t="shared" si="4"/>
        <v>3765382.689</v>
      </c>
      <c r="I147" s="126">
        <f t="shared" si="5"/>
        <v>8289310.5</v>
      </c>
      <c r="J147" s="95" t="s">
        <v>341</v>
      </c>
      <c r="K147" s="95" t="s">
        <v>341</v>
      </c>
      <c r="L147" s="95" t="s">
        <v>341</v>
      </c>
      <c r="M147" s="95" t="s">
        <v>341</v>
      </c>
      <c r="N147" s="95" t="s">
        <v>341</v>
      </c>
      <c r="O147" s="95" t="s">
        <v>341</v>
      </c>
      <c r="P147" s="95" t="s">
        <v>341</v>
      </c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</row>
    <row r="148" ht="21.0" customHeight="1">
      <c r="A148" s="93">
        <v>1.75281453E8</v>
      </c>
      <c r="B148" s="93" t="s">
        <v>223</v>
      </c>
      <c r="C148" s="94">
        <v>1.5483482E7</v>
      </c>
      <c r="D148" s="94">
        <v>1.200256E7</v>
      </c>
      <c r="E148" s="125">
        <f t="shared" si="1"/>
        <v>23486153.73</v>
      </c>
      <c r="F148" s="125">
        <f t="shared" si="2"/>
        <v>-35217375.04</v>
      </c>
      <c r="G148" s="125">
        <f t="shared" si="9"/>
        <v>3870870.5</v>
      </c>
      <c r="H148" s="126">
        <f t="shared" si="4"/>
        <v>1726710.864</v>
      </c>
      <c r="I148" s="126">
        <f t="shared" si="5"/>
        <v>7741741</v>
      </c>
      <c r="J148" s="95" t="s">
        <v>341</v>
      </c>
      <c r="K148" s="95" t="s">
        <v>341</v>
      </c>
      <c r="L148" s="95" t="s">
        <v>341</v>
      </c>
      <c r="M148" s="95" t="s">
        <v>341</v>
      </c>
      <c r="N148" s="95" t="s">
        <v>341</v>
      </c>
      <c r="O148" s="95" t="s">
        <v>341</v>
      </c>
      <c r="P148" s="95" t="s">
        <v>341</v>
      </c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</row>
    <row r="149" ht="21.0" customHeight="1">
      <c r="A149" s="93">
        <v>1.05661574E8</v>
      </c>
      <c r="B149" s="93" t="s">
        <v>224</v>
      </c>
      <c r="C149" s="94">
        <v>1.4933027E7</v>
      </c>
      <c r="D149" s="94">
        <v>3.0199245E7</v>
      </c>
      <c r="E149" s="125">
        <f t="shared" si="1"/>
        <v>23561372.3</v>
      </c>
      <c r="F149" s="125">
        <f t="shared" si="2"/>
        <v>-36241232.41</v>
      </c>
      <c r="G149" s="125">
        <f t="shared" si="9"/>
        <v>3733256.75</v>
      </c>
      <c r="H149" s="126">
        <f t="shared" si="4"/>
        <v>760195.8072</v>
      </c>
      <c r="I149" s="126">
        <f t="shared" si="5"/>
        <v>7466513.5</v>
      </c>
      <c r="J149" s="95" t="s">
        <v>341</v>
      </c>
      <c r="K149" s="95" t="s">
        <v>341</v>
      </c>
      <c r="L149" s="95" t="s">
        <v>341</v>
      </c>
      <c r="M149" s="95" t="s">
        <v>341</v>
      </c>
      <c r="N149" s="95" t="s">
        <v>341</v>
      </c>
      <c r="O149" s="95" t="s">
        <v>341</v>
      </c>
      <c r="P149" s="95" t="s">
        <v>341</v>
      </c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</row>
    <row r="150" ht="21.0" customHeight="1">
      <c r="A150" s="93">
        <v>1.80743895E8</v>
      </c>
      <c r="B150" s="93" t="s">
        <v>225</v>
      </c>
      <c r="C150" s="94">
        <v>1.2821551E7</v>
      </c>
      <c r="D150" s="94">
        <v>1283072.0</v>
      </c>
      <c r="E150" s="125">
        <f t="shared" si="1"/>
        <v>24162880.61</v>
      </c>
      <c r="F150" s="125">
        <f t="shared" si="2"/>
        <v>-40107873.03</v>
      </c>
      <c r="G150" s="125">
        <f t="shared" si="9"/>
        <v>3205387.75</v>
      </c>
      <c r="H150" s="126">
        <f t="shared" si="4"/>
        <v>-2586153.075</v>
      </c>
      <c r="I150" s="126">
        <f t="shared" si="5"/>
        <v>6410775.5</v>
      </c>
      <c r="J150" s="95" t="s">
        <v>341</v>
      </c>
      <c r="K150" s="95" t="s">
        <v>341</v>
      </c>
      <c r="L150" s="95" t="s">
        <v>341</v>
      </c>
      <c r="M150" s="95" t="s">
        <v>341</v>
      </c>
      <c r="N150" s="95" t="s">
        <v>341</v>
      </c>
      <c r="O150" s="95" t="s">
        <v>341</v>
      </c>
      <c r="P150" s="95" t="s">
        <v>341</v>
      </c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</row>
    <row r="151" ht="21.0" customHeight="1">
      <c r="A151" s="93">
        <v>1.79651678E8</v>
      </c>
      <c r="B151" s="93" t="s">
        <v>226</v>
      </c>
      <c r="C151" s="94">
        <v>1.3126304E7</v>
      </c>
      <c r="D151" s="94">
        <v>9596330.0</v>
      </c>
      <c r="E151" s="125">
        <f t="shared" si="1"/>
        <v>24045403.86</v>
      </c>
      <c r="F151" s="125">
        <f t="shared" si="2"/>
        <v>-39555744.97</v>
      </c>
      <c r="G151" s="125">
        <f t="shared" si="9"/>
        <v>3281576</v>
      </c>
      <c r="H151" s="126">
        <f t="shared" si="4"/>
        <v>-2138540.865</v>
      </c>
      <c r="I151" s="126">
        <f t="shared" si="5"/>
        <v>6563152</v>
      </c>
      <c r="J151" s="95" t="s">
        <v>341</v>
      </c>
      <c r="K151" s="95" t="s">
        <v>341</v>
      </c>
      <c r="L151" s="95" t="s">
        <v>341</v>
      </c>
      <c r="M151" s="95" t="s">
        <v>341</v>
      </c>
      <c r="N151" s="95" t="s">
        <v>341</v>
      </c>
      <c r="O151" s="95" t="s">
        <v>341</v>
      </c>
      <c r="P151" s="95" t="s">
        <v>341</v>
      </c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</row>
    <row r="152" ht="21.0" customHeight="1">
      <c r="A152" s="93">
        <v>6.5702055E7</v>
      </c>
      <c r="B152" s="93" t="s">
        <v>227</v>
      </c>
      <c r="C152" s="94">
        <v>1.2366549E7</v>
      </c>
      <c r="D152" s="94">
        <v>506067.0</v>
      </c>
      <c r="E152" s="125">
        <f t="shared" si="1"/>
        <v>24357525.14</v>
      </c>
      <c r="F152" s="125">
        <f t="shared" si="2"/>
        <v>-40928474.47</v>
      </c>
      <c r="G152" s="125">
        <f t="shared" si="9"/>
        <v>3091637.25</v>
      </c>
      <c r="H152" s="126">
        <f t="shared" si="4"/>
        <v>-3232238.623</v>
      </c>
      <c r="I152" s="126">
        <f t="shared" si="5"/>
        <v>6183274.5</v>
      </c>
      <c r="J152" s="95" t="s">
        <v>341</v>
      </c>
      <c r="K152" s="95" t="s">
        <v>341</v>
      </c>
      <c r="L152" s="95" t="s">
        <v>341</v>
      </c>
      <c r="M152" s="95" t="s">
        <v>341</v>
      </c>
      <c r="N152" s="95" t="s">
        <v>341</v>
      </c>
      <c r="O152" s="95" t="s">
        <v>341</v>
      </c>
      <c r="P152" s="95" t="s">
        <v>341</v>
      </c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</row>
    <row r="153" ht="21.0" customHeight="1">
      <c r="A153" s="93">
        <v>1.52201713E8</v>
      </c>
      <c r="B153" s="93" t="s">
        <v>228</v>
      </c>
      <c r="C153" s="94">
        <v>1.1753249E7</v>
      </c>
      <c r="D153" s="94">
        <v>909034.0</v>
      </c>
      <c r="E153" s="125">
        <f t="shared" si="1"/>
        <v>24656371.46</v>
      </c>
      <c r="F153" s="125">
        <f t="shared" si="2"/>
        <v>-42027486.96</v>
      </c>
      <c r="G153" s="125">
        <f t="shared" si="9"/>
        <v>2938312.25</v>
      </c>
      <c r="H153" s="126">
        <f t="shared" si="4"/>
        <v>-4061010.362</v>
      </c>
      <c r="I153" s="126">
        <f t="shared" si="5"/>
        <v>5876624.5</v>
      </c>
      <c r="J153" s="95" t="s">
        <v>341</v>
      </c>
      <c r="K153" s="95" t="s">
        <v>341</v>
      </c>
      <c r="L153" s="95" t="s">
        <v>341</v>
      </c>
      <c r="M153" s="95" t="s">
        <v>341</v>
      </c>
      <c r="N153" s="95" t="s">
        <v>341</v>
      </c>
      <c r="O153" s="95" t="s">
        <v>341</v>
      </c>
      <c r="P153" s="95" t="s">
        <v>341</v>
      </c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</row>
    <row r="154" ht="21.0" customHeight="1">
      <c r="A154" s="93">
        <v>9.6284047E7</v>
      </c>
      <c r="B154" s="93" t="s">
        <v>229</v>
      </c>
      <c r="C154" s="94">
        <v>1.1684329E7</v>
      </c>
      <c r="D154" s="94">
        <v>43742.0</v>
      </c>
      <c r="E154" s="125">
        <f t="shared" si="1"/>
        <v>24692572.72</v>
      </c>
      <c r="F154" s="125">
        <f t="shared" si="2"/>
        <v>-42150481.05</v>
      </c>
      <c r="G154" s="125">
        <f t="shared" si="9"/>
        <v>2921082.25</v>
      </c>
      <c r="H154" s="126">
        <f t="shared" si="4"/>
        <v>-4151123.555</v>
      </c>
      <c r="I154" s="126">
        <f t="shared" si="5"/>
        <v>5842164.5</v>
      </c>
      <c r="J154" s="95" t="s">
        <v>341</v>
      </c>
      <c r="K154" s="95" t="s">
        <v>341</v>
      </c>
      <c r="L154" s="95" t="s">
        <v>341</v>
      </c>
      <c r="M154" s="95" t="s">
        <v>341</v>
      </c>
      <c r="N154" s="95" t="s">
        <v>341</v>
      </c>
      <c r="O154" s="95" t="s">
        <v>341</v>
      </c>
      <c r="P154" s="95" t="s">
        <v>341</v>
      </c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</row>
    <row r="155" ht="21.0" customHeight="1">
      <c r="A155" s="93">
        <v>2.8719243E7</v>
      </c>
      <c r="B155" s="93" t="s">
        <v>230</v>
      </c>
      <c r="C155" s="94">
        <v>0.0</v>
      </c>
      <c r="D155" s="94">
        <v>0.0</v>
      </c>
      <c r="E155" s="125">
        <f t="shared" si="1"/>
        <v>38477000</v>
      </c>
      <c r="F155" s="125">
        <f t="shared" si="2"/>
        <v>-61518000</v>
      </c>
      <c r="G155" s="125">
        <f t="shared" si="9"/>
        <v>0</v>
      </c>
      <c r="H155" s="126">
        <f t="shared" si="4"/>
        <v>-10606100</v>
      </c>
      <c r="I155" s="126">
        <f t="shared" si="5"/>
        <v>0</v>
      </c>
      <c r="J155" s="95" t="s">
        <v>341</v>
      </c>
      <c r="K155" s="95" t="s">
        <v>341</v>
      </c>
      <c r="L155" s="95" t="s">
        <v>341</v>
      </c>
      <c r="M155" s="95" t="s">
        <v>341</v>
      </c>
      <c r="N155" s="95" t="s">
        <v>341</v>
      </c>
      <c r="O155" s="95" t="s">
        <v>341</v>
      </c>
      <c r="P155" s="95" t="s">
        <v>341</v>
      </c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</row>
    <row r="156" ht="21.0" customHeight="1">
      <c r="A156" s="93">
        <v>1.84527302E8</v>
      </c>
      <c r="B156" s="93" t="s">
        <v>231</v>
      </c>
      <c r="C156" s="94">
        <v>1.1017561E7</v>
      </c>
      <c r="D156" s="94">
        <v>67130.0</v>
      </c>
      <c r="E156" s="125">
        <f t="shared" si="1"/>
        <v>25070117.53</v>
      </c>
      <c r="F156" s="125">
        <f t="shared" si="2"/>
        <v>-43335088.34</v>
      </c>
      <c r="G156" s="125">
        <f t="shared" si="9"/>
        <v>2754390.25</v>
      </c>
      <c r="H156" s="126">
        <f t="shared" si="4"/>
        <v>-4991412.525</v>
      </c>
      <c r="I156" s="126">
        <f t="shared" si="5"/>
        <v>5508780.5</v>
      </c>
      <c r="J156" s="95" t="s">
        <v>341</v>
      </c>
      <c r="K156" s="95" t="s">
        <v>341</v>
      </c>
      <c r="L156" s="95" t="s">
        <v>341</v>
      </c>
      <c r="M156" s="95" t="s">
        <v>341</v>
      </c>
      <c r="N156" s="95" t="s">
        <v>341</v>
      </c>
      <c r="O156" s="95" t="s">
        <v>341</v>
      </c>
      <c r="P156" s="95" t="s">
        <v>341</v>
      </c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</row>
    <row r="157" ht="21.0" customHeight="1">
      <c r="A157" s="93">
        <v>1.83377686E8</v>
      </c>
      <c r="B157" s="93" t="s">
        <v>232</v>
      </c>
      <c r="C157" s="94">
        <v>0.0</v>
      </c>
      <c r="D157" s="94">
        <v>0.0</v>
      </c>
      <c r="E157" s="125">
        <f t="shared" si="1"/>
        <v>38477000</v>
      </c>
      <c r="F157" s="125">
        <f t="shared" si="2"/>
        <v>-61518000</v>
      </c>
      <c r="G157" s="125">
        <f t="shared" si="9"/>
        <v>0</v>
      </c>
      <c r="H157" s="126">
        <f t="shared" si="4"/>
        <v>-10606100</v>
      </c>
      <c r="I157" s="126">
        <f t="shared" si="5"/>
        <v>0</v>
      </c>
      <c r="J157" s="95" t="s">
        <v>341</v>
      </c>
      <c r="K157" s="95" t="s">
        <v>341</v>
      </c>
      <c r="L157" s="95" t="s">
        <v>341</v>
      </c>
      <c r="M157" s="95" t="s">
        <v>341</v>
      </c>
      <c r="N157" s="95" t="s">
        <v>341</v>
      </c>
      <c r="O157" s="95" t="s">
        <v>341</v>
      </c>
      <c r="P157" s="95" t="s">
        <v>341</v>
      </c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</row>
    <row r="158" ht="21.0" customHeight="1">
      <c r="A158" s="93">
        <v>1.72508036E8</v>
      </c>
      <c r="B158" s="93" t="s">
        <v>233</v>
      </c>
      <c r="C158" s="94">
        <v>2.0549165E7</v>
      </c>
      <c r="D158" s="94">
        <v>2171908.0</v>
      </c>
      <c r="E158" s="125">
        <f t="shared" si="1"/>
        <v>24378133</v>
      </c>
      <c r="F158" s="125">
        <f t="shared" si="2"/>
        <v>-25487621.22</v>
      </c>
      <c r="G158" s="125">
        <f t="shared" si="9"/>
        <v>5137291.25</v>
      </c>
      <c r="H158" s="126">
        <f t="shared" si="4"/>
        <v>12448946.85</v>
      </c>
      <c r="I158" s="126">
        <f t="shared" si="5"/>
        <v>10274582.5</v>
      </c>
      <c r="J158" s="95" t="s">
        <v>341</v>
      </c>
      <c r="K158" s="95" t="s">
        <v>341</v>
      </c>
      <c r="L158" s="95" t="s">
        <v>341</v>
      </c>
      <c r="M158" s="95" t="s">
        <v>341</v>
      </c>
      <c r="N158" s="95" t="s">
        <v>341</v>
      </c>
      <c r="O158" s="95" t="s">
        <v>341</v>
      </c>
      <c r="P158" s="95" t="s">
        <v>341</v>
      </c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</row>
    <row r="159" ht="21.0" customHeight="1">
      <c r="A159" s="93">
        <v>1.58392134E8</v>
      </c>
      <c r="B159" s="93" t="s">
        <v>234</v>
      </c>
      <c r="C159" s="94">
        <v>2.2796274E7</v>
      </c>
      <c r="D159" s="94">
        <v>4.4161204E7</v>
      </c>
      <c r="E159" s="125">
        <f t="shared" si="1"/>
        <v>25688850.17</v>
      </c>
      <c r="F159" s="125">
        <f t="shared" si="2"/>
        <v>-20993953</v>
      </c>
      <c r="G159" s="125">
        <f t="shared" si="9"/>
        <v>5699068.5</v>
      </c>
      <c r="H159" s="126">
        <f t="shared" si="4"/>
        <v>18260943.79</v>
      </c>
      <c r="I159" s="126">
        <f t="shared" si="5"/>
        <v>11398137</v>
      </c>
      <c r="J159" s="95" t="s">
        <v>341</v>
      </c>
      <c r="K159" s="95" t="s">
        <v>341</v>
      </c>
      <c r="L159" s="95" t="s">
        <v>341</v>
      </c>
      <c r="M159" s="95" t="s">
        <v>341</v>
      </c>
      <c r="N159" s="95" t="s">
        <v>341</v>
      </c>
      <c r="O159" s="95" t="s">
        <v>341</v>
      </c>
      <c r="P159" s="95" t="s">
        <v>341</v>
      </c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</row>
    <row r="160" ht="21.0" customHeight="1">
      <c r="A160" s="93">
        <v>1.57398284E8</v>
      </c>
      <c r="B160" s="93" t="s">
        <v>235</v>
      </c>
      <c r="C160" s="94">
        <v>2.5597469E7</v>
      </c>
      <c r="D160" s="94">
        <v>4812381.0</v>
      </c>
      <c r="E160" s="125">
        <f t="shared" si="1"/>
        <v>28110207.9</v>
      </c>
      <c r="F160" s="125">
        <f t="shared" si="2"/>
        <v>-15239410.06</v>
      </c>
      <c r="G160" s="125">
        <f t="shared" si="9"/>
        <v>6399367.25</v>
      </c>
      <c r="H160" s="126">
        <f t="shared" si="4"/>
        <v>26414517.08</v>
      </c>
      <c r="I160" s="126">
        <f t="shared" si="5"/>
        <v>12798734.5</v>
      </c>
      <c r="J160" s="95" t="s">
        <v>341</v>
      </c>
      <c r="K160" s="95" t="s">
        <v>341</v>
      </c>
      <c r="L160" s="95" t="s">
        <v>341</v>
      </c>
      <c r="M160" s="95" t="s">
        <v>341</v>
      </c>
      <c r="N160" s="95" t="s">
        <v>341</v>
      </c>
      <c r="O160" s="95" t="s">
        <v>341</v>
      </c>
      <c r="P160" s="95" t="s">
        <v>341</v>
      </c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</row>
    <row r="161" ht="21.0" customHeight="1">
      <c r="A161" s="93">
        <v>6.9795161E7</v>
      </c>
      <c r="B161" s="93" t="s">
        <v>236</v>
      </c>
      <c r="C161" s="94">
        <v>2.2587719E7</v>
      </c>
      <c r="D161" s="94">
        <v>488794.0</v>
      </c>
      <c r="E161" s="125">
        <f t="shared" si="1"/>
        <v>25543527.82</v>
      </c>
      <c r="F161" s="125">
        <f t="shared" si="2"/>
        <v>-21415606.98</v>
      </c>
      <c r="G161" s="125">
        <f t="shared" si="9"/>
        <v>5646929.75</v>
      </c>
      <c r="H161" s="126">
        <f t="shared" si="4"/>
        <v>17694217.55</v>
      </c>
      <c r="I161" s="126">
        <f t="shared" si="5"/>
        <v>11293859.5</v>
      </c>
      <c r="J161" s="95" t="s">
        <v>341</v>
      </c>
      <c r="K161" s="95" t="s">
        <v>341</v>
      </c>
      <c r="L161" s="95" t="s">
        <v>341</v>
      </c>
      <c r="M161" s="95" t="s">
        <v>341</v>
      </c>
      <c r="N161" s="95" t="s">
        <v>341</v>
      </c>
      <c r="O161" s="95" t="s">
        <v>341</v>
      </c>
      <c r="P161" s="95" t="s">
        <v>341</v>
      </c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</row>
    <row r="162" ht="21.0" customHeight="1">
      <c r="A162" s="93">
        <v>1.58296838E8</v>
      </c>
      <c r="B162" s="93" t="s">
        <v>237</v>
      </c>
      <c r="C162" s="94">
        <v>2.7990242E7</v>
      </c>
      <c r="D162" s="94">
        <v>4715810.0</v>
      </c>
      <c r="E162" s="125">
        <f t="shared" si="1"/>
        <v>30870568.68</v>
      </c>
      <c r="F162" s="125">
        <f t="shared" si="2"/>
        <v>-10189574.38</v>
      </c>
      <c r="G162" s="125">
        <f t="shared" si="9"/>
        <v>6997560.5</v>
      </c>
      <c r="H162" s="126">
        <f t="shared" si="4"/>
        <v>34177680.45</v>
      </c>
      <c r="I162" s="126">
        <f t="shared" si="5"/>
        <v>13995121</v>
      </c>
      <c r="J162" s="95" t="s">
        <v>341</v>
      </c>
      <c r="K162" s="95" t="s">
        <v>341</v>
      </c>
      <c r="L162" s="95" t="s">
        <v>341</v>
      </c>
      <c r="M162" s="95" t="s">
        <v>341</v>
      </c>
      <c r="N162" s="95" t="s">
        <v>341</v>
      </c>
      <c r="O162" s="95" t="s">
        <v>341</v>
      </c>
      <c r="P162" s="95" t="s">
        <v>341</v>
      </c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</row>
    <row r="163" ht="21.0" customHeight="1">
      <c r="A163" s="93">
        <v>1.45948216E8</v>
      </c>
      <c r="B163" s="93" t="s">
        <v>238</v>
      </c>
      <c r="C163" s="94">
        <v>4.0400817E7</v>
      </c>
      <c r="D163" s="94">
        <v>5.9810921E7</v>
      </c>
      <c r="E163" s="125">
        <f t="shared" si="1"/>
        <v>55417919.63</v>
      </c>
      <c r="F163" s="125">
        <f t="shared" si="2"/>
        <v>17987980.21</v>
      </c>
      <c r="G163" s="125">
        <f t="shared" si="9"/>
        <v>10100204.25</v>
      </c>
      <c r="H163" s="126">
        <f t="shared" si="4"/>
        <v>86245301.78</v>
      </c>
      <c r="I163" s="126">
        <f t="shared" si="5"/>
        <v>20200408.5</v>
      </c>
      <c r="J163" s="95" t="s">
        <v>341</v>
      </c>
      <c r="K163" s="95" t="s">
        <v>341</v>
      </c>
      <c r="L163" s="95" t="s">
        <v>341</v>
      </c>
      <c r="M163" s="95" t="s">
        <v>341</v>
      </c>
      <c r="N163" s="95" t="s">
        <v>341</v>
      </c>
      <c r="O163" s="95" t="s">
        <v>341</v>
      </c>
      <c r="P163" s="95" t="s">
        <v>341</v>
      </c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</row>
    <row r="164" ht="21.0" customHeight="1">
      <c r="A164" s="93">
        <v>6.5948574E7</v>
      </c>
      <c r="B164" s="93" t="s">
        <v>239</v>
      </c>
      <c r="C164" s="94">
        <v>3.7403048E7</v>
      </c>
      <c r="D164" s="94">
        <v>1.23143884E8</v>
      </c>
      <c r="E164" s="125">
        <f t="shared" si="1"/>
        <v>47917250.5</v>
      </c>
      <c r="F164" s="125">
        <f t="shared" si="2"/>
        <v>10876731.69</v>
      </c>
      <c r="G164" s="125">
        <f t="shared" si="9"/>
        <v>9350762</v>
      </c>
      <c r="H164" s="126">
        <f t="shared" si="4"/>
        <v>71855635.81</v>
      </c>
      <c r="I164" s="126">
        <f t="shared" si="5"/>
        <v>18701524</v>
      </c>
      <c r="J164" s="95" t="s">
        <v>341</v>
      </c>
      <c r="K164" s="95" t="s">
        <v>341</v>
      </c>
      <c r="L164" s="95" t="s">
        <v>341</v>
      </c>
      <c r="M164" s="95" t="s">
        <v>341</v>
      </c>
      <c r="N164" s="95" t="s">
        <v>341</v>
      </c>
      <c r="O164" s="95" t="s">
        <v>341</v>
      </c>
      <c r="P164" s="95" t="s">
        <v>341</v>
      </c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</row>
    <row r="165" ht="21.0" customHeight="1">
      <c r="A165" s="93">
        <v>1.80504744E8</v>
      </c>
      <c r="B165" s="93" t="s">
        <v>240</v>
      </c>
      <c r="C165" s="94">
        <v>1.5499108E7</v>
      </c>
      <c r="D165" s="94">
        <v>63296.0</v>
      </c>
      <c r="E165" s="125">
        <f t="shared" si="1"/>
        <v>23484511.03</v>
      </c>
      <c r="F165" s="125">
        <f t="shared" si="2"/>
        <v>-35188214.77</v>
      </c>
      <c r="G165" s="125">
        <f t="shared" si="9"/>
        <v>3874777</v>
      </c>
      <c r="H165" s="126">
        <f t="shared" si="4"/>
        <v>1754715.999</v>
      </c>
      <c r="I165" s="126">
        <f t="shared" si="5"/>
        <v>7749554</v>
      </c>
      <c r="J165" s="95" t="s">
        <v>341</v>
      </c>
      <c r="K165" s="95" t="s">
        <v>341</v>
      </c>
      <c r="L165" s="95" t="s">
        <v>341</v>
      </c>
      <c r="M165" s="95" t="s">
        <v>341</v>
      </c>
      <c r="N165" s="95" t="s">
        <v>341</v>
      </c>
      <c r="O165" s="95" t="s">
        <v>341</v>
      </c>
      <c r="P165" s="95" t="s">
        <v>341</v>
      </c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</row>
    <row r="166" ht="21.0" customHeight="1">
      <c r="A166" s="93">
        <v>1.69610538E8</v>
      </c>
      <c r="B166" s="93" t="s">
        <v>241</v>
      </c>
      <c r="C166" s="94">
        <v>1.3265376E7</v>
      </c>
      <c r="D166" s="94">
        <v>492926.0</v>
      </c>
      <c r="E166" s="125">
        <f t="shared" si="1"/>
        <v>23995231.16</v>
      </c>
      <c r="F166" s="125">
        <f t="shared" si="2"/>
        <v>-39303117.91</v>
      </c>
      <c r="G166" s="125">
        <f t="shared" si="9"/>
        <v>3316344</v>
      </c>
      <c r="H166" s="126">
        <f t="shared" si="4"/>
        <v>-1930310.743</v>
      </c>
      <c r="I166" s="126">
        <f t="shared" si="5"/>
        <v>6632688</v>
      </c>
      <c r="J166" s="95" t="s">
        <v>341</v>
      </c>
      <c r="K166" s="95" t="s">
        <v>341</v>
      </c>
      <c r="L166" s="95" t="s">
        <v>341</v>
      </c>
      <c r="M166" s="95" t="s">
        <v>341</v>
      </c>
      <c r="N166" s="95" t="s">
        <v>341</v>
      </c>
      <c r="O166" s="95" t="s">
        <v>341</v>
      </c>
      <c r="P166" s="95" t="s">
        <v>341</v>
      </c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</row>
    <row r="167" ht="21.0" customHeight="1">
      <c r="A167" s="93">
        <v>1.75314255E8</v>
      </c>
      <c r="B167" s="93" t="s">
        <v>242</v>
      </c>
      <c r="C167" s="94">
        <v>2.8727737E7</v>
      </c>
      <c r="D167" s="94">
        <v>2.2022689E7</v>
      </c>
      <c r="E167" s="125">
        <f t="shared" si="1"/>
        <v>31849911.12</v>
      </c>
      <c r="F167" s="125">
        <f t="shared" si="2"/>
        <v>-8608174.858</v>
      </c>
      <c r="G167" s="125">
        <f t="shared" si="9"/>
        <v>7181934.25</v>
      </c>
      <c r="H167" s="126">
        <f t="shared" si="4"/>
        <v>36718732.08</v>
      </c>
      <c r="I167" s="126">
        <f t="shared" si="5"/>
        <v>14363868.5</v>
      </c>
      <c r="J167" s="95" t="s">
        <v>341</v>
      </c>
      <c r="K167" s="95" t="s">
        <v>341</v>
      </c>
      <c r="L167" s="95" t="s">
        <v>341</v>
      </c>
      <c r="M167" s="95" t="s">
        <v>341</v>
      </c>
      <c r="N167" s="95" t="s">
        <v>341</v>
      </c>
      <c r="O167" s="95" t="s">
        <v>341</v>
      </c>
      <c r="P167" s="95" t="s">
        <v>341</v>
      </c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</row>
    <row r="168" ht="21.0" customHeight="1">
      <c r="A168" s="93">
        <v>1.44032974E8</v>
      </c>
      <c r="B168" s="93" t="s">
        <v>243</v>
      </c>
      <c r="C168" s="94">
        <v>2.1557871E7</v>
      </c>
      <c r="D168" s="94">
        <v>883270.0</v>
      </c>
      <c r="E168" s="125">
        <f t="shared" si="1"/>
        <v>24896941.59</v>
      </c>
      <c r="F168" s="125">
        <f t="shared" si="2"/>
        <v>-23483957.14</v>
      </c>
      <c r="G168" s="125">
        <f t="shared" si="9"/>
        <v>5389467.75</v>
      </c>
      <c r="H168" s="126">
        <f t="shared" si="4"/>
        <v>14977646.75</v>
      </c>
      <c r="I168" s="126">
        <f t="shared" si="5"/>
        <v>10778935.5</v>
      </c>
      <c r="J168" s="95" t="s">
        <v>341</v>
      </c>
      <c r="K168" s="95" t="s">
        <v>341</v>
      </c>
      <c r="L168" s="95" t="s">
        <v>341</v>
      </c>
      <c r="M168" s="95" t="s">
        <v>341</v>
      </c>
      <c r="N168" s="95" t="s">
        <v>341</v>
      </c>
      <c r="O168" s="95" t="s">
        <v>341</v>
      </c>
      <c r="P168" s="95" t="s">
        <v>341</v>
      </c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</row>
    <row r="169" ht="21.0" customHeight="1">
      <c r="A169" s="93">
        <v>6.6847214E7</v>
      </c>
      <c r="B169" s="93" t="s">
        <v>244</v>
      </c>
      <c r="C169" s="94">
        <v>3.771759E7</v>
      </c>
      <c r="D169" s="94">
        <v>1.23880311E8</v>
      </c>
      <c r="E169" s="125">
        <f t="shared" si="1"/>
        <v>48657264.08</v>
      </c>
      <c r="F169" s="125">
        <f t="shared" si="2"/>
        <v>11613760.25</v>
      </c>
      <c r="G169" s="125">
        <f t="shared" si="9"/>
        <v>9429397.5</v>
      </c>
      <c r="H169" s="126">
        <f t="shared" si="4"/>
        <v>73311256.95</v>
      </c>
      <c r="I169" s="126">
        <f t="shared" si="5"/>
        <v>18858795</v>
      </c>
      <c r="J169" s="95" t="s">
        <v>341</v>
      </c>
      <c r="K169" s="95" t="s">
        <v>341</v>
      </c>
      <c r="L169" s="95" t="s">
        <v>341</v>
      </c>
      <c r="M169" s="95" t="s">
        <v>341</v>
      </c>
      <c r="N169" s="95" t="s">
        <v>341</v>
      </c>
      <c r="O169" s="95" t="s">
        <v>341</v>
      </c>
      <c r="P169" s="95" t="s">
        <v>341</v>
      </c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</row>
    <row r="170" ht="21.0" customHeight="1">
      <c r="A170" s="93">
        <v>1.1363981E7</v>
      </c>
      <c r="B170" s="93" t="s">
        <v>245</v>
      </c>
      <c r="C170" s="94">
        <v>2.8060803E7</v>
      </c>
      <c r="D170" s="94">
        <v>2.0359575E8</v>
      </c>
      <c r="E170" s="125">
        <f t="shared" si="1"/>
        <v>30961648.34</v>
      </c>
      <c r="F170" s="125">
        <f t="shared" si="2"/>
        <v>-10038780.1</v>
      </c>
      <c r="G170" s="125">
        <f t="shared" si="9"/>
        <v>7015200.75</v>
      </c>
      <c r="H170" s="126">
        <f t="shared" si="4"/>
        <v>34417776.36</v>
      </c>
      <c r="I170" s="126">
        <f t="shared" si="5"/>
        <v>14030401.5</v>
      </c>
      <c r="J170" s="95" t="s">
        <v>341</v>
      </c>
      <c r="K170" s="95" t="s">
        <v>341</v>
      </c>
      <c r="L170" s="95" t="s">
        <v>341</v>
      </c>
      <c r="M170" s="95" t="s">
        <v>341</v>
      </c>
      <c r="N170" s="95" t="s">
        <v>341</v>
      </c>
      <c r="O170" s="95" t="s">
        <v>341</v>
      </c>
      <c r="P170" s="95" t="s">
        <v>341</v>
      </c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</row>
    <row r="171" ht="21.0" customHeight="1">
      <c r="A171" s="93">
        <v>1.58265064E8</v>
      </c>
      <c r="B171" s="93" t="s">
        <v>246</v>
      </c>
      <c r="C171" s="94">
        <v>2.5412832E7</v>
      </c>
      <c r="D171" s="94">
        <v>1.1085196E7</v>
      </c>
      <c r="E171" s="125">
        <f t="shared" si="1"/>
        <v>27923705.53</v>
      </c>
      <c r="F171" s="125">
        <f t="shared" si="2"/>
        <v>-15623934.48</v>
      </c>
      <c r="G171" s="125">
        <f t="shared" si="9"/>
        <v>6353208</v>
      </c>
      <c r="H171" s="126">
        <f t="shared" si="4"/>
        <v>25846048.9</v>
      </c>
      <c r="I171" s="126">
        <f t="shared" si="5"/>
        <v>12706416</v>
      </c>
      <c r="J171" s="95" t="s">
        <v>341</v>
      </c>
      <c r="K171" s="95" t="s">
        <v>341</v>
      </c>
      <c r="L171" s="95" t="s">
        <v>341</v>
      </c>
      <c r="M171" s="95" t="s">
        <v>341</v>
      </c>
      <c r="N171" s="95" t="s">
        <v>341</v>
      </c>
      <c r="O171" s="95" t="s">
        <v>341</v>
      </c>
      <c r="P171" s="95" t="s">
        <v>341</v>
      </c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</row>
    <row r="172" ht="21.0" customHeight="1">
      <c r="A172" s="93">
        <v>1.27147255E8</v>
      </c>
      <c r="B172" s="93" t="s">
        <v>247</v>
      </c>
      <c r="C172" s="94">
        <v>1.7611403E7</v>
      </c>
      <c r="D172" s="94">
        <v>1404762.0</v>
      </c>
      <c r="E172" s="125">
        <f t="shared" si="1"/>
        <v>23512743.18</v>
      </c>
      <c r="F172" s="125">
        <f t="shared" si="2"/>
        <v>-31197800.66</v>
      </c>
      <c r="G172" s="125">
        <f t="shared" si="9"/>
        <v>4402850.75</v>
      </c>
      <c r="H172" s="126">
        <f t="shared" si="4"/>
        <v>5829157.082</v>
      </c>
      <c r="I172" s="126">
        <f t="shared" si="5"/>
        <v>8805701.5</v>
      </c>
      <c r="J172" s="95" t="s">
        <v>341</v>
      </c>
      <c r="K172" s="95" t="s">
        <v>341</v>
      </c>
      <c r="L172" s="95" t="s">
        <v>341</v>
      </c>
      <c r="M172" s="95" t="s">
        <v>341</v>
      </c>
      <c r="N172" s="95" t="s">
        <v>341</v>
      </c>
      <c r="O172" s="95" t="s">
        <v>341</v>
      </c>
      <c r="P172" s="95" t="s">
        <v>341</v>
      </c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</row>
    <row r="173" ht="21.0" customHeight="1">
      <c r="A173" s="93">
        <v>2.1489428E7</v>
      </c>
      <c r="B173" s="93" t="s">
        <v>248</v>
      </c>
      <c r="C173" s="94">
        <v>5.568497E7</v>
      </c>
      <c r="D173" s="94">
        <v>5.8051737E8</v>
      </c>
      <c r="E173" s="125">
        <f t="shared" si="1"/>
        <v>109219663.4</v>
      </c>
      <c r="F173" s="125">
        <f t="shared" si="2"/>
        <v>57264743.89</v>
      </c>
      <c r="G173" s="125">
        <f t="shared" si="9"/>
        <v>13921242.5</v>
      </c>
      <c r="H173" s="126">
        <f t="shared" si="4"/>
        <v>177561995.6</v>
      </c>
      <c r="I173" s="126">
        <f t="shared" si="5"/>
        <v>27842485</v>
      </c>
      <c r="J173" s="95" t="s">
        <v>341</v>
      </c>
      <c r="K173" s="95" t="s">
        <v>341</v>
      </c>
      <c r="L173" s="95" t="s">
        <v>341</v>
      </c>
      <c r="M173" s="95" t="s">
        <v>341</v>
      </c>
      <c r="N173" s="95" t="s">
        <v>341</v>
      </c>
      <c r="O173" s="95" t="s">
        <v>341</v>
      </c>
      <c r="P173" s="95" t="s">
        <v>341</v>
      </c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</row>
    <row r="174" ht="21.0" customHeight="1">
      <c r="A174" s="93">
        <v>8.8110635E7</v>
      </c>
      <c r="B174" s="93" t="s">
        <v>249</v>
      </c>
      <c r="C174" s="94">
        <v>4.2393837E7</v>
      </c>
      <c r="D174" s="94">
        <v>3.6234973E7</v>
      </c>
      <c r="E174" s="125">
        <f t="shared" si="1"/>
        <v>60958499.99</v>
      </c>
      <c r="F174" s="125">
        <f t="shared" si="2"/>
        <v>22823286.85</v>
      </c>
      <c r="G174" s="125">
        <f t="shared" si="9"/>
        <v>10598459.25</v>
      </c>
      <c r="H174" s="126">
        <f t="shared" si="4"/>
        <v>96451049.54</v>
      </c>
      <c r="I174" s="126">
        <f t="shared" si="5"/>
        <v>21196918.5</v>
      </c>
      <c r="J174" s="95" t="s">
        <v>341</v>
      </c>
      <c r="K174" s="95" t="s">
        <v>341</v>
      </c>
      <c r="L174" s="95" t="s">
        <v>341</v>
      </c>
      <c r="M174" s="95" t="s">
        <v>341</v>
      </c>
      <c r="N174" s="95" t="s">
        <v>341</v>
      </c>
      <c r="O174" s="95" t="s">
        <v>341</v>
      </c>
      <c r="P174" s="95" t="s">
        <v>341</v>
      </c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</row>
    <row r="175" ht="21.0" customHeight="1">
      <c r="A175" s="93">
        <v>9.9317493E7</v>
      </c>
      <c r="B175" s="93" t="s">
        <v>250</v>
      </c>
      <c r="C175" s="94">
        <v>1.7255554E7</v>
      </c>
      <c r="D175" s="94">
        <v>1.1147718E7</v>
      </c>
      <c r="E175" s="125">
        <f t="shared" si="1"/>
        <v>23473182.7</v>
      </c>
      <c r="F175" s="125">
        <f t="shared" si="2"/>
        <v>-31876803.37</v>
      </c>
      <c r="G175" s="125">
        <f t="shared" si="9"/>
        <v>4313888.5</v>
      </c>
      <c r="H175" s="126">
        <f t="shared" si="4"/>
        <v>5102600.608</v>
      </c>
      <c r="I175" s="126">
        <f t="shared" si="5"/>
        <v>8627777</v>
      </c>
      <c r="J175" s="95" t="s">
        <v>341</v>
      </c>
      <c r="K175" s="95" t="s">
        <v>341</v>
      </c>
      <c r="L175" s="95" t="s">
        <v>341</v>
      </c>
      <c r="M175" s="95" t="s">
        <v>341</v>
      </c>
      <c r="N175" s="95" t="s">
        <v>341</v>
      </c>
      <c r="O175" s="95" t="s">
        <v>341</v>
      </c>
      <c r="P175" s="95" t="s">
        <v>341</v>
      </c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</row>
    <row r="176" ht="21.0" customHeight="1">
      <c r="A176" s="93">
        <v>1.44065871E8</v>
      </c>
      <c r="B176" s="93" t="s">
        <v>251</v>
      </c>
      <c r="C176" s="94">
        <v>0.0</v>
      </c>
      <c r="D176" s="94">
        <v>0.0</v>
      </c>
      <c r="E176" s="125">
        <f t="shared" si="1"/>
        <v>38477000</v>
      </c>
      <c r="F176" s="125">
        <f t="shared" si="2"/>
        <v>-61518000</v>
      </c>
      <c r="G176" s="125">
        <f t="shared" si="9"/>
        <v>0</v>
      </c>
      <c r="H176" s="126">
        <f t="shared" si="4"/>
        <v>-10606100</v>
      </c>
      <c r="I176" s="126">
        <f t="shared" si="5"/>
        <v>0</v>
      </c>
      <c r="J176" s="95" t="s">
        <v>341</v>
      </c>
      <c r="K176" s="95" t="s">
        <v>341</v>
      </c>
      <c r="L176" s="95" t="s">
        <v>341</v>
      </c>
      <c r="M176" s="95" t="s">
        <v>341</v>
      </c>
      <c r="N176" s="95" t="s">
        <v>341</v>
      </c>
      <c r="O176" s="95" t="s">
        <v>341</v>
      </c>
      <c r="P176" s="95" t="s">
        <v>341</v>
      </c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</row>
    <row r="177" ht="21.0" customHeight="1">
      <c r="A177" s="93">
        <v>1.44043573E8</v>
      </c>
      <c r="B177" s="93" t="s">
        <v>252</v>
      </c>
      <c r="C177" s="94">
        <v>0.0</v>
      </c>
      <c r="D177" s="94">
        <v>0.0</v>
      </c>
      <c r="E177" s="125">
        <f t="shared" si="1"/>
        <v>38477000</v>
      </c>
      <c r="F177" s="125">
        <f t="shared" si="2"/>
        <v>-61518000</v>
      </c>
      <c r="G177" s="125">
        <f t="shared" si="9"/>
        <v>0</v>
      </c>
      <c r="H177" s="126">
        <f t="shared" si="4"/>
        <v>-10606100</v>
      </c>
      <c r="I177" s="126">
        <f t="shared" si="5"/>
        <v>0</v>
      </c>
      <c r="J177" s="95" t="s">
        <v>341</v>
      </c>
      <c r="K177" s="95" t="s">
        <v>341</v>
      </c>
      <c r="L177" s="95" t="s">
        <v>341</v>
      </c>
      <c r="M177" s="95" t="s">
        <v>341</v>
      </c>
      <c r="N177" s="95" t="s">
        <v>341</v>
      </c>
      <c r="O177" s="95" t="s">
        <v>341</v>
      </c>
      <c r="P177" s="95" t="s">
        <v>341</v>
      </c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</row>
    <row r="178" ht="21.0" customHeight="1">
      <c r="A178" s="93">
        <v>1.90550149E8</v>
      </c>
      <c r="B178" s="93" t="s">
        <v>253</v>
      </c>
      <c r="C178" s="94">
        <v>2.0714121E7</v>
      </c>
      <c r="D178" s="94">
        <v>3.1263097E7</v>
      </c>
      <c r="E178" s="125">
        <f t="shared" si="1"/>
        <v>24455224.72</v>
      </c>
      <c r="F178" s="125">
        <f t="shared" si="2"/>
        <v>-25161461.72</v>
      </c>
      <c r="G178" s="125">
        <f t="shared" si="9"/>
        <v>5178530.25</v>
      </c>
      <c r="H178" s="126">
        <f t="shared" si="4"/>
        <v>12853529.57</v>
      </c>
      <c r="I178" s="126">
        <f t="shared" si="5"/>
        <v>10357060.5</v>
      </c>
      <c r="J178" s="95" t="s">
        <v>341</v>
      </c>
      <c r="K178" s="95" t="s">
        <v>341</v>
      </c>
      <c r="L178" s="95" t="s">
        <v>341</v>
      </c>
      <c r="M178" s="95" t="s">
        <v>341</v>
      </c>
      <c r="N178" s="95" t="s">
        <v>341</v>
      </c>
      <c r="O178" s="95" t="s">
        <v>341</v>
      </c>
      <c r="P178" s="95" t="s">
        <v>341</v>
      </c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</row>
    <row r="179" ht="21.0" customHeight="1">
      <c r="A179" s="93">
        <v>1.74530133E8</v>
      </c>
      <c r="B179" s="93" t="s">
        <v>254</v>
      </c>
      <c r="C179" s="94">
        <v>2.2889741E7</v>
      </c>
      <c r="D179" s="94">
        <v>2253561.0</v>
      </c>
      <c r="E179" s="125">
        <f t="shared" si="1"/>
        <v>25755550.44</v>
      </c>
      <c r="F179" s="125">
        <f t="shared" si="2"/>
        <v>-20804677.45</v>
      </c>
      <c r="G179" s="125">
        <f t="shared" si="9"/>
        <v>5722435.25</v>
      </c>
      <c r="H179" s="126">
        <f t="shared" si="4"/>
        <v>18516744.02</v>
      </c>
      <c r="I179" s="126">
        <f t="shared" si="5"/>
        <v>11444870.5</v>
      </c>
      <c r="J179" s="95" t="s">
        <v>341</v>
      </c>
      <c r="K179" s="95" t="s">
        <v>341</v>
      </c>
      <c r="L179" s="95" t="s">
        <v>341</v>
      </c>
      <c r="M179" s="95" t="s">
        <v>341</v>
      </c>
      <c r="N179" s="95" t="s">
        <v>341</v>
      </c>
      <c r="O179" s="95" t="s">
        <v>341</v>
      </c>
      <c r="P179" s="95" t="s">
        <v>341</v>
      </c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</row>
    <row r="180" ht="21.0" customHeight="1">
      <c r="A180" s="93">
        <v>1.00844055E8</v>
      </c>
      <c r="B180" s="93" t="s">
        <v>255</v>
      </c>
      <c r="C180" s="94">
        <v>1.2540772E7</v>
      </c>
      <c r="D180" s="94">
        <v>8818085.0</v>
      </c>
      <c r="E180" s="125">
        <f t="shared" si="1"/>
        <v>24280270.6</v>
      </c>
      <c r="F180" s="125">
        <f t="shared" si="2"/>
        <v>-40614789.95</v>
      </c>
      <c r="G180" s="125">
        <f t="shared" si="9"/>
        <v>3135193</v>
      </c>
      <c r="H180" s="126">
        <f t="shared" si="4"/>
        <v>-2987991.204</v>
      </c>
      <c r="I180" s="126">
        <f t="shared" si="5"/>
        <v>6270386</v>
      </c>
      <c r="J180" s="95" t="s">
        <v>341</v>
      </c>
      <c r="K180" s="95" t="s">
        <v>341</v>
      </c>
      <c r="L180" s="95" t="s">
        <v>341</v>
      </c>
      <c r="M180" s="95" t="s">
        <v>341</v>
      </c>
      <c r="N180" s="95" t="s">
        <v>341</v>
      </c>
      <c r="O180" s="95" t="s">
        <v>341</v>
      </c>
      <c r="P180" s="95" t="s">
        <v>341</v>
      </c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</row>
    <row r="181" ht="21.0" customHeight="1">
      <c r="A181" s="93">
        <v>1.44059309E8</v>
      </c>
      <c r="B181" s="93" t="s">
        <v>256</v>
      </c>
      <c r="C181" s="94">
        <v>3.2983354E7</v>
      </c>
      <c r="D181" s="94">
        <v>1.7598036E7</v>
      </c>
      <c r="E181" s="125">
        <f t="shared" si="1"/>
        <v>38684299.69</v>
      </c>
      <c r="F181" s="125">
        <f t="shared" si="2"/>
        <v>746736.8549</v>
      </c>
      <c r="G181" s="125">
        <f t="shared" si="9"/>
        <v>8245838.5</v>
      </c>
      <c r="H181" s="126">
        <f t="shared" si="4"/>
        <v>52746605.33</v>
      </c>
      <c r="I181" s="126">
        <f t="shared" si="5"/>
        <v>16491677</v>
      </c>
      <c r="J181" s="95" t="s">
        <v>341</v>
      </c>
      <c r="K181" s="95" t="s">
        <v>341</v>
      </c>
      <c r="L181" s="95" t="s">
        <v>341</v>
      </c>
      <c r="M181" s="95" t="s">
        <v>341</v>
      </c>
      <c r="N181" s="95" t="s">
        <v>341</v>
      </c>
      <c r="O181" s="95" t="s">
        <v>341</v>
      </c>
      <c r="P181" s="95" t="s">
        <v>341</v>
      </c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</row>
    <row r="182" ht="21.0" customHeight="1">
      <c r="A182" s="93">
        <v>1.44083306E8</v>
      </c>
      <c r="B182" s="93" t="s">
        <v>257</v>
      </c>
      <c r="C182" s="94">
        <v>0.0</v>
      </c>
      <c r="D182" s="94">
        <v>0.0</v>
      </c>
      <c r="E182" s="125">
        <f t="shared" si="1"/>
        <v>38477000</v>
      </c>
      <c r="F182" s="125">
        <f t="shared" si="2"/>
        <v>-61518000</v>
      </c>
      <c r="G182" s="125">
        <f t="shared" si="9"/>
        <v>0</v>
      </c>
      <c r="H182" s="126">
        <f t="shared" si="4"/>
        <v>-10606100</v>
      </c>
      <c r="I182" s="126">
        <f t="shared" si="5"/>
        <v>0</v>
      </c>
      <c r="J182" s="95" t="s">
        <v>341</v>
      </c>
      <c r="K182" s="95" t="s">
        <v>341</v>
      </c>
      <c r="L182" s="95" t="s">
        <v>341</v>
      </c>
      <c r="M182" s="95" t="s">
        <v>341</v>
      </c>
      <c r="N182" s="95" t="s">
        <v>341</v>
      </c>
      <c r="O182" s="95" t="s">
        <v>341</v>
      </c>
      <c r="P182" s="95" t="s">
        <v>341</v>
      </c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</row>
    <row r="183" ht="21.0" customHeight="1">
      <c r="A183" s="93">
        <v>3.5412124E7</v>
      </c>
      <c r="B183" s="93" t="s">
        <v>258</v>
      </c>
      <c r="C183" s="94">
        <v>1.619146E7</v>
      </c>
      <c r="D183" s="94">
        <v>8956841.0</v>
      </c>
      <c r="E183" s="125">
        <f t="shared" si="1"/>
        <v>23439021.49</v>
      </c>
      <c r="F183" s="125">
        <f t="shared" si="2"/>
        <v>-33890892.46</v>
      </c>
      <c r="G183" s="125">
        <f t="shared" si="9"/>
        <v>4047865</v>
      </c>
      <c r="H183" s="126">
        <f t="shared" si="4"/>
        <v>3027048.6</v>
      </c>
      <c r="I183" s="126">
        <f t="shared" si="5"/>
        <v>8095730</v>
      </c>
      <c r="J183" s="95" t="s">
        <v>341</v>
      </c>
      <c r="K183" s="95" t="s">
        <v>341</v>
      </c>
      <c r="L183" s="95" t="s">
        <v>341</v>
      </c>
      <c r="M183" s="95" t="s">
        <v>341</v>
      </c>
      <c r="N183" s="95" t="s">
        <v>341</v>
      </c>
      <c r="O183" s="95" t="s">
        <v>341</v>
      </c>
      <c r="P183" s="95" t="s">
        <v>341</v>
      </c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</row>
    <row r="184" ht="21.0" customHeight="1">
      <c r="A184" s="93">
        <v>1.47116341E8</v>
      </c>
      <c r="B184" s="93" t="s">
        <v>259</v>
      </c>
      <c r="C184" s="94">
        <v>2.9902057E7</v>
      </c>
      <c r="D184" s="94">
        <v>1.3529689E7</v>
      </c>
      <c r="E184" s="125">
        <f t="shared" si="1"/>
        <v>33534342.86</v>
      </c>
      <c r="F184" s="125">
        <f t="shared" si="2"/>
        <v>-6065833.261</v>
      </c>
      <c r="G184" s="125">
        <f t="shared" si="9"/>
        <v>7475514.25</v>
      </c>
      <c r="H184" s="126">
        <f t="shared" si="4"/>
        <v>40909101.2</v>
      </c>
      <c r="I184" s="126">
        <f t="shared" si="5"/>
        <v>14951028.5</v>
      </c>
      <c r="J184" s="95" t="s">
        <v>341</v>
      </c>
      <c r="K184" s="95" t="s">
        <v>341</v>
      </c>
      <c r="L184" s="95" t="s">
        <v>341</v>
      </c>
      <c r="M184" s="95" t="s">
        <v>341</v>
      </c>
      <c r="N184" s="95" t="s">
        <v>341</v>
      </c>
      <c r="O184" s="95" t="s">
        <v>341</v>
      </c>
      <c r="P184" s="95" t="s">
        <v>341</v>
      </c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</row>
    <row r="185" ht="21.0" customHeight="1">
      <c r="A185" s="93">
        <v>1.48121991E8</v>
      </c>
      <c r="B185" s="93" t="s">
        <v>260</v>
      </c>
      <c r="C185" s="94">
        <v>2.6432125E7</v>
      </c>
      <c r="D185" s="94">
        <v>4.1271482E7</v>
      </c>
      <c r="E185" s="125">
        <f t="shared" si="1"/>
        <v>29000670.27</v>
      </c>
      <c r="F185" s="125">
        <f t="shared" si="2"/>
        <v>-13491963.2</v>
      </c>
      <c r="G185" s="125">
        <f t="shared" si="9"/>
        <v>6608031.25</v>
      </c>
      <c r="H185" s="126">
        <f t="shared" si="4"/>
        <v>29038945.97</v>
      </c>
      <c r="I185" s="126">
        <f t="shared" si="5"/>
        <v>13216062.5</v>
      </c>
      <c r="J185" s="95" t="s">
        <v>341</v>
      </c>
      <c r="K185" s="95" t="s">
        <v>341</v>
      </c>
      <c r="L185" s="95" t="s">
        <v>341</v>
      </c>
      <c r="M185" s="95" t="s">
        <v>341</v>
      </c>
      <c r="N185" s="95" t="s">
        <v>341</v>
      </c>
      <c r="O185" s="95" t="s">
        <v>341</v>
      </c>
      <c r="P185" s="95" t="s">
        <v>341</v>
      </c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</row>
    <row r="186" ht="21.0" customHeight="1">
      <c r="A186" s="93">
        <v>1.44034439E8</v>
      </c>
      <c r="B186" s="93" t="s">
        <v>261</v>
      </c>
      <c r="C186" s="94">
        <v>1.8243701E7</v>
      </c>
      <c r="D186" s="94">
        <v>3185436.0</v>
      </c>
      <c r="E186" s="125">
        <f t="shared" si="1"/>
        <v>23617828.81</v>
      </c>
      <c r="F186" s="125">
        <f t="shared" si="2"/>
        <v>-29984547.15</v>
      </c>
      <c r="G186" s="125">
        <f t="shared" si="9"/>
        <v>4560925.25</v>
      </c>
      <c r="H186" s="126">
        <f t="shared" si="4"/>
        <v>7160293.552</v>
      </c>
      <c r="I186" s="126">
        <f t="shared" si="5"/>
        <v>9121850.5</v>
      </c>
      <c r="J186" s="95" t="s">
        <v>341</v>
      </c>
      <c r="K186" s="95" t="s">
        <v>341</v>
      </c>
      <c r="L186" s="95" t="s">
        <v>341</v>
      </c>
      <c r="M186" s="95" t="s">
        <v>341</v>
      </c>
      <c r="N186" s="95" t="s">
        <v>341</v>
      </c>
      <c r="O186" s="95" t="s">
        <v>341</v>
      </c>
      <c r="P186" s="95" t="s">
        <v>341</v>
      </c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</row>
    <row r="187" ht="21.0" customHeight="1">
      <c r="A187" s="93">
        <v>1.81527216E8</v>
      </c>
      <c r="B187" s="93" t="s">
        <v>262</v>
      </c>
      <c r="C187" s="94">
        <v>3.212907E7</v>
      </c>
      <c r="D187" s="94">
        <v>8713098.0</v>
      </c>
      <c r="E187" s="125">
        <f t="shared" si="1"/>
        <v>37150544.04</v>
      </c>
      <c r="F187" s="125">
        <f t="shared" si="2"/>
        <v>-1162597.985</v>
      </c>
      <c r="G187" s="125">
        <f t="shared" si="9"/>
        <v>8032267.5</v>
      </c>
      <c r="H187" s="126">
        <f t="shared" si="4"/>
        <v>49342457.53</v>
      </c>
      <c r="I187" s="126">
        <f t="shared" si="5"/>
        <v>16064535</v>
      </c>
      <c r="J187" s="95" t="s">
        <v>341</v>
      </c>
      <c r="K187" s="95" t="s">
        <v>341</v>
      </c>
      <c r="L187" s="95" t="s">
        <v>341</v>
      </c>
      <c r="M187" s="95" t="s">
        <v>341</v>
      </c>
      <c r="N187" s="95" t="s">
        <v>341</v>
      </c>
      <c r="O187" s="95" t="s">
        <v>341</v>
      </c>
      <c r="P187" s="95" t="s">
        <v>341</v>
      </c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</row>
    <row r="188" ht="21.0" customHeight="1">
      <c r="A188" s="93">
        <v>1.44104572E8</v>
      </c>
      <c r="B188" s="93" t="s">
        <v>263</v>
      </c>
      <c r="C188" s="94">
        <v>2.7227825E7</v>
      </c>
      <c r="D188" s="94">
        <v>2.568058E7</v>
      </c>
      <c r="E188" s="125">
        <f t="shared" si="1"/>
        <v>29921809.79</v>
      </c>
      <c r="F188" s="125">
        <f t="shared" si="2"/>
        <v>-11812054.26</v>
      </c>
      <c r="G188" s="125">
        <f t="shared" si="9"/>
        <v>6806956.25</v>
      </c>
      <c r="H188" s="126">
        <f t="shared" si="4"/>
        <v>31624224.58</v>
      </c>
      <c r="I188" s="126">
        <f t="shared" si="5"/>
        <v>13613912.5</v>
      </c>
      <c r="J188" s="95" t="s">
        <v>341</v>
      </c>
      <c r="K188" s="95" t="s">
        <v>341</v>
      </c>
      <c r="L188" s="95" t="s">
        <v>341</v>
      </c>
      <c r="M188" s="95" t="s">
        <v>341</v>
      </c>
      <c r="N188" s="95" t="s">
        <v>341</v>
      </c>
      <c r="O188" s="95" t="s">
        <v>341</v>
      </c>
      <c r="P188" s="95" t="s">
        <v>341</v>
      </c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</row>
    <row r="189" ht="21.0" customHeight="1">
      <c r="A189" s="93">
        <v>1.44060116E8</v>
      </c>
      <c r="B189" s="93" t="s">
        <v>264</v>
      </c>
      <c r="C189" s="94">
        <v>0.0</v>
      </c>
      <c r="D189" s="94">
        <v>0.0</v>
      </c>
      <c r="E189" s="125">
        <f t="shared" si="1"/>
        <v>38477000</v>
      </c>
      <c r="F189" s="125">
        <f t="shared" si="2"/>
        <v>-61518000</v>
      </c>
      <c r="G189" s="125">
        <f t="shared" si="9"/>
        <v>0</v>
      </c>
      <c r="H189" s="126">
        <f t="shared" si="4"/>
        <v>-10606100</v>
      </c>
      <c r="I189" s="126">
        <f t="shared" si="5"/>
        <v>0</v>
      </c>
      <c r="J189" s="95" t="s">
        <v>341</v>
      </c>
      <c r="K189" s="95" t="s">
        <v>341</v>
      </c>
      <c r="L189" s="95" t="s">
        <v>341</v>
      </c>
      <c r="M189" s="95" t="s">
        <v>341</v>
      </c>
      <c r="N189" s="95" t="s">
        <v>341</v>
      </c>
      <c r="O189" s="95" t="s">
        <v>341</v>
      </c>
      <c r="P189" s="95" t="s">
        <v>341</v>
      </c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</row>
    <row r="190" ht="21.0" customHeight="1">
      <c r="A190" s="93">
        <v>1.39174133E8</v>
      </c>
      <c r="B190" s="93" t="s">
        <v>265</v>
      </c>
      <c r="C190" s="94">
        <v>2.0935991E7</v>
      </c>
      <c r="D190" s="94">
        <v>2.3973456E7</v>
      </c>
      <c r="E190" s="125">
        <f t="shared" si="1"/>
        <v>24563694.15</v>
      </c>
      <c r="F190" s="125">
        <f t="shared" si="2"/>
        <v>-24721841.32</v>
      </c>
      <c r="G190" s="125">
        <f t="shared" si="9"/>
        <v>5233997.75</v>
      </c>
      <c r="H190" s="126">
        <f t="shared" si="4"/>
        <v>13403217.19</v>
      </c>
      <c r="I190" s="126">
        <f t="shared" si="5"/>
        <v>10467995.5</v>
      </c>
      <c r="J190" s="95" t="s">
        <v>341</v>
      </c>
      <c r="K190" s="95" t="s">
        <v>341</v>
      </c>
      <c r="L190" s="95" t="s">
        <v>341</v>
      </c>
      <c r="M190" s="95" t="s">
        <v>341</v>
      </c>
      <c r="N190" s="95" t="s">
        <v>341</v>
      </c>
      <c r="O190" s="95" t="s">
        <v>341</v>
      </c>
      <c r="P190" s="95" t="s">
        <v>341</v>
      </c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</row>
    <row r="191" ht="21.0" customHeight="1">
      <c r="A191" s="93">
        <v>1.44046322E8</v>
      </c>
      <c r="B191" s="93" t="s">
        <v>266</v>
      </c>
      <c r="C191" s="94">
        <v>2.9502383E7</v>
      </c>
      <c r="D191" s="94">
        <v>8494096.0</v>
      </c>
      <c r="E191" s="125">
        <f t="shared" si="1"/>
        <v>32943814.67</v>
      </c>
      <c r="F191" s="125">
        <f t="shared" si="2"/>
        <v>-6934452.846</v>
      </c>
      <c r="G191" s="125">
        <f t="shared" si="9"/>
        <v>7375595.75</v>
      </c>
      <c r="H191" s="126">
        <f t="shared" si="4"/>
        <v>39463039.99</v>
      </c>
      <c r="I191" s="126">
        <f t="shared" si="5"/>
        <v>14751191.5</v>
      </c>
      <c r="J191" s="95" t="s">
        <v>341</v>
      </c>
      <c r="K191" s="95" t="s">
        <v>341</v>
      </c>
      <c r="L191" s="95" t="s">
        <v>341</v>
      </c>
      <c r="M191" s="95" t="s">
        <v>341</v>
      </c>
      <c r="N191" s="95" t="s">
        <v>341</v>
      </c>
      <c r="O191" s="95" t="s">
        <v>341</v>
      </c>
      <c r="P191" s="95" t="s">
        <v>341</v>
      </c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</row>
    <row r="192" ht="21.0" customHeight="1">
      <c r="A192" s="93">
        <v>1.4402991E8</v>
      </c>
      <c r="B192" s="93" t="s">
        <v>267</v>
      </c>
      <c r="C192" s="94">
        <v>1.1629033E7</v>
      </c>
      <c r="D192" s="94">
        <v>6837594.0</v>
      </c>
      <c r="E192" s="125">
        <f t="shared" si="1"/>
        <v>24722000.24</v>
      </c>
      <c r="F192" s="125">
        <f t="shared" si="2"/>
        <v>-42249087.62</v>
      </c>
      <c r="G192" s="125">
        <f t="shared" si="9"/>
        <v>2907258.25</v>
      </c>
      <c r="H192" s="126">
        <f t="shared" si="4"/>
        <v>-4222982.052</v>
      </c>
      <c r="I192" s="126">
        <f t="shared" si="5"/>
        <v>5814516.5</v>
      </c>
      <c r="J192" s="95" t="s">
        <v>341</v>
      </c>
      <c r="K192" s="95" t="s">
        <v>341</v>
      </c>
      <c r="L192" s="95" t="s">
        <v>341</v>
      </c>
      <c r="M192" s="95" t="s">
        <v>341</v>
      </c>
      <c r="N192" s="95" t="s">
        <v>341</v>
      </c>
      <c r="O192" s="95" t="s">
        <v>341</v>
      </c>
      <c r="P192" s="95" t="s">
        <v>341</v>
      </c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</row>
    <row r="193" ht="21.0" customHeight="1">
      <c r="A193" s="93">
        <v>1.44100838E8</v>
      </c>
      <c r="B193" s="93" t="s">
        <v>268</v>
      </c>
      <c r="C193" s="94">
        <v>0.0</v>
      </c>
      <c r="D193" s="94">
        <v>0.0</v>
      </c>
      <c r="E193" s="125">
        <f t="shared" si="1"/>
        <v>38477000</v>
      </c>
      <c r="F193" s="125">
        <f t="shared" si="2"/>
        <v>-61518000</v>
      </c>
      <c r="G193" s="125">
        <f t="shared" si="9"/>
        <v>0</v>
      </c>
      <c r="H193" s="126">
        <f t="shared" si="4"/>
        <v>-10606100</v>
      </c>
      <c r="I193" s="126">
        <f t="shared" si="5"/>
        <v>0</v>
      </c>
      <c r="J193" s="95" t="s">
        <v>341</v>
      </c>
      <c r="K193" s="95" t="s">
        <v>341</v>
      </c>
      <c r="L193" s="95" t="s">
        <v>341</v>
      </c>
      <c r="M193" s="95" t="s">
        <v>341</v>
      </c>
      <c r="N193" s="95" t="s">
        <v>341</v>
      </c>
      <c r="O193" s="95" t="s">
        <v>341</v>
      </c>
      <c r="P193" s="95" t="s">
        <v>341</v>
      </c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</row>
    <row r="194" ht="21.0" customHeight="1">
      <c r="A194" s="93">
        <v>1.71556791E8</v>
      </c>
      <c r="B194" s="93" t="s">
        <v>269</v>
      </c>
      <c r="C194" s="94">
        <v>2.226398E7</v>
      </c>
      <c r="D194" s="94">
        <v>4949159.0</v>
      </c>
      <c r="E194" s="125">
        <f t="shared" si="1"/>
        <v>25327540.34</v>
      </c>
      <c r="F194" s="125">
        <f t="shared" si="2"/>
        <v>-22068276.11</v>
      </c>
      <c r="G194" s="125">
        <f t="shared" si="9"/>
        <v>5565995</v>
      </c>
      <c r="H194" s="126">
        <f t="shared" si="4"/>
        <v>16825561.46</v>
      </c>
      <c r="I194" s="126">
        <f t="shared" si="5"/>
        <v>11131990</v>
      </c>
      <c r="J194" s="95" t="s">
        <v>341</v>
      </c>
      <c r="K194" s="95" t="s">
        <v>341</v>
      </c>
      <c r="L194" s="95" t="s">
        <v>341</v>
      </c>
      <c r="M194" s="95" t="s">
        <v>341</v>
      </c>
      <c r="N194" s="95" t="s">
        <v>341</v>
      </c>
      <c r="O194" s="95" t="s">
        <v>341</v>
      </c>
      <c r="P194" s="95" t="s">
        <v>341</v>
      </c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</row>
    <row r="195" ht="21.0" customHeight="1">
      <c r="A195" s="93">
        <v>1.44030384E8</v>
      </c>
      <c r="B195" s="93" t="s">
        <v>270</v>
      </c>
      <c r="C195" s="94">
        <v>2.6152524E7</v>
      </c>
      <c r="D195" s="94">
        <v>6622223.0</v>
      </c>
      <c r="E195" s="125">
        <f t="shared" si="1"/>
        <v>28693732.85</v>
      </c>
      <c r="F195" s="125">
        <f t="shared" si="2"/>
        <v>-14079016.89</v>
      </c>
      <c r="G195" s="125">
        <f t="shared" si="9"/>
        <v>6538131</v>
      </c>
      <c r="H195" s="126">
        <f t="shared" si="4"/>
        <v>28149819.8</v>
      </c>
      <c r="I195" s="126">
        <f t="shared" si="5"/>
        <v>13076262</v>
      </c>
      <c r="J195" s="95" t="s">
        <v>341</v>
      </c>
      <c r="K195" s="95" t="s">
        <v>341</v>
      </c>
      <c r="L195" s="95" t="s">
        <v>341</v>
      </c>
      <c r="M195" s="95" t="s">
        <v>341</v>
      </c>
      <c r="N195" s="95" t="s">
        <v>341</v>
      </c>
      <c r="O195" s="95" t="s">
        <v>341</v>
      </c>
      <c r="P195" s="95" t="s">
        <v>341</v>
      </c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</row>
    <row r="196" ht="21.0" customHeight="1">
      <c r="A196" s="93">
        <v>1.17526833E8</v>
      </c>
      <c r="B196" s="93" t="s">
        <v>271</v>
      </c>
      <c r="C196" s="94">
        <v>1.4565723E7</v>
      </c>
      <c r="D196" s="94">
        <v>1338678.0</v>
      </c>
      <c r="E196" s="125">
        <f t="shared" si="1"/>
        <v>23630334.63</v>
      </c>
      <c r="F196" s="125">
        <f t="shared" si="2"/>
        <v>-36920781.92</v>
      </c>
      <c r="G196" s="125">
        <f t="shared" si="9"/>
        <v>3641430.75</v>
      </c>
      <c r="H196" s="126">
        <f t="shared" si="4"/>
        <v>136921.8747</v>
      </c>
      <c r="I196" s="126">
        <f t="shared" si="5"/>
        <v>7282861.5</v>
      </c>
      <c r="J196" s="95" t="s">
        <v>341</v>
      </c>
      <c r="K196" s="95" t="s">
        <v>341</v>
      </c>
      <c r="L196" s="95" t="s">
        <v>341</v>
      </c>
      <c r="M196" s="95" t="s">
        <v>341</v>
      </c>
      <c r="N196" s="95" t="s">
        <v>341</v>
      </c>
      <c r="O196" s="95" t="s">
        <v>341</v>
      </c>
      <c r="P196" s="95" t="s">
        <v>341</v>
      </c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</row>
    <row r="197" ht="21.0" customHeight="1">
      <c r="A197" s="93">
        <v>1.43551941E8</v>
      </c>
      <c r="B197" s="93" t="s">
        <v>272</v>
      </c>
      <c r="C197" s="94">
        <v>4.2380578E7</v>
      </c>
      <c r="D197" s="94">
        <v>1.46157717E8</v>
      </c>
      <c r="E197" s="125">
        <f t="shared" si="1"/>
        <v>60920178.38</v>
      </c>
      <c r="F197" s="125">
        <f t="shared" si="2"/>
        <v>22790835.21</v>
      </c>
      <c r="G197" s="125">
        <f t="shared" si="9"/>
        <v>10595144.5</v>
      </c>
      <c r="H197" s="126">
        <f t="shared" si="4"/>
        <v>96381467.24</v>
      </c>
      <c r="I197" s="126">
        <f t="shared" si="5"/>
        <v>21190289</v>
      </c>
      <c r="J197" s="95" t="s">
        <v>341</v>
      </c>
      <c r="K197" s="95" t="s">
        <v>341</v>
      </c>
      <c r="L197" s="95" t="s">
        <v>341</v>
      </c>
      <c r="M197" s="95" t="s">
        <v>341</v>
      </c>
      <c r="N197" s="95" t="s">
        <v>341</v>
      </c>
      <c r="O197" s="95" t="s">
        <v>341</v>
      </c>
      <c r="P197" s="95" t="s">
        <v>341</v>
      </c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</row>
    <row r="198" ht="21.0" customHeight="1">
      <c r="A198" s="93">
        <v>1.44052871E8</v>
      </c>
      <c r="B198" s="93" t="s">
        <v>273</v>
      </c>
      <c r="C198" s="94">
        <v>3.5968741E7</v>
      </c>
      <c r="D198" s="94">
        <v>1.0830023E7</v>
      </c>
      <c r="E198" s="125">
        <f t="shared" si="1"/>
        <v>44682476.99</v>
      </c>
      <c r="F198" s="125">
        <f t="shared" si="2"/>
        <v>7543002.588</v>
      </c>
      <c r="G198" s="125">
        <f t="shared" si="9"/>
        <v>8992185.25</v>
      </c>
      <c r="H198" s="126">
        <f t="shared" si="4"/>
        <v>65379169.11</v>
      </c>
      <c r="I198" s="126">
        <f t="shared" si="5"/>
        <v>17984370.5</v>
      </c>
      <c r="J198" s="95" t="s">
        <v>341</v>
      </c>
      <c r="K198" s="95" t="s">
        <v>341</v>
      </c>
      <c r="L198" s="95" t="s">
        <v>341</v>
      </c>
      <c r="M198" s="95" t="s">
        <v>341</v>
      </c>
      <c r="N198" s="95" t="s">
        <v>341</v>
      </c>
      <c r="O198" s="95" t="s">
        <v>341</v>
      </c>
      <c r="P198" s="95" t="s">
        <v>341</v>
      </c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</row>
    <row r="199" ht="21.0" customHeight="1">
      <c r="A199" s="93">
        <v>1.44068963E8</v>
      </c>
      <c r="B199" s="93" t="s">
        <v>274</v>
      </c>
      <c r="C199" s="94">
        <v>1.800492E7</v>
      </c>
      <c r="D199" s="94">
        <v>1242154.0</v>
      </c>
      <c r="E199" s="125">
        <f t="shared" si="1"/>
        <v>23572911.93</v>
      </c>
      <c r="F199" s="125">
        <f t="shared" si="2"/>
        <v>-30443735.74</v>
      </c>
      <c r="G199" s="125">
        <f t="shared" si="9"/>
        <v>4501230</v>
      </c>
      <c r="H199" s="126">
        <f t="shared" si="4"/>
        <v>6651566.714</v>
      </c>
      <c r="I199" s="126">
        <f t="shared" si="5"/>
        <v>9002460</v>
      </c>
      <c r="J199" s="95" t="s">
        <v>341</v>
      </c>
      <c r="K199" s="95" t="s">
        <v>341</v>
      </c>
      <c r="L199" s="95" t="s">
        <v>341</v>
      </c>
      <c r="M199" s="95" t="s">
        <v>341</v>
      </c>
      <c r="N199" s="95" t="s">
        <v>341</v>
      </c>
      <c r="O199" s="95" t="s">
        <v>341</v>
      </c>
      <c r="P199" s="95" t="s">
        <v>341</v>
      </c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</row>
    <row r="200" ht="21.0" customHeight="1">
      <c r="A200" s="93">
        <v>1.71799293E8</v>
      </c>
      <c r="B200" s="93" t="s">
        <v>275</v>
      </c>
      <c r="C200" s="94">
        <v>0.0</v>
      </c>
      <c r="D200" s="94">
        <v>0.0</v>
      </c>
      <c r="E200" s="125">
        <f t="shared" si="1"/>
        <v>38477000</v>
      </c>
      <c r="F200" s="125">
        <f t="shared" si="2"/>
        <v>-61518000</v>
      </c>
      <c r="G200" s="125">
        <f t="shared" si="9"/>
        <v>0</v>
      </c>
      <c r="H200" s="126">
        <f t="shared" si="4"/>
        <v>-10606100</v>
      </c>
      <c r="I200" s="126">
        <f t="shared" si="5"/>
        <v>0</v>
      </c>
      <c r="J200" s="95" t="s">
        <v>341</v>
      </c>
      <c r="K200" s="95" t="s">
        <v>341</v>
      </c>
      <c r="L200" s="95" t="s">
        <v>341</v>
      </c>
      <c r="M200" s="95" t="s">
        <v>341</v>
      </c>
      <c r="N200" s="95" t="s">
        <v>341</v>
      </c>
      <c r="O200" s="95" t="s">
        <v>341</v>
      </c>
      <c r="P200" s="95" t="s">
        <v>341</v>
      </c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</row>
    <row r="201" ht="21.0" customHeight="1">
      <c r="A201" s="93">
        <v>1.43088559E8</v>
      </c>
      <c r="B201" s="93" t="s">
        <v>276</v>
      </c>
      <c r="C201" s="94">
        <v>6.9899573E7</v>
      </c>
      <c r="D201" s="94">
        <v>4.63290559E8</v>
      </c>
      <c r="E201" s="125">
        <f t="shared" si="1"/>
        <v>182605641.2</v>
      </c>
      <c r="F201" s="125">
        <f t="shared" si="2"/>
        <v>98324924.75</v>
      </c>
      <c r="G201" s="125">
        <f t="shared" ref="G201:G203" si="10">C201*0.35</f>
        <v>24464850.55</v>
      </c>
      <c r="H201" s="126">
        <f t="shared" si="4"/>
        <v>289426236.7</v>
      </c>
      <c r="I201" s="126">
        <f t="shared" si="5"/>
        <v>48929701.1</v>
      </c>
      <c r="J201" s="95" t="s">
        <v>341</v>
      </c>
      <c r="K201" s="95" t="s">
        <v>341</v>
      </c>
      <c r="L201" s="95" t="s">
        <v>341</v>
      </c>
      <c r="M201" s="95" t="s">
        <v>341</v>
      </c>
      <c r="N201" s="95" t="s">
        <v>341</v>
      </c>
      <c r="O201" s="95" t="s">
        <v>341</v>
      </c>
      <c r="P201" s="95" t="s">
        <v>341</v>
      </c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</row>
    <row r="202" ht="21.0" customHeight="1">
      <c r="A202" s="93">
        <v>1.55415774E8</v>
      </c>
      <c r="B202" s="93" t="s">
        <v>277</v>
      </c>
      <c r="C202" s="94">
        <v>5.2506757E7</v>
      </c>
      <c r="D202" s="94">
        <v>4.45068489E8</v>
      </c>
      <c r="E202" s="125">
        <f t="shared" si="1"/>
        <v>95889568.78</v>
      </c>
      <c r="F202" s="125">
        <f t="shared" si="2"/>
        <v>48681627.62</v>
      </c>
      <c r="G202" s="125">
        <f t="shared" si="10"/>
        <v>18377364.95</v>
      </c>
      <c r="H202" s="126">
        <f t="shared" si="4"/>
        <v>156101702.8</v>
      </c>
      <c r="I202" s="126">
        <f t="shared" si="5"/>
        <v>36754729.9</v>
      </c>
      <c r="J202" s="95" t="s">
        <v>341</v>
      </c>
      <c r="K202" s="95" t="s">
        <v>341</v>
      </c>
      <c r="L202" s="95" t="s">
        <v>341</v>
      </c>
      <c r="M202" s="95" t="s">
        <v>341</v>
      </c>
      <c r="N202" s="95" t="s">
        <v>341</v>
      </c>
      <c r="O202" s="95" t="s">
        <v>341</v>
      </c>
      <c r="P202" s="95" t="s">
        <v>341</v>
      </c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</row>
    <row r="203" ht="21.0" customHeight="1">
      <c r="A203" s="93">
        <v>1.27560055E8</v>
      </c>
      <c r="B203" s="93" t="s">
        <v>278</v>
      </c>
      <c r="C203" s="94">
        <v>5.4117802E7</v>
      </c>
      <c r="D203" s="94">
        <v>5.37189192E8</v>
      </c>
      <c r="E203" s="125">
        <f t="shared" si="1"/>
        <v>102506040.3</v>
      </c>
      <c r="F203" s="125">
        <f t="shared" si="2"/>
        <v>53005145.43</v>
      </c>
      <c r="G203" s="125">
        <f t="shared" si="10"/>
        <v>18941230.7</v>
      </c>
      <c r="H203" s="126">
        <f t="shared" si="4"/>
        <v>166817787.1</v>
      </c>
      <c r="I203" s="126">
        <f t="shared" si="5"/>
        <v>37882461.4</v>
      </c>
      <c r="J203" s="95" t="s">
        <v>341</v>
      </c>
      <c r="K203" s="95" t="s">
        <v>341</v>
      </c>
      <c r="L203" s="95" t="s">
        <v>341</v>
      </c>
      <c r="M203" s="95" t="s">
        <v>341</v>
      </c>
      <c r="N203" s="95" t="s">
        <v>341</v>
      </c>
      <c r="O203" s="95" t="s">
        <v>341</v>
      </c>
      <c r="P203" s="95" t="s">
        <v>341</v>
      </c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</row>
    <row r="204" ht="21.0" customHeight="1">
      <c r="A204" s="93">
        <v>1.44049503E8</v>
      </c>
      <c r="B204" s="93" t="s">
        <v>279</v>
      </c>
      <c r="C204" s="94">
        <v>4.7694107E7</v>
      </c>
      <c r="D204" s="94">
        <v>1.51533045E8</v>
      </c>
      <c r="E204" s="125">
        <f t="shared" si="1"/>
        <v>77845764.97</v>
      </c>
      <c r="F204" s="125">
        <f t="shared" si="2"/>
        <v>36100176.95</v>
      </c>
      <c r="G204" s="125">
        <f t="shared" ref="G204:G238" si="11">C204*0.25</f>
        <v>11923526.75</v>
      </c>
      <c r="H204" s="126">
        <f t="shared" si="4"/>
        <v>126075762.4</v>
      </c>
      <c r="I204" s="126">
        <f t="shared" si="5"/>
        <v>23847053.5</v>
      </c>
      <c r="J204" s="95" t="s">
        <v>341</v>
      </c>
      <c r="K204" s="95" t="s">
        <v>341</v>
      </c>
      <c r="L204" s="95" t="s">
        <v>341</v>
      </c>
      <c r="M204" s="95" t="s">
        <v>341</v>
      </c>
      <c r="N204" s="95" t="s">
        <v>341</v>
      </c>
      <c r="O204" s="95" t="s">
        <v>341</v>
      </c>
      <c r="P204" s="95" t="s">
        <v>341</v>
      </c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</row>
    <row r="205" ht="21.0" customHeight="1">
      <c r="A205" s="93">
        <v>1.72015122E8</v>
      </c>
      <c r="B205" s="93" t="s">
        <v>280</v>
      </c>
      <c r="C205" s="94">
        <v>4.7062178E7</v>
      </c>
      <c r="D205" s="94">
        <v>6.9641716E7</v>
      </c>
      <c r="E205" s="125">
        <f t="shared" si="1"/>
        <v>75668095.05</v>
      </c>
      <c r="F205" s="125">
        <f t="shared" si="2"/>
        <v>34485344.83</v>
      </c>
      <c r="G205" s="125">
        <f t="shared" si="11"/>
        <v>11765544.5</v>
      </c>
      <c r="H205" s="126">
        <f t="shared" si="4"/>
        <v>122354213</v>
      </c>
      <c r="I205" s="126">
        <f t="shared" si="5"/>
        <v>23531089</v>
      </c>
      <c r="J205" s="95" t="s">
        <v>341</v>
      </c>
      <c r="K205" s="95" t="s">
        <v>341</v>
      </c>
      <c r="L205" s="95" t="s">
        <v>341</v>
      </c>
      <c r="M205" s="95" t="s">
        <v>341</v>
      </c>
      <c r="N205" s="95" t="s">
        <v>341</v>
      </c>
      <c r="O205" s="95" t="s">
        <v>341</v>
      </c>
      <c r="P205" s="95" t="s">
        <v>341</v>
      </c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</row>
    <row r="206" ht="21.0" customHeight="1">
      <c r="A206" s="93">
        <v>1.15990558E8</v>
      </c>
      <c r="B206" s="93" t="s">
        <v>281</v>
      </c>
      <c r="C206" s="94">
        <v>0.0</v>
      </c>
      <c r="D206" s="94">
        <v>0.0</v>
      </c>
      <c r="E206" s="125">
        <f t="shared" si="1"/>
        <v>38477000</v>
      </c>
      <c r="F206" s="125">
        <f t="shared" si="2"/>
        <v>-61518000</v>
      </c>
      <c r="G206" s="125">
        <f t="shared" si="11"/>
        <v>0</v>
      </c>
      <c r="H206" s="126">
        <f t="shared" si="4"/>
        <v>-10606100</v>
      </c>
      <c r="I206" s="126">
        <f t="shared" si="5"/>
        <v>0</v>
      </c>
      <c r="J206" s="95" t="s">
        <v>341</v>
      </c>
      <c r="K206" s="95" t="s">
        <v>341</v>
      </c>
      <c r="L206" s="95" t="s">
        <v>341</v>
      </c>
      <c r="M206" s="95" t="s">
        <v>341</v>
      </c>
      <c r="N206" s="95" t="s">
        <v>341</v>
      </c>
      <c r="O206" s="95" t="s">
        <v>341</v>
      </c>
      <c r="P206" s="95" t="s">
        <v>341</v>
      </c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</row>
    <row r="207" ht="21.0" customHeight="1">
      <c r="A207" s="93">
        <v>1.44064126E8</v>
      </c>
      <c r="B207" s="93" t="s">
        <v>282</v>
      </c>
      <c r="C207" s="94">
        <v>4.7565204E7</v>
      </c>
      <c r="D207" s="94">
        <v>3.28313084E8</v>
      </c>
      <c r="E207" s="125">
        <f t="shared" si="1"/>
        <v>77397945.89</v>
      </c>
      <c r="F207" s="125">
        <f t="shared" si="2"/>
        <v>35770077.27</v>
      </c>
      <c r="G207" s="125">
        <f t="shared" si="11"/>
        <v>11891301</v>
      </c>
      <c r="H207" s="126">
        <f t="shared" si="4"/>
        <v>125312462.7</v>
      </c>
      <c r="I207" s="126">
        <f t="shared" si="5"/>
        <v>23782602</v>
      </c>
      <c r="J207" s="95" t="s">
        <v>341</v>
      </c>
      <c r="K207" s="95" t="s">
        <v>341</v>
      </c>
      <c r="L207" s="95" t="s">
        <v>341</v>
      </c>
      <c r="M207" s="95" t="s">
        <v>341</v>
      </c>
      <c r="N207" s="95" t="s">
        <v>341</v>
      </c>
      <c r="O207" s="95" t="s">
        <v>341</v>
      </c>
      <c r="P207" s="95" t="s">
        <v>341</v>
      </c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</row>
    <row r="208" ht="21.0" customHeight="1">
      <c r="A208" s="93">
        <v>1.4405151E8</v>
      </c>
      <c r="B208" s="93" t="s">
        <v>283</v>
      </c>
      <c r="C208" s="94">
        <v>0.0</v>
      </c>
      <c r="D208" s="94">
        <v>0.0</v>
      </c>
      <c r="E208" s="125">
        <f t="shared" si="1"/>
        <v>38477000</v>
      </c>
      <c r="F208" s="125">
        <f t="shared" si="2"/>
        <v>-61518000</v>
      </c>
      <c r="G208" s="125">
        <f t="shared" si="11"/>
        <v>0</v>
      </c>
      <c r="H208" s="126">
        <f t="shared" si="4"/>
        <v>-10606100</v>
      </c>
      <c r="I208" s="126">
        <f t="shared" si="5"/>
        <v>0</v>
      </c>
      <c r="J208" s="95" t="s">
        <v>341</v>
      </c>
      <c r="K208" s="95" t="s">
        <v>341</v>
      </c>
      <c r="L208" s="95" t="s">
        <v>341</v>
      </c>
      <c r="M208" s="95" t="s">
        <v>341</v>
      </c>
      <c r="N208" s="95" t="s">
        <v>341</v>
      </c>
      <c r="O208" s="95" t="s">
        <v>341</v>
      </c>
      <c r="P208" s="95" t="s">
        <v>341</v>
      </c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</row>
    <row r="209" ht="21.0" customHeight="1">
      <c r="A209" s="93">
        <v>1.75551858E8</v>
      </c>
      <c r="B209" s="93" t="s">
        <v>284</v>
      </c>
      <c r="C209" s="94">
        <v>3.9996457E7</v>
      </c>
      <c r="D209" s="94">
        <v>5.564354E7</v>
      </c>
      <c r="E209" s="125">
        <f t="shared" si="1"/>
        <v>54347782.54</v>
      </c>
      <c r="F209" s="125">
        <f t="shared" si="2"/>
        <v>17017431.41</v>
      </c>
      <c r="G209" s="125">
        <f t="shared" si="11"/>
        <v>9999114.25</v>
      </c>
      <c r="H209" s="126">
        <f t="shared" si="4"/>
        <v>84236954.1</v>
      </c>
      <c r="I209" s="126">
        <f t="shared" si="5"/>
        <v>19998228.5</v>
      </c>
      <c r="J209" s="95" t="s">
        <v>341</v>
      </c>
      <c r="K209" s="95" t="s">
        <v>341</v>
      </c>
      <c r="L209" s="95" t="s">
        <v>341</v>
      </c>
      <c r="M209" s="95" t="s">
        <v>341</v>
      </c>
      <c r="N209" s="95" t="s">
        <v>341</v>
      </c>
      <c r="O209" s="95" t="s">
        <v>341</v>
      </c>
      <c r="P209" s="95" t="s">
        <v>341</v>
      </c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</row>
    <row r="210" ht="21.0" customHeight="1">
      <c r="A210" s="93">
        <v>1.44079875E8</v>
      </c>
      <c r="B210" s="93" t="s">
        <v>285</v>
      </c>
      <c r="C210" s="94">
        <v>3.7416853E7</v>
      </c>
      <c r="D210" s="94">
        <v>3.4849267E7</v>
      </c>
      <c r="E210" s="125">
        <f t="shared" si="1"/>
        <v>47949497.93</v>
      </c>
      <c r="F210" s="125">
        <f t="shared" si="2"/>
        <v>10909034.42</v>
      </c>
      <c r="G210" s="125">
        <f t="shared" si="11"/>
        <v>9354213.25</v>
      </c>
      <c r="H210" s="126">
        <f t="shared" si="4"/>
        <v>71919255.16</v>
      </c>
      <c r="I210" s="126">
        <f t="shared" si="5"/>
        <v>18708426.5</v>
      </c>
      <c r="J210" s="95" t="s">
        <v>341</v>
      </c>
      <c r="K210" s="95" t="s">
        <v>341</v>
      </c>
      <c r="L210" s="95" t="s">
        <v>341</v>
      </c>
      <c r="M210" s="95" t="s">
        <v>341</v>
      </c>
      <c r="N210" s="95" t="s">
        <v>341</v>
      </c>
      <c r="O210" s="95" t="s">
        <v>341</v>
      </c>
      <c r="P210" s="95" t="s">
        <v>341</v>
      </c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</row>
    <row r="211" ht="21.0" customHeight="1">
      <c r="A211" s="93">
        <v>1.71985458E8</v>
      </c>
      <c r="B211" s="93" t="s">
        <v>286</v>
      </c>
      <c r="C211" s="94">
        <v>0.0</v>
      </c>
      <c r="D211" s="94">
        <v>0.0</v>
      </c>
      <c r="E211" s="125">
        <f t="shared" si="1"/>
        <v>38477000</v>
      </c>
      <c r="F211" s="125">
        <f t="shared" si="2"/>
        <v>-61518000</v>
      </c>
      <c r="G211" s="125">
        <f t="shared" si="11"/>
        <v>0</v>
      </c>
      <c r="H211" s="126">
        <f t="shared" si="4"/>
        <v>-10606100</v>
      </c>
      <c r="I211" s="126">
        <f t="shared" si="5"/>
        <v>0</v>
      </c>
      <c r="J211" s="95" t="s">
        <v>341</v>
      </c>
      <c r="K211" s="95" t="s">
        <v>341</v>
      </c>
      <c r="L211" s="95" t="s">
        <v>341</v>
      </c>
      <c r="M211" s="95" t="s">
        <v>341</v>
      </c>
      <c r="N211" s="95" t="s">
        <v>341</v>
      </c>
      <c r="O211" s="95" t="s">
        <v>341</v>
      </c>
      <c r="P211" s="95" t="s">
        <v>341</v>
      </c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</row>
    <row r="212" ht="21.0" customHeight="1">
      <c r="A212" s="93">
        <v>6.4767252E7</v>
      </c>
      <c r="B212" s="93" t="s">
        <v>287</v>
      </c>
      <c r="C212" s="94">
        <v>3.3654688E7</v>
      </c>
      <c r="D212" s="94">
        <v>7.0286219E7</v>
      </c>
      <c r="E212" s="125">
        <f t="shared" si="1"/>
        <v>39946624.27</v>
      </c>
      <c r="F212" s="125">
        <f t="shared" si="2"/>
        <v>2258245.776</v>
      </c>
      <c r="G212" s="125">
        <f t="shared" si="11"/>
        <v>8413672</v>
      </c>
      <c r="H212" s="126">
        <f t="shared" si="4"/>
        <v>55487531.64</v>
      </c>
      <c r="I212" s="126">
        <f t="shared" si="5"/>
        <v>16827344</v>
      </c>
      <c r="J212" s="95" t="s">
        <v>341</v>
      </c>
      <c r="K212" s="95" t="s">
        <v>341</v>
      </c>
      <c r="L212" s="95" t="s">
        <v>341</v>
      </c>
      <c r="M212" s="95" t="s">
        <v>341</v>
      </c>
      <c r="N212" s="95" t="s">
        <v>341</v>
      </c>
      <c r="O212" s="95" t="s">
        <v>341</v>
      </c>
      <c r="P212" s="95" t="s">
        <v>341</v>
      </c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</row>
    <row r="213" ht="21.0" customHeight="1">
      <c r="A213" s="93">
        <v>1.39139149E8</v>
      </c>
      <c r="B213" s="93" t="s">
        <v>288</v>
      </c>
      <c r="C213" s="94">
        <v>3.1761394E7</v>
      </c>
      <c r="D213" s="94">
        <v>3.2066717E8</v>
      </c>
      <c r="E213" s="125">
        <f t="shared" si="1"/>
        <v>36515447.81</v>
      </c>
      <c r="F213" s="125">
        <f t="shared" si="2"/>
        <v>-1979502.339</v>
      </c>
      <c r="G213" s="125">
        <f t="shared" si="11"/>
        <v>7940348.5</v>
      </c>
      <c r="H213" s="126">
        <f t="shared" si="4"/>
        <v>47906206.7</v>
      </c>
      <c r="I213" s="126">
        <f t="shared" si="5"/>
        <v>15880697</v>
      </c>
      <c r="J213" s="95" t="s">
        <v>341</v>
      </c>
      <c r="K213" s="95" t="s">
        <v>341</v>
      </c>
      <c r="L213" s="95" t="s">
        <v>341</v>
      </c>
      <c r="M213" s="95" t="s">
        <v>341</v>
      </c>
      <c r="N213" s="95" t="s">
        <v>341</v>
      </c>
      <c r="O213" s="95" t="s">
        <v>341</v>
      </c>
      <c r="P213" s="95" t="s">
        <v>341</v>
      </c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</row>
    <row r="214" ht="21.0" customHeight="1">
      <c r="A214" s="93">
        <v>1.48890128E8</v>
      </c>
      <c r="B214" s="93" t="s">
        <v>289</v>
      </c>
      <c r="C214" s="94">
        <v>3.076694E7</v>
      </c>
      <c r="D214" s="94">
        <v>2.6185762E7</v>
      </c>
      <c r="E214" s="125">
        <f t="shared" si="1"/>
        <v>34873130.39</v>
      </c>
      <c r="F214" s="125">
        <f t="shared" si="2"/>
        <v>-4174344.963</v>
      </c>
      <c r="G214" s="125">
        <f t="shared" si="11"/>
        <v>7691735</v>
      </c>
      <c r="H214" s="126">
        <f t="shared" si="4"/>
        <v>44108597.46</v>
      </c>
      <c r="I214" s="126">
        <f t="shared" si="5"/>
        <v>15383470</v>
      </c>
      <c r="J214" s="95" t="s">
        <v>341</v>
      </c>
      <c r="K214" s="95" t="s">
        <v>341</v>
      </c>
      <c r="L214" s="95" t="s">
        <v>341</v>
      </c>
      <c r="M214" s="95" t="s">
        <v>341</v>
      </c>
      <c r="N214" s="95" t="s">
        <v>341</v>
      </c>
      <c r="O214" s="95" t="s">
        <v>341</v>
      </c>
      <c r="P214" s="95" t="s">
        <v>341</v>
      </c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</row>
    <row r="215" ht="21.0" customHeight="1">
      <c r="A215" s="93">
        <v>1.61551529E8</v>
      </c>
      <c r="B215" s="93" t="s">
        <v>290</v>
      </c>
      <c r="C215" s="94">
        <v>0.0</v>
      </c>
      <c r="D215" s="94">
        <v>0.0</v>
      </c>
      <c r="E215" s="125">
        <f t="shared" si="1"/>
        <v>38477000</v>
      </c>
      <c r="F215" s="125">
        <f t="shared" si="2"/>
        <v>-61518000</v>
      </c>
      <c r="G215" s="125">
        <f t="shared" si="11"/>
        <v>0</v>
      </c>
      <c r="H215" s="126">
        <f t="shared" si="4"/>
        <v>-10606100</v>
      </c>
      <c r="I215" s="126">
        <f t="shared" si="5"/>
        <v>0</v>
      </c>
      <c r="J215" s="95" t="s">
        <v>341</v>
      </c>
      <c r="K215" s="95" t="s">
        <v>341</v>
      </c>
      <c r="L215" s="95" t="s">
        <v>341</v>
      </c>
      <c r="M215" s="95" t="s">
        <v>341</v>
      </c>
      <c r="N215" s="95" t="s">
        <v>341</v>
      </c>
      <c r="O215" s="95" t="s">
        <v>341</v>
      </c>
      <c r="P215" s="95" t="s">
        <v>341</v>
      </c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</row>
    <row r="216" ht="21.0" customHeight="1">
      <c r="A216" s="93">
        <v>1.72219261E8</v>
      </c>
      <c r="B216" s="93" t="s">
        <v>291</v>
      </c>
      <c r="C216" s="94">
        <v>3.0029644E7</v>
      </c>
      <c r="D216" s="94">
        <v>9107647.0</v>
      </c>
      <c r="E216" s="125">
        <f t="shared" si="1"/>
        <v>33726601.77</v>
      </c>
      <c r="F216" s="125">
        <f t="shared" si="2"/>
        <v>-5787818.786</v>
      </c>
      <c r="G216" s="125">
        <f t="shared" si="11"/>
        <v>7507411</v>
      </c>
      <c r="H216" s="126">
        <f t="shared" si="4"/>
        <v>41375045.65</v>
      </c>
      <c r="I216" s="126">
        <f t="shared" si="5"/>
        <v>15014822</v>
      </c>
      <c r="J216" s="95" t="s">
        <v>341</v>
      </c>
      <c r="K216" s="95" t="s">
        <v>341</v>
      </c>
      <c r="L216" s="95" t="s">
        <v>341</v>
      </c>
      <c r="M216" s="95" t="s">
        <v>341</v>
      </c>
      <c r="N216" s="95" t="s">
        <v>341</v>
      </c>
      <c r="O216" s="95" t="s">
        <v>341</v>
      </c>
      <c r="P216" s="95" t="s">
        <v>341</v>
      </c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</row>
    <row r="217" ht="21.0" customHeight="1">
      <c r="A217" s="93">
        <v>1.42660926E8</v>
      </c>
      <c r="B217" s="93" t="s">
        <v>292</v>
      </c>
      <c r="C217" s="94">
        <v>2.6720295E7</v>
      </c>
      <c r="D217" s="94">
        <v>1.04754333E8</v>
      </c>
      <c r="E217" s="125">
        <f t="shared" si="1"/>
        <v>29326125.23</v>
      </c>
      <c r="F217" s="125">
        <f t="shared" si="2"/>
        <v>-12885149.6</v>
      </c>
      <c r="G217" s="125">
        <f t="shared" si="11"/>
        <v>6680073.75</v>
      </c>
      <c r="H217" s="126">
        <f t="shared" si="4"/>
        <v>29965832.39</v>
      </c>
      <c r="I217" s="126">
        <f t="shared" si="5"/>
        <v>13360147.5</v>
      </c>
      <c r="J217" s="95" t="s">
        <v>341</v>
      </c>
      <c r="K217" s="95" t="s">
        <v>341</v>
      </c>
      <c r="L217" s="95" t="s">
        <v>341</v>
      </c>
      <c r="M217" s="95" t="s">
        <v>341</v>
      </c>
      <c r="N217" s="95" t="s">
        <v>341</v>
      </c>
      <c r="O217" s="95" t="s">
        <v>341</v>
      </c>
      <c r="P217" s="95" t="s">
        <v>341</v>
      </c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</row>
    <row r="218" ht="21.0" customHeight="1">
      <c r="A218" s="93">
        <v>1.44094596E8</v>
      </c>
      <c r="B218" s="93" t="s">
        <v>293</v>
      </c>
      <c r="C218" s="94">
        <v>2.8701557E7</v>
      </c>
      <c r="D218" s="94">
        <v>8.5917526E7</v>
      </c>
      <c r="E218" s="125">
        <f t="shared" si="1"/>
        <v>31814108.92</v>
      </c>
      <c r="F218" s="125">
        <f t="shared" si="2"/>
        <v>-8664513.509</v>
      </c>
      <c r="G218" s="125">
        <f t="shared" si="11"/>
        <v>7175389.25</v>
      </c>
      <c r="H218" s="126">
        <f t="shared" si="4"/>
        <v>36627332.1</v>
      </c>
      <c r="I218" s="126">
        <f t="shared" si="5"/>
        <v>14350778.5</v>
      </c>
      <c r="J218" s="95" t="s">
        <v>341</v>
      </c>
      <c r="K218" s="95" t="s">
        <v>341</v>
      </c>
      <c r="L218" s="95" t="s">
        <v>341</v>
      </c>
      <c r="M218" s="95" t="s">
        <v>341</v>
      </c>
      <c r="N218" s="95" t="s">
        <v>341</v>
      </c>
      <c r="O218" s="95" t="s">
        <v>341</v>
      </c>
      <c r="P218" s="95" t="s">
        <v>341</v>
      </c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</row>
    <row r="219" ht="21.0" customHeight="1">
      <c r="A219" s="93">
        <v>1.42593039E8</v>
      </c>
      <c r="B219" s="93" t="s">
        <v>294</v>
      </c>
      <c r="C219" s="94">
        <v>0.0</v>
      </c>
      <c r="D219" s="94">
        <v>0.0</v>
      </c>
      <c r="E219" s="125">
        <f t="shared" si="1"/>
        <v>38477000</v>
      </c>
      <c r="F219" s="125">
        <f t="shared" si="2"/>
        <v>-61518000</v>
      </c>
      <c r="G219" s="125">
        <f t="shared" si="11"/>
        <v>0</v>
      </c>
      <c r="H219" s="126">
        <f t="shared" si="4"/>
        <v>-10606100</v>
      </c>
      <c r="I219" s="126">
        <f t="shared" si="5"/>
        <v>0</v>
      </c>
      <c r="J219" s="95" t="s">
        <v>341</v>
      </c>
      <c r="K219" s="95" t="s">
        <v>341</v>
      </c>
      <c r="L219" s="95" t="s">
        <v>341</v>
      </c>
      <c r="M219" s="95" t="s">
        <v>341</v>
      </c>
      <c r="N219" s="95" t="s">
        <v>341</v>
      </c>
      <c r="O219" s="95" t="s">
        <v>341</v>
      </c>
      <c r="P219" s="95" t="s">
        <v>341</v>
      </c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</row>
    <row r="220" ht="21.0" customHeight="1">
      <c r="A220" s="93">
        <v>1.45295709E8</v>
      </c>
      <c r="B220" s="93" t="s">
        <v>295</v>
      </c>
      <c r="C220" s="94">
        <v>2.6369646E7</v>
      </c>
      <c r="D220" s="94">
        <v>3.3008222E7</v>
      </c>
      <c r="E220" s="125">
        <f t="shared" si="1"/>
        <v>28931327.35</v>
      </c>
      <c r="F220" s="125">
        <f t="shared" si="2"/>
        <v>-13623291.49</v>
      </c>
      <c r="G220" s="125">
        <f t="shared" si="11"/>
        <v>6592411.5</v>
      </c>
      <c r="H220" s="126">
        <f t="shared" si="4"/>
        <v>28839392.38</v>
      </c>
      <c r="I220" s="126">
        <f t="shared" si="5"/>
        <v>13184823</v>
      </c>
      <c r="J220" s="95" t="s">
        <v>341</v>
      </c>
      <c r="K220" s="95" t="s">
        <v>341</v>
      </c>
      <c r="L220" s="95" t="s">
        <v>341</v>
      </c>
      <c r="M220" s="95" t="s">
        <v>341</v>
      </c>
      <c r="N220" s="95" t="s">
        <v>341</v>
      </c>
      <c r="O220" s="95" t="s">
        <v>341</v>
      </c>
      <c r="P220" s="95" t="s">
        <v>341</v>
      </c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</row>
    <row r="221" ht="21.0" customHeight="1">
      <c r="A221" s="93">
        <v>1.83952984E8</v>
      </c>
      <c r="B221" s="93" t="s">
        <v>296</v>
      </c>
      <c r="C221" s="94">
        <v>2.8002934E7</v>
      </c>
      <c r="D221" s="94">
        <v>1.1502563E7</v>
      </c>
      <c r="E221" s="125">
        <f t="shared" si="1"/>
        <v>30886910.53</v>
      </c>
      <c r="F221" s="125">
        <f t="shared" si="2"/>
        <v>-10162458.54</v>
      </c>
      <c r="G221" s="125">
        <f t="shared" si="11"/>
        <v>7000733.5</v>
      </c>
      <c r="H221" s="126">
        <f t="shared" si="4"/>
        <v>34220819.97</v>
      </c>
      <c r="I221" s="126">
        <f t="shared" si="5"/>
        <v>14001467</v>
      </c>
      <c r="J221" s="95" t="s">
        <v>341</v>
      </c>
      <c r="K221" s="95" t="s">
        <v>341</v>
      </c>
      <c r="L221" s="95" t="s">
        <v>341</v>
      </c>
      <c r="M221" s="95" t="s">
        <v>341</v>
      </c>
      <c r="N221" s="95" t="s">
        <v>341</v>
      </c>
      <c r="O221" s="95" t="s">
        <v>341</v>
      </c>
      <c r="P221" s="95" t="s">
        <v>341</v>
      </c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</row>
    <row r="222" ht="21.0" customHeight="1">
      <c r="A222" s="93">
        <v>7.643357E7</v>
      </c>
      <c r="B222" s="93" t="s">
        <v>297</v>
      </c>
      <c r="C222" s="94">
        <v>0.0</v>
      </c>
      <c r="D222" s="94">
        <v>0.0</v>
      </c>
      <c r="E222" s="125">
        <f t="shared" si="1"/>
        <v>38477000</v>
      </c>
      <c r="F222" s="125">
        <f t="shared" si="2"/>
        <v>-61518000</v>
      </c>
      <c r="G222" s="125">
        <f t="shared" si="11"/>
        <v>0</v>
      </c>
      <c r="H222" s="126">
        <f t="shared" si="4"/>
        <v>-10606100</v>
      </c>
      <c r="I222" s="126">
        <f t="shared" si="5"/>
        <v>0</v>
      </c>
      <c r="J222" s="95" t="s">
        <v>341</v>
      </c>
      <c r="K222" s="95" t="s">
        <v>341</v>
      </c>
      <c r="L222" s="95" t="s">
        <v>341</v>
      </c>
      <c r="M222" s="95" t="s">
        <v>341</v>
      </c>
      <c r="N222" s="95" t="s">
        <v>341</v>
      </c>
      <c r="O222" s="95" t="s">
        <v>341</v>
      </c>
      <c r="P222" s="95" t="s">
        <v>341</v>
      </c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</row>
    <row r="223" ht="21.0" customHeight="1">
      <c r="A223" s="93">
        <v>1.40545176E8</v>
      </c>
      <c r="B223" s="93" t="s">
        <v>298</v>
      </c>
      <c r="C223" s="94">
        <v>2.3106762E7</v>
      </c>
      <c r="D223" s="94">
        <v>9042295.0</v>
      </c>
      <c r="E223" s="125">
        <f t="shared" si="1"/>
        <v>25914173.93</v>
      </c>
      <c r="F223" s="125">
        <f t="shared" si="2"/>
        <v>-20364470.34</v>
      </c>
      <c r="G223" s="125">
        <f t="shared" si="11"/>
        <v>5776690.5</v>
      </c>
      <c r="H223" s="126">
        <f t="shared" si="4"/>
        <v>19115015.3</v>
      </c>
      <c r="I223" s="126">
        <f t="shared" si="5"/>
        <v>11553381</v>
      </c>
      <c r="J223" s="95" t="s">
        <v>341</v>
      </c>
      <c r="K223" s="95" t="s">
        <v>341</v>
      </c>
      <c r="L223" s="95" t="s">
        <v>341</v>
      </c>
      <c r="M223" s="95" t="s">
        <v>341</v>
      </c>
      <c r="N223" s="95" t="s">
        <v>341</v>
      </c>
      <c r="O223" s="95" t="s">
        <v>341</v>
      </c>
      <c r="P223" s="95" t="s">
        <v>341</v>
      </c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</row>
    <row r="224" ht="21.0" customHeight="1">
      <c r="A224" s="93">
        <v>1.16425532E8</v>
      </c>
      <c r="B224" s="93" t="s">
        <v>299</v>
      </c>
      <c r="C224" s="94">
        <v>2.4042968E7</v>
      </c>
      <c r="D224" s="94">
        <v>2.3613518E7</v>
      </c>
      <c r="E224" s="125">
        <f t="shared" si="1"/>
        <v>26658579.13</v>
      </c>
      <c r="F224" s="125">
        <f t="shared" si="2"/>
        <v>-18453793.8</v>
      </c>
      <c r="G224" s="125">
        <f t="shared" si="11"/>
        <v>6010742</v>
      </c>
      <c r="H224" s="126">
        <f t="shared" si="4"/>
        <v>21765255.16</v>
      </c>
      <c r="I224" s="126">
        <f t="shared" si="5"/>
        <v>12021484</v>
      </c>
      <c r="J224" s="95" t="s">
        <v>341</v>
      </c>
      <c r="K224" s="95" t="s">
        <v>341</v>
      </c>
      <c r="L224" s="95" t="s">
        <v>341</v>
      </c>
      <c r="M224" s="95" t="s">
        <v>341</v>
      </c>
      <c r="N224" s="95" t="s">
        <v>341</v>
      </c>
      <c r="O224" s="95" t="s">
        <v>341</v>
      </c>
      <c r="P224" s="95" t="s">
        <v>341</v>
      </c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</row>
    <row r="225" ht="21.0" customHeight="1">
      <c r="A225" s="93">
        <v>1.29862445E8</v>
      </c>
      <c r="B225" s="93" t="s">
        <v>300</v>
      </c>
      <c r="C225" s="94">
        <v>0.0</v>
      </c>
      <c r="D225" s="94">
        <v>0.0</v>
      </c>
      <c r="E225" s="125">
        <f t="shared" si="1"/>
        <v>38477000</v>
      </c>
      <c r="F225" s="125">
        <f t="shared" si="2"/>
        <v>-61518000</v>
      </c>
      <c r="G225" s="125">
        <f t="shared" si="11"/>
        <v>0</v>
      </c>
      <c r="H225" s="126">
        <f t="shared" si="4"/>
        <v>-10606100</v>
      </c>
      <c r="I225" s="126">
        <f t="shared" si="5"/>
        <v>0</v>
      </c>
      <c r="J225" s="95" t="s">
        <v>341</v>
      </c>
      <c r="K225" s="95" t="s">
        <v>341</v>
      </c>
      <c r="L225" s="95" t="s">
        <v>341</v>
      </c>
      <c r="M225" s="95" t="s">
        <v>341</v>
      </c>
      <c r="N225" s="95" t="s">
        <v>341</v>
      </c>
      <c r="O225" s="95" t="s">
        <v>341</v>
      </c>
      <c r="P225" s="95" t="s">
        <v>341</v>
      </c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</row>
    <row r="226" ht="21.0" customHeight="1">
      <c r="A226" s="93">
        <v>1.48355572E8</v>
      </c>
      <c r="B226" s="93" t="s">
        <v>301</v>
      </c>
      <c r="C226" s="94">
        <v>2.3405086E7</v>
      </c>
      <c r="D226" s="94">
        <v>8739485.0</v>
      </c>
      <c r="E226" s="125">
        <f t="shared" si="1"/>
        <v>26140783.73</v>
      </c>
      <c r="F226" s="125">
        <f t="shared" si="2"/>
        <v>-19757685.97</v>
      </c>
      <c r="G226" s="125">
        <f t="shared" si="11"/>
        <v>5851271.5</v>
      </c>
      <c r="H226" s="126">
        <f t="shared" si="4"/>
        <v>19947294.74</v>
      </c>
      <c r="I226" s="126">
        <f t="shared" si="5"/>
        <v>11702543</v>
      </c>
      <c r="J226" s="95" t="s">
        <v>341</v>
      </c>
      <c r="K226" s="95" t="s">
        <v>341</v>
      </c>
      <c r="L226" s="95" t="s">
        <v>341</v>
      </c>
      <c r="M226" s="95" t="s">
        <v>341</v>
      </c>
      <c r="N226" s="95" t="s">
        <v>341</v>
      </c>
      <c r="O226" s="95" t="s">
        <v>341</v>
      </c>
      <c r="P226" s="95" t="s">
        <v>341</v>
      </c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</row>
    <row r="227" ht="21.0" customHeight="1">
      <c r="A227" s="93">
        <v>5.6270145E7</v>
      </c>
      <c r="B227" s="93" t="s">
        <v>302</v>
      </c>
      <c r="C227" s="94">
        <v>2.282136E7</v>
      </c>
      <c r="D227" s="94">
        <v>1.1728022E7</v>
      </c>
      <c r="E227" s="125">
        <f t="shared" si="1"/>
        <v>25706656.61</v>
      </c>
      <c r="F227" s="125">
        <f t="shared" si="2"/>
        <v>-20943171.08</v>
      </c>
      <c r="G227" s="125">
        <f t="shared" si="11"/>
        <v>5705340</v>
      </c>
      <c r="H227" s="126">
        <f t="shared" si="4"/>
        <v>18329488.88</v>
      </c>
      <c r="I227" s="126">
        <f t="shared" si="5"/>
        <v>11410680</v>
      </c>
      <c r="J227" s="95" t="s">
        <v>341</v>
      </c>
      <c r="K227" s="95" t="s">
        <v>341</v>
      </c>
      <c r="L227" s="95" t="s">
        <v>341</v>
      </c>
      <c r="M227" s="95" t="s">
        <v>341</v>
      </c>
      <c r="N227" s="95" t="s">
        <v>341</v>
      </c>
      <c r="O227" s="95" t="s">
        <v>341</v>
      </c>
      <c r="P227" s="95" t="s">
        <v>341</v>
      </c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</row>
    <row r="228" ht="21.0" customHeight="1">
      <c r="A228" s="93">
        <v>1.44096624E8</v>
      </c>
      <c r="B228" s="93" t="s">
        <v>303</v>
      </c>
      <c r="C228" s="94">
        <v>0.0</v>
      </c>
      <c r="D228" s="94">
        <v>0.0</v>
      </c>
      <c r="E228" s="125">
        <f t="shared" si="1"/>
        <v>38477000</v>
      </c>
      <c r="F228" s="125">
        <f t="shared" si="2"/>
        <v>-61518000</v>
      </c>
      <c r="G228" s="125">
        <f t="shared" si="11"/>
        <v>0</v>
      </c>
      <c r="H228" s="126">
        <f t="shared" si="4"/>
        <v>-10606100</v>
      </c>
      <c r="I228" s="126">
        <f t="shared" si="5"/>
        <v>0</v>
      </c>
      <c r="J228" s="95" t="s">
        <v>341</v>
      </c>
      <c r="K228" s="95" t="s">
        <v>341</v>
      </c>
      <c r="L228" s="95" t="s">
        <v>341</v>
      </c>
      <c r="M228" s="95" t="s">
        <v>341</v>
      </c>
      <c r="N228" s="95" t="s">
        <v>341</v>
      </c>
      <c r="O228" s="95" t="s">
        <v>341</v>
      </c>
      <c r="P228" s="95" t="s">
        <v>341</v>
      </c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</row>
    <row r="229" ht="21.0" customHeight="1">
      <c r="A229" s="93">
        <v>1.20777788E8</v>
      </c>
      <c r="B229" s="93" t="s">
        <v>304</v>
      </c>
      <c r="C229" s="94">
        <v>0.0</v>
      </c>
      <c r="D229" s="94">
        <v>0.0</v>
      </c>
      <c r="E229" s="125">
        <f t="shared" si="1"/>
        <v>38477000</v>
      </c>
      <c r="F229" s="125">
        <f t="shared" si="2"/>
        <v>-61518000</v>
      </c>
      <c r="G229" s="125">
        <f t="shared" si="11"/>
        <v>0</v>
      </c>
      <c r="H229" s="126">
        <f t="shared" si="4"/>
        <v>-10606100</v>
      </c>
      <c r="I229" s="126">
        <f t="shared" si="5"/>
        <v>0</v>
      </c>
      <c r="J229" s="95" t="s">
        <v>341</v>
      </c>
      <c r="K229" s="95" t="s">
        <v>341</v>
      </c>
      <c r="L229" s="95" t="s">
        <v>341</v>
      </c>
      <c r="M229" s="95" t="s">
        <v>341</v>
      </c>
      <c r="N229" s="95" t="s">
        <v>341</v>
      </c>
      <c r="O229" s="95" t="s">
        <v>341</v>
      </c>
      <c r="P229" s="95" t="s">
        <v>341</v>
      </c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</row>
    <row r="230" ht="21.0" customHeight="1">
      <c r="A230" s="93">
        <v>6.2280166E7</v>
      </c>
      <c r="B230" s="93" t="s">
        <v>305</v>
      </c>
      <c r="C230" s="94">
        <v>1.793565E7</v>
      </c>
      <c r="D230" s="94">
        <v>4247465.0</v>
      </c>
      <c r="E230" s="125">
        <f t="shared" si="1"/>
        <v>23561069.84</v>
      </c>
      <c r="F230" s="125">
        <f t="shared" si="2"/>
        <v>-30576715.01</v>
      </c>
      <c r="G230" s="125">
        <f t="shared" si="11"/>
        <v>4483912.5</v>
      </c>
      <c r="H230" s="126">
        <f t="shared" si="4"/>
        <v>6505356.691</v>
      </c>
      <c r="I230" s="126">
        <f t="shared" si="5"/>
        <v>8967825</v>
      </c>
      <c r="J230" s="95" t="s">
        <v>341</v>
      </c>
      <c r="K230" s="95" t="s">
        <v>341</v>
      </c>
      <c r="L230" s="95" t="s">
        <v>341</v>
      </c>
      <c r="M230" s="95" t="s">
        <v>341</v>
      </c>
      <c r="N230" s="95" t="s">
        <v>341</v>
      </c>
      <c r="O230" s="95" t="s">
        <v>341</v>
      </c>
      <c r="P230" s="95" t="s">
        <v>341</v>
      </c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</row>
    <row r="231" ht="21.0" customHeight="1">
      <c r="A231" s="93">
        <v>1.37840286E8</v>
      </c>
      <c r="B231" s="93" t="s">
        <v>306</v>
      </c>
      <c r="C231" s="94">
        <v>0.0</v>
      </c>
      <c r="D231" s="94">
        <v>0.0</v>
      </c>
      <c r="E231" s="125">
        <f t="shared" si="1"/>
        <v>38477000</v>
      </c>
      <c r="F231" s="125">
        <f t="shared" si="2"/>
        <v>-61518000</v>
      </c>
      <c r="G231" s="125">
        <f t="shared" si="11"/>
        <v>0</v>
      </c>
      <c r="H231" s="126">
        <f t="shared" si="4"/>
        <v>-10606100</v>
      </c>
      <c r="I231" s="126">
        <f t="shared" si="5"/>
        <v>0</v>
      </c>
      <c r="J231" s="95" t="s">
        <v>341</v>
      </c>
      <c r="K231" s="95" t="s">
        <v>341</v>
      </c>
      <c r="L231" s="95" t="s">
        <v>341</v>
      </c>
      <c r="M231" s="95" t="s">
        <v>341</v>
      </c>
      <c r="N231" s="95" t="s">
        <v>341</v>
      </c>
      <c r="O231" s="95" t="s">
        <v>341</v>
      </c>
      <c r="P231" s="95" t="s">
        <v>341</v>
      </c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</row>
    <row r="232" ht="21.0" customHeight="1">
      <c r="A232" s="93">
        <v>6.8699875E7</v>
      </c>
      <c r="B232" s="93" t="s">
        <v>307</v>
      </c>
      <c r="C232" s="94">
        <v>0.0</v>
      </c>
      <c r="D232" s="94">
        <v>0.0</v>
      </c>
      <c r="E232" s="125">
        <f t="shared" si="1"/>
        <v>38477000</v>
      </c>
      <c r="F232" s="125">
        <f t="shared" si="2"/>
        <v>-61518000</v>
      </c>
      <c r="G232" s="125">
        <f t="shared" si="11"/>
        <v>0</v>
      </c>
      <c r="H232" s="126">
        <f t="shared" si="4"/>
        <v>-10606100</v>
      </c>
      <c r="I232" s="126">
        <f t="shared" si="5"/>
        <v>0</v>
      </c>
      <c r="J232" s="95" t="s">
        <v>341</v>
      </c>
      <c r="K232" s="95" t="s">
        <v>341</v>
      </c>
      <c r="L232" s="95" t="s">
        <v>341</v>
      </c>
      <c r="M232" s="95" t="s">
        <v>341</v>
      </c>
      <c r="N232" s="95" t="s">
        <v>341</v>
      </c>
      <c r="O232" s="95" t="s">
        <v>341</v>
      </c>
      <c r="P232" s="95" t="s">
        <v>341</v>
      </c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</row>
    <row r="233" ht="21.0" customHeight="1">
      <c r="A233" s="93">
        <v>8.7579313E7</v>
      </c>
      <c r="B233" s="93" t="s">
        <v>308</v>
      </c>
      <c r="C233" s="94">
        <v>1.31872E7</v>
      </c>
      <c r="D233" s="94">
        <v>2825806.0</v>
      </c>
      <c r="E233" s="125">
        <f t="shared" si="1"/>
        <v>24023169.45</v>
      </c>
      <c r="F233" s="125">
        <f t="shared" si="2"/>
        <v>-39445177.63</v>
      </c>
      <c r="G233" s="125">
        <f t="shared" si="11"/>
        <v>3296800</v>
      </c>
      <c r="H233" s="126">
        <f t="shared" si="4"/>
        <v>-2047668.161</v>
      </c>
      <c r="I233" s="126">
        <f t="shared" si="5"/>
        <v>6593600</v>
      </c>
      <c r="J233" s="95" t="s">
        <v>341</v>
      </c>
      <c r="K233" s="95" t="s">
        <v>341</v>
      </c>
      <c r="L233" s="95" t="s">
        <v>341</v>
      </c>
      <c r="M233" s="95" t="s">
        <v>341</v>
      </c>
      <c r="N233" s="95" t="s">
        <v>341</v>
      </c>
      <c r="O233" s="95" t="s">
        <v>341</v>
      </c>
      <c r="P233" s="95" t="s">
        <v>341</v>
      </c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</row>
    <row r="234" ht="21.0" customHeight="1">
      <c r="A234" s="93">
        <v>1.4358749E8</v>
      </c>
      <c r="B234" s="93" t="s">
        <v>309</v>
      </c>
      <c r="C234" s="94">
        <v>0.0</v>
      </c>
      <c r="D234" s="94">
        <v>0.0</v>
      </c>
      <c r="E234" s="125">
        <f t="shared" si="1"/>
        <v>38477000</v>
      </c>
      <c r="F234" s="125">
        <f t="shared" si="2"/>
        <v>-61518000</v>
      </c>
      <c r="G234" s="125">
        <f t="shared" si="11"/>
        <v>0</v>
      </c>
      <c r="H234" s="126">
        <f t="shared" si="4"/>
        <v>-10606100</v>
      </c>
      <c r="I234" s="126">
        <f t="shared" si="5"/>
        <v>0</v>
      </c>
      <c r="J234" s="95" t="s">
        <v>341</v>
      </c>
      <c r="K234" s="95" t="s">
        <v>341</v>
      </c>
      <c r="L234" s="95" t="s">
        <v>341</v>
      </c>
      <c r="M234" s="95" t="s">
        <v>341</v>
      </c>
      <c r="N234" s="95" t="s">
        <v>341</v>
      </c>
      <c r="O234" s="95" t="s">
        <v>341</v>
      </c>
      <c r="P234" s="95" t="s">
        <v>341</v>
      </c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</row>
    <row r="235" ht="21.0" customHeight="1">
      <c r="A235" s="93">
        <v>1.54073945E8</v>
      </c>
      <c r="B235" s="93" t="s">
        <v>310</v>
      </c>
      <c r="C235" s="94">
        <v>1.687574E7</v>
      </c>
      <c r="D235" s="94">
        <v>3284697.0</v>
      </c>
      <c r="E235" s="125">
        <f t="shared" si="1"/>
        <v>23446517.01</v>
      </c>
      <c r="F235" s="125">
        <f t="shared" si="2"/>
        <v>-32598514.28</v>
      </c>
      <c r="G235" s="125">
        <f t="shared" si="11"/>
        <v>4218935</v>
      </c>
      <c r="H235" s="126">
        <f t="shared" si="4"/>
        <v>4345063.772</v>
      </c>
      <c r="I235" s="126">
        <f t="shared" si="5"/>
        <v>8437870</v>
      </c>
      <c r="J235" s="95" t="s">
        <v>341</v>
      </c>
      <c r="K235" s="95" t="s">
        <v>341</v>
      </c>
      <c r="L235" s="95" t="s">
        <v>341</v>
      </c>
      <c r="M235" s="95" t="s">
        <v>341</v>
      </c>
      <c r="N235" s="95" t="s">
        <v>341</v>
      </c>
      <c r="O235" s="95" t="s">
        <v>341</v>
      </c>
      <c r="P235" s="95" t="s">
        <v>341</v>
      </c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</row>
    <row r="236" ht="21.0" customHeight="1">
      <c r="A236" s="93">
        <v>1.68821399E8</v>
      </c>
      <c r="B236" s="93" t="s">
        <v>311</v>
      </c>
      <c r="C236" s="94">
        <v>1.3627762E7</v>
      </c>
      <c r="D236" s="94">
        <v>3357118.0</v>
      </c>
      <c r="E236" s="125">
        <f t="shared" si="1"/>
        <v>23874613</v>
      </c>
      <c r="F236" s="125">
        <f t="shared" si="2"/>
        <v>-38642872.47</v>
      </c>
      <c r="G236" s="125">
        <f t="shared" si="11"/>
        <v>3406940.5</v>
      </c>
      <c r="H236" s="126">
        <f t="shared" si="4"/>
        <v>-1376042.179</v>
      </c>
      <c r="I236" s="126">
        <f t="shared" si="5"/>
        <v>6813881</v>
      </c>
      <c r="J236" s="95" t="s">
        <v>341</v>
      </c>
      <c r="K236" s="95" t="s">
        <v>341</v>
      </c>
      <c r="L236" s="95" t="s">
        <v>341</v>
      </c>
      <c r="M236" s="95" t="s">
        <v>341</v>
      </c>
      <c r="N236" s="95" t="s">
        <v>341</v>
      </c>
      <c r="O236" s="95" t="s">
        <v>341</v>
      </c>
      <c r="P236" s="95" t="s">
        <v>341</v>
      </c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</row>
    <row r="237" ht="21.0" customHeight="1">
      <c r="A237" s="93">
        <v>1.4420936E8</v>
      </c>
      <c r="B237" s="93" t="s">
        <v>312</v>
      </c>
      <c r="C237" s="94">
        <v>1.2934235E7</v>
      </c>
      <c r="D237" s="94">
        <v>1499914.0</v>
      </c>
      <c r="E237" s="125">
        <f t="shared" si="1"/>
        <v>24118237.79</v>
      </c>
      <c r="F237" s="125">
        <f t="shared" si="2"/>
        <v>-39903954.74</v>
      </c>
      <c r="G237" s="125">
        <f t="shared" si="11"/>
        <v>3233558.75</v>
      </c>
      <c r="H237" s="126">
        <f t="shared" si="4"/>
        <v>-2422036.547</v>
      </c>
      <c r="I237" s="126">
        <f t="shared" si="5"/>
        <v>6467117.5</v>
      </c>
      <c r="J237" s="95" t="s">
        <v>341</v>
      </c>
      <c r="K237" s="95" t="s">
        <v>341</v>
      </c>
      <c r="L237" s="95" t="s">
        <v>341</v>
      </c>
      <c r="M237" s="95" t="s">
        <v>341</v>
      </c>
      <c r="N237" s="95" t="s">
        <v>341</v>
      </c>
      <c r="O237" s="95" t="s">
        <v>341</v>
      </c>
      <c r="P237" s="95" t="s">
        <v>341</v>
      </c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</row>
    <row r="238" ht="21.0" customHeight="1">
      <c r="A238" s="93">
        <v>1.71293992E8</v>
      </c>
      <c r="B238" s="93" t="s">
        <v>313</v>
      </c>
      <c r="C238" s="94">
        <v>0.0</v>
      </c>
      <c r="D238" s="94">
        <v>0.0</v>
      </c>
      <c r="E238" s="125">
        <f t="shared" si="1"/>
        <v>38477000</v>
      </c>
      <c r="F238" s="125">
        <f t="shared" si="2"/>
        <v>-61518000</v>
      </c>
      <c r="G238" s="125">
        <f t="shared" si="11"/>
        <v>0</v>
      </c>
      <c r="H238" s="126">
        <f t="shared" si="4"/>
        <v>-10606100</v>
      </c>
      <c r="I238" s="126">
        <f t="shared" si="5"/>
        <v>0</v>
      </c>
      <c r="J238" s="95" t="s">
        <v>341</v>
      </c>
      <c r="K238" s="95" t="s">
        <v>341</v>
      </c>
      <c r="L238" s="95" t="s">
        <v>341</v>
      </c>
      <c r="M238" s="95" t="s">
        <v>341</v>
      </c>
      <c r="N238" s="95" t="s">
        <v>341</v>
      </c>
      <c r="O238" s="95" t="s">
        <v>341</v>
      </c>
      <c r="P238" s="95" t="s">
        <v>341</v>
      </c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</row>
    <row r="239" ht="21.0" customHeight="1">
      <c r="A239" s="93"/>
      <c r="B239" s="93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111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</row>
    <row r="240" ht="21.0" customHeight="1">
      <c r="A240" s="93"/>
      <c r="B240" s="93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111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</row>
    <row r="241" ht="21.0" customHeight="1">
      <c r="A241" s="93"/>
      <c r="B241" s="93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111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</row>
    <row r="242" ht="21.0" customHeight="1">
      <c r="A242" s="93"/>
      <c r="B242" s="93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111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</row>
    <row r="243" ht="21.0" customHeight="1">
      <c r="A243" s="93"/>
      <c r="B243" s="93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111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</row>
    <row r="244" ht="21.0" customHeight="1">
      <c r="A244" s="93"/>
      <c r="B244" s="93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111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</row>
    <row r="245" ht="21.0" customHeight="1">
      <c r="A245" s="93"/>
      <c r="B245" s="93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111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</row>
    <row r="246" ht="21.0" customHeight="1">
      <c r="A246" s="93"/>
      <c r="B246" s="93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111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</row>
    <row r="247" ht="21.0" customHeight="1">
      <c r="A247" s="93"/>
      <c r="B247" s="93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111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</row>
    <row r="248" ht="21.0" customHeight="1">
      <c r="A248" s="93"/>
      <c r="B248" s="93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111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</row>
    <row r="249" ht="21.0" customHeight="1">
      <c r="A249" s="93"/>
      <c r="B249" s="93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111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</row>
    <row r="250" ht="21.0" customHeight="1">
      <c r="A250" s="93"/>
      <c r="B250" s="93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111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</row>
    <row r="251" ht="21.0" customHeight="1">
      <c r="A251" s="93"/>
      <c r="B251" s="93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111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</row>
    <row r="252" ht="21.0" customHeight="1">
      <c r="A252" s="93"/>
      <c r="B252" s="93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111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</row>
    <row r="253" ht="21.0" customHeight="1">
      <c r="A253" s="93"/>
      <c r="B253" s="93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111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</row>
    <row r="254" ht="21.0" customHeight="1">
      <c r="A254" s="93"/>
      <c r="B254" s="93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111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</row>
    <row r="255" ht="21.0" customHeight="1">
      <c r="A255" s="93"/>
      <c r="B255" s="93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111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</row>
    <row r="256" ht="21.0" customHeight="1">
      <c r="A256" s="93"/>
      <c r="B256" s="93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111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</row>
    <row r="257" ht="21.0" customHeight="1">
      <c r="A257" s="93"/>
      <c r="B257" s="93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111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</row>
    <row r="258" ht="21.0" customHeight="1">
      <c r="A258" s="93"/>
      <c r="B258" s="93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111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</row>
    <row r="259" ht="21.0" customHeight="1">
      <c r="A259" s="93"/>
      <c r="B259" s="93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111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</row>
    <row r="260" ht="21.0" customHeight="1">
      <c r="A260" s="93"/>
      <c r="B260" s="93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111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</row>
    <row r="261" ht="21.0" customHeight="1">
      <c r="A261" s="93"/>
      <c r="B261" s="93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111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</row>
    <row r="262" ht="21.0" customHeight="1">
      <c r="A262" s="93"/>
      <c r="B262" s="93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111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</row>
    <row r="263" ht="21.0" customHeight="1">
      <c r="A263" s="93"/>
      <c r="B263" s="93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111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</row>
    <row r="264" ht="21.0" customHeight="1">
      <c r="A264" s="93"/>
      <c r="B264" s="93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111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</row>
    <row r="265" ht="21.0" customHeight="1">
      <c r="A265" s="93"/>
      <c r="B265" s="93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111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</row>
    <row r="266" ht="21.0" customHeight="1">
      <c r="A266" s="93"/>
      <c r="B266" s="93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111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</row>
    <row r="267" ht="21.0" customHeight="1">
      <c r="A267" s="93"/>
      <c r="B267" s="93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111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</row>
    <row r="268" ht="21.0" customHeight="1">
      <c r="A268" s="93"/>
      <c r="B268" s="93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111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</row>
    <row r="269" ht="21.0" customHeight="1">
      <c r="A269" s="93"/>
      <c r="B269" s="93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111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</row>
    <row r="270" ht="21.0" customHeight="1">
      <c r="A270" s="93"/>
      <c r="B270" s="93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111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</row>
    <row r="271" ht="21.0" customHeight="1">
      <c r="A271" s="93"/>
      <c r="B271" s="93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111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</row>
    <row r="272" ht="21.0" customHeight="1">
      <c r="A272" s="93"/>
      <c r="B272" s="93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111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</row>
    <row r="273" ht="21.0" customHeight="1">
      <c r="A273" s="93"/>
      <c r="B273" s="93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111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</row>
    <row r="274" ht="21.0" customHeight="1">
      <c r="A274" s="93"/>
      <c r="B274" s="93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111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</row>
    <row r="275" ht="21.0" customHeight="1">
      <c r="A275" s="93"/>
      <c r="B275" s="93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111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</row>
    <row r="276" ht="21.0" customHeight="1">
      <c r="A276" s="93"/>
      <c r="B276" s="93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111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</row>
    <row r="277" ht="21.0" customHeight="1">
      <c r="A277" s="93"/>
      <c r="B277" s="93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111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</row>
    <row r="278" ht="21.0" customHeight="1">
      <c r="A278" s="93"/>
      <c r="B278" s="93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111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</row>
    <row r="279" ht="21.0" customHeight="1">
      <c r="A279" s="93"/>
      <c r="B279" s="93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111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</row>
    <row r="280" ht="21.0" customHeight="1">
      <c r="A280" s="93"/>
      <c r="B280" s="93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111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</row>
    <row r="281" ht="21.0" customHeight="1">
      <c r="A281" s="93"/>
      <c r="B281" s="93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111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</row>
    <row r="282" ht="21.0" customHeight="1">
      <c r="A282" s="93"/>
      <c r="B282" s="93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111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</row>
    <row r="283" ht="21.0" customHeight="1">
      <c r="A283" s="93"/>
      <c r="B283" s="93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111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</row>
    <row r="284" ht="21.0" customHeight="1">
      <c r="A284" s="93"/>
      <c r="B284" s="93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111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</row>
    <row r="285" ht="21.0" customHeight="1">
      <c r="A285" s="93"/>
      <c r="B285" s="93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111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</row>
    <row r="286" ht="21.0" customHeight="1">
      <c r="A286" s="93"/>
      <c r="B286" s="93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111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</row>
    <row r="287" ht="21.0" customHeight="1">
      <c r="A287" s="93"/>
      <c r="B287" s="93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111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</row>
    <row r="288" ht="21.0" customHeight="1">
      <c r="A288" s="93"/>
      <c r="B288" s="93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111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</row>
    <row r="289" ht="21.0" customHeight="1">
      <c r="A289" s="93"/>
      <c r="B289" s="93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111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</row>
    <row r="290" ht="21.0" customHeight="1">
      <c r="A290" s="93"/>
      <c r="B290" s="93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111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</row>
    <row r="291" ht="21.0" customHeight="1">
      <c r="A291" s="93"/>
      <c r="B291" s="93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111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</row>
    <row r="292" ht="21.0" customHeight="1">
      <c r="A292" s="93"/>
      <c r="B292" s="93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111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</row>
    <row r="293" ht="21.0" customHeight="1">
      <c r="A293" s="93"/>
      <c r="B293" s="93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111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</row>
    <row r="294" ht="21.0" customHeight="1">
      <c r="A294" s="93"/>
      <c r="B294" s="93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111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</row>
    <row r="295" ht="21.0" customHeight="1">
      <c r="A295" s="93"/>
      <c r="B295" s="93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111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</row>
    <row r="296" ht="21.0" customHeight="1">
      <c r="A296" s="93"/>
      <c r="B296" s="93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111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</row>
    <row r="297" ht="21.0" customHeight="1">
      <c r="A297" s="93"/>
      <c r="B297" s="93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111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</row>
    <row r="298" ht="21.0" customHeight="1">
      <c r="A298" s="93"/>
      <c r="B298" s="93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111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</row>
    <row r="299" ht="21.0" customHeight="1">
      <c r="A299" s="93"/>
      <c r="B299" s="93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111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</row>
    <row r="300" ht="21.0" customHeight="1">
      <c r="A300" s="93"/>
      <c r="B300" s="93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111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</row>
    <row r="301" ht="21.0" customHeight="1">
      <c r="A301" s="93"/>
      <c r="B301" s="93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111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</row>
    <row r="302" ht="21.0" customHeight="1">
      <c r="A302" s="93"/>
      <c r="B302" s="93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111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</row>
    <row r="303" ht="21.0" customHeight="1">
      <c r="A303" s="93"/>
      <c r="B303" s="93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111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</row>
    <row r="304" ht="21.0" customHeight="1">
      <c r="A304" s="93"/>
      <c r="B304" s="93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111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</row>
    <row r="305" ht="21.0" customHeight="1">
      <c r="A305" s="93"/>
      <c r="B305" s="93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111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</row>
    <row r="306" ht="21.0" customHeight="1">
      <c r="A306" s="78"/>
      <c r="B306" s="78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</row>
    <row r="307" ht="21.0" customHeight="1">
      <c r="A307" s="78"/>
      <c r="B307" s="78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</row>
    <row r="308" ht="21.0" customHeight="1">
      <c r="A308" s="78"/>
      <c r="B308" s="78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</row>
    <row r="309" ht="21.0" customHeight="1">
      <c r="A309" s="78"/>
      <c r="B309" s="78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</row>
    <row r="310" ht="21.0" customHeight="1">
      <c r="A310" s="78"/>
      <c r="B310" s="78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</row>
    <row r="311" ht="21.0" customHeight="1">
      <c r="A311" s="78"/>
      <c r="B311" s="78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</row>
    <row r="312" ht="21.0" customHeight="1">
      <c r="A312" s="78"/>
      <c r="B312" s="78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</row>
    <row r="313" ht="21.0" customHeight="1">
      <c r="A313" s="78"/>
      <c r="B313" s="78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</row>
    <row r="314" ht="21.0" customHeight="1">
      <c r="A314" s="78"/>
      <c r="B314" s="78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</row>
    <row r="315" ht="21.0" customHeight="1">
      <c r="A315" s="78"/>
      <c r="B315" s="78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</row>
    <row r="316" ht="21.0" customHeight="1">
      <c r="A316" s="78"/>
      <c r="B316" s="78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</row>
    <row r="317" ht="21.0" customHeight="1">
      <c r="A317" s="78"/>
      <c r="B317" s="78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</row>
    <row r="318" ht="21.0" customHeight="1">
      <c r="A318" s="78"/>
      <c r="B318" s="78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</row>
    <row r="319" ht="21.0" customHeight="1">
      <c r="A319" s="78"/>
      <c r="B319" s="78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</row>
    <row r="320" ht="21.0" customHeight="1">
      <c r="A320" s="78"/>
      <c r="B320" s="78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</row>
    <row r="321" ht="21.0" customHeight="1">
      <c r="A321" s="78"/>
      <c r="B321" s="78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</row>
    <row r="322" ht="21.0" customHeight="1">
      <c r="A322" s="78"/>
      <c r="B322" s="78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</row>
    <row r="323" ht="21.0" customHeight="1">
      <c r="A323" s="78"/>
      <c r="B323" s="78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</row>
    <row r="324" ht="21.0" customHeight="1">
      <c r="A324" s="78"/>
      <c r="B324" s="78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</row>
    <row r="325" ht="21.0" customHeight="1">
      <c r="A325" s="78"/>
      <c r="B325" s="78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</row>
    <row r="326" ht="21.0" customHeight="1">
      <c r="A326" s="78"/>
      <c r="B326" s="78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</row>
    <row r="327" ht="21.0" customHeight="1">
      <c r="A327" s="78"/>
      <c r="B327" s="78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</row>
    <row r="328" ht="21.0" customHeight="1">
      <c r="A328" s="78"/>
      <c r="B328" s="78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</row>
    <row r="329" ht="21.0" customHeight="1">
      <c r="A329" s="78"/>
      <c r="B329" s="78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</row>
    <row r="330" ht="21.0" customHeight="1">
      <c r="A330" s="78"/>
      <c r="B330" s="78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</row>
    <row r="331" ht="21.0" customHeight="1">
      <c r="A331" s="78"/>
      <c r="B331" s="78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</row>
    <row r="332" ht="21.0" customHeight="1">
      <c r="A332" s="78"/>
      <c r="B332" s="78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</row>
    <row r="333" ht="21.0" customHeight="1">
      <c r="A333" s="78"/>
      <c r="B333" s="78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</row>
    <row r="334" ht="21.0" customHeight="1">
      <c r="A334" s="78"/>
      <c r="B334" s="78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</row>
    <row r="335" ht="21.0" customHeight="1">
      <c r="A335" s="78"/>
      <c r="B335" s="78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</row>
    <row r="336" ht="21.0" customHeight="1">
      <c r="A336" s="78"/>
      <c r="B336" s="78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</row>
    <row r="337" ht="21.0" customHeight="1">
      <c r="A337" s="78"/>
      <c r="B337" s="78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</row>
    <row r="338" ht="21.0" customHeight="1">
      <c r="A338" s="78"/>
      <c r="B338" s="78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</row>
    <row r="339" ht="21.0" customHeight="1">
      <c r="A339" s="78"/>
      <c r="B339" s="78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</row>
    <row r="340" ht="21.0" customHeight="1">
      <c r="A340" s="78"/>
      <c r="B340" s="78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</row>
    <row r="341" ht="21.0" customHeight="1">
      <c r="A341" s="78"/>
      <c r="B341" s="78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</row>
    <row r="342" ht="21.0" customHeight="1">
      <c r="A342" s="78"/>
      <c r="B342" s="78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</row>
    <row r="343" ht="21.0" customHeight="1">
      <c r="A343" s="78"/>
      <c r="B343" s="78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</row>
    <row r="344" ht="21.0" customHeight="1">
      <c r="A344" s="78"/>
      <c r="B344" s="78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</row>
    <row r="345" ht="21.0" customHeight="1">
      <c r="A345" s="78"/>
      <c r="B345" s="78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</row>
    <row r="346" ht="21.0" customHeight="1">
      <c r="A346" s="78"/>
      <c r="B346" s="78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</row>
    <row r="347" ht="21.0" customHeight="1">
      <c r="A347" s="78"/>
      <c r="B347" s="78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</row>
    <row r="348" ht="21.0" customHeight="1">
      <c r="A348" s="78"/>
      <c r="B348" s="78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</row>
    <row r="349" ht="21.0" customHeight="1">
      <c r="A349" s="78"/>
      <c r="B349" s="78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</row>
    <row r="350" ht="21.0" customHeight="1">
      <c r="A350" s="78"/>
      <c r="B350" s="78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</row>
    <row r="351" ht="21.0" customHeight="1">
      <c r="A351" s="78"/>
      <c r="B351" s="78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</row>
    <row r="352" ht="21.0" customHeight="1">
      <c r="A352" s="78"/>
      <c r="B352" s="78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</row>
    <row r="353" ht="21.0" customHeight="1">
      <c r="A353" s="78"/>
      <c r="B353" s="78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</row>
    <row r="354" ht="21.0" customHeight="1">
      <c r="A354" s="78"/>
      <c r="B354" s="78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</row>
    <row r="355" ht="21.0" customHeight="1">
      <c r="A355" s="78"/>
      <c r="B355" s="78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</row>
    <row r="356" ht="21.0" customHeight="1">
      <c r="A356" s="78"/>
      <c r="B356" s="78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</row>
    <row r="357" ht="21.0" customHeight="1">
      <c r="A357" s="78"/>
      <c r="B357" s="78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</row>
    <row r="358" ht="21.0" customHeight="1">
      <c r="A358" s="78"/>
      <c r="B358" s="78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</row>
    <row r="359" ht="21.0" customHeight="1">
      <c r="A359" s="78"/>
      <c r="B359" s="78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</row>
    <row r="360" ht="21.0" customHeight="1">
      <c r="A360" s="78"/>
      <c r="B360" s="78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</row>
    <row r="361" ht="21.0" customHeight="1">
      <c r="A361" s="78"/>
      <c r="B361" s="78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</row>
    <row r="362" ht="21.0" customHeight="1">
      <c r="A362" s="78"/>
      <c r="B362" s="78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</row>
    <row r="363" ht="21.0" customHeight="1">
      <c r="A363" s="78"/>
      <c r="B363" s="78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</row>
    <row r="364" ht="21.0" customHeight="1">
      <c r="A364" s="78"/>
      <c r="B364" s="78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</row>
    <row r="365" ht="21.0" customHeight="1">
      <c r="A365" s="78"/>
      <c r="B365" s="78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</row>
    <row r="366" ht="21.0" customHeight="1">
      <c r="A366" s="78"/>
      <c r="B366" s="78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</row>
    <row r="367" ht="21.0" customHeight="1">
      <c r="A367" s="78"/>
      <c r="B367" s="78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</row>
    <row r="368" ht="21.0" customHeight="1">
      <c r="A368" s="78"/>
      <c r="B368" s="78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</row>
    <row r="369" ht="21.0" customHeight="1">
      <c r="A369" s="78"/>
      <c r="B369" s="78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</row>
    <row r="370" ht="21.0" customHeight="1">
      <c r="A370" s="78"/>
      <c r="B370" s="78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</row>
    <row r="371" ht="21.0" customHeight="1">
      <c r="A371" s="78"/>
      <c r="B371" s="78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</row>
    <row r="372" ht="21.0" customHeight="1">
      <c r="A372" s="78"/>
      <c r="B372" s="78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</row>
    <row r="373" ht="21.0" customHeight="1">
      <c r="A373" s="78"/>
      <c r="B373" s="78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</row>
    <row r="374" ht="21.0" customHeight="1">
      <c r="A374" s="78"/>
      <c r="B374" s="78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</row>
    <row r="375" ht="21.0" customHeight="1">
      <c r="A375" s="78"/>
      <c r="B375" s="78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</row>
    <row r="376" ht="21.0" customHeight="1">
      <c r="A376" s="78"/>
      <c r="B376" s="78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</row>
    <row r="377" ht="21.0" customHeight="1">
      <c r="A377" s="78"/>
      <c r="B377" s="78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</row>
    <row r="378" ht="21.0" customHeight="1">
      <c r="A378" s="78"/>
      <c r="B378" s="78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</row>
    <row r="379" ht="21.0" customHeight="1">
      <c r="A379" s="78"/>
      <c r="B379" s="78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</row>
    <row r="380" ht="21.0" customHeight="1">
      <c r="A380" s="78"/>
      <c r="B380" s="78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</row>
    <row r="381" ht="21.0" customHeight="1">
      <c r="A381" s="78"/>
      <c r="B381" s="78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</row>
    <row r="382" ht="21.0" customHeight="1">
      <c r="A382" s="78"/>
      <c r="B382" s="78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</row>
    <row r="383" ht="21.0" customHeight="1">
      <c r="A383" s="78"/>
      <c r="B383" s="78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</row>
    <row r="384" ht="21.0" customHeight="1">
      <c r="A384" s="78"/>
      <c r="B384" s="78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</row>
    <row r="385" ht="21.0" customHeight="1">
      <c r="A385" s="78"/>
      <c r="B385" s="78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</row>
    <row r="386" ht="21.0" customHeight="1">
      <c r="A386" s="78"/>
      <c r="B386" s="78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</row>
    <row r="387" ht="21.0" customHeight="1">
      <c r="A387" s="78"/>
      <c r="B387" s="78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</row>
    <row r="388" ht="21.0" customHeight="1">
      <c r="A388" s="78"/>
      <c r="B388" s="78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</row>
    <row r="389" ht="21.0" customHeight="1">
      <c r="A389" s="78"/>
      <c r="B389" s="78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</row>
    <row r="390" ht="21.0" customHeight="1">
      <c r="A390" s="78"/>
      <c r="B390" s="78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</row>
    <row r="391" ht="21.0" customHeight="1">
      <c r="A391" s="78"/>
      <c r="B391" s="78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</row>
    <row r="392" ht="21.0" customHeight="1">
      <c r="A392" s="78"/>
      <c r="B392" s="78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</row>
    <row r="393" ht="21.0" customHeight="1">
      <c r="A393" s="78"/>
      <c r="B393" s="78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</row>
    <row r="394" ht="21.0" customHeight="1">
      <c r="A394" s="78"/>
      <c r="B394" s="78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</row>
    <row r="395" ht="21.0" customHeight="1">
      <c r="A395" s="78"/>
      <c r="B395" s="78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</row>
    <row r="396" ht="21.0" customHeight="1">
      <c r="A396" s="78"/>
      <c r="B396" s="78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</row>
    <row r="397" ht="21.0" customHeight="1">
      <c r="A397" s="78"/>
      <c r="B397" s="78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</row>
    <row r="398" ht="21.0" customHeight="1">
      <c r="A398" s="78"/>
      <c r="B398" s="78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</row>
    <row r="399" ht="21.0" customHeight="1">
      <c r="A399" s="78"/>
      <c r="B399" s="78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</row>
    <row r="400" ht="21.0" customHeight="1">
      <c r="A400" s="78"/>
      <c r="B400" s="78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</row>
    <row r="401" ht="21.0" customHeight="1">
      <c r="A401" s="78"/>
      <c r="B401" s="78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</row>
    <row r="402" ht="21.0" customHeight="1">
      <c r="A402" s="78"/>
      <c r="B402" s="78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</row>
    <row r="403" ht="21.0" customHeight="1">
      <c r="A403" s="78"/>
      <c r="B403" s="78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</row>
    <row r="404" ht="21.0" customHeight="1">
      <c r="A404" s="78"/>
      <c r="B404" s="78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</row>
    <row r="405" ht="21.0" customHeight="1">
      <c r="A405" s="78"/>
      <c r="B405" s="78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</row>
    <row r="406" ht="21.0" customHeight="1">
      <c r="A406" s="78"/>
      <c r="B406" s="78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</row>
    <row r="407" ht="21.0" customHeight="1">
      <c r="A407" s="78"/>
      <c r="B407" s="78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</row>
    <row r="408" ht="21.0" customHeight="1">
      <c r="A408" s="78"/>
      <c r="B408" s="78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</row>
    <row r="409" ht="21.0" customHeight="1">
      <c r="A409" s="78"/>
      <c r="B409" s="78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</row>
    <row r="410" ht="21.0" customHeight="1">
      <c r="A410" s="78"/>
      <c r="B410" s="78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</row>
    <row r="411" ht="21.0" customHeight="1">
      <c r="A411" s="78"/>
      <c r="B411" s="78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</row>
    <row r="412" ht="21.0" customHeight="1">
      <c r="A412" s="78"/>
      <c r="B412" s="78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</row>
    <row r="413" ht="21.0" customHeight="1">
      <c r="A413" s="78"/>
      <c r="B413" s="78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</row>
    <row r="414" ht="21.0" customHeight="1">
      <c r="A414" s="78"/>
      <c r="B414" s="78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</row>
    <row r="415" ht="21.0" customHeight="1">
      <c r="A415" s="78"/>
      <c r="B415" s="78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</row>
    <row r="416" ht="21.0" customHeight="1">
      <c r="A416" s="78"/>
      <c r="B416" s="78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</row>
    <row r="417" ht="21.0" customHeight="1">
      <c r="A417" s="78"/>
      <c r="B417" s="78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</row>
    <row r="418" ht="21.0" customHeight="1">
      <c r="A418" s="78"/>
      <c r="B418" s="78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</row>
    <row r="419" ht="21.0" customHeight="1">
      <c r="A419" s="78"/>
      <c r="B419" s="78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</row>
    <row r="420" ht="21.0" customHeight="1">
      <c r="A420" s="78"/>
      <c r="B420" s="78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</row>
    <row r="421" ht="21.0" customHeight="1">
      <c r="A421" s="78"/>
      <c r="B421" s="78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</row>
    <row r="422" ht="21.0" customHeight="1">
      <c r="A422" s="78"/>
      <c r="B422" s="78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</row>
    <row r="423" ht="21.0" customHeight="1">
      <c r="A423" s="78"/>
      <c r="B423" s="78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</row>
    <row r="424" ht="21.0" customHeight="1">
      <c r="A424" s="78"/>
      <c r="B424" s="78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</row>
    <row r="425" ht="21.0" customHeight="1">
      <c r="A425" s="78"/>
      <c r="B425" s="78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</row>
    <row r="426" ht="21.0" customHeight="1">
      <c r="A426" s="78"/>
      <c r="B426" s="78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</row>
    <row r="427" ht="21.0" customHeight="1">
      <c r="A427" s="78"/>
      <c r="B427" s="78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</row>
    <row r="428" ht="21.0" customHeight="1">
      <c r="A428" s="78"/>
      <c r="B428" s="78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</row>
    <row r="429" ht="21.0" customHeight="1">
      <c r="A429" s="78"/>
      <c r="B429" s="78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</row>
    <row r="430" ht="21.0" customHeight="1">
      <c r="A430" s="78"/>
      <c r="B430" s="78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</row>
    <row r="431" ht="21.0" customHeight="1">
      <c r="A431" s="78"/>
      <c r="B431" s="78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</row>
    <row r="432" ht="21.0" customHeight="1">
      <c r="A432" s="78"/>
      <c r="B432" s="78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</row>
    <row r="433" ht="21.0" customHeight="1">
      <c r="A433" s="78"/>
      <c r="B433" s="78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</row>
    <row r="434" ht="21.0" customHeight="1">
      <c r="A434" s="78"/>
      <c r="B434" s="78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</row>
    <row r="435" ht="21.0" customHeight="1">
      <c r="A435" s="78"/>
      <c r="B435" s="78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</row>
    <row r="436" ht="21.0" customHeight="1">
      <c r="A436" s="78"/>
      <c r="B436" s="78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</row>
    <row r="437" ht="21.0" customHeight="1">
      <c r="A437" s="78"/>
      <c r="B437" s="78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</row>
    <row r="438" ht="21.0" customHeight="1">
      <c r="A438" s="78"/>
      <c r="B438" s="78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</row>
    <row r="439" ht="21.0" customHeight="1">
      <c r="A439" s="78"/>
      <c r="B439" s="78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</row>
    <row r="440" ht="21.0" customHeight="1">
      <c r="A440" s="78"/>
      <c r="B440" s="78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</row>
    <row r="441" ht="21.0" customHeight="1">
      <c r="A441" s="78"/>
      <c r="B441" s="78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</row>
    <row r="442" ht="21.0" customHeight="1">
      <c r="A442" s="78"/>
      <c r="B442" s="78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</row>
    <row r="443" ht="21.0" customHeight="1">
      <c r="A443" s="78"/>
      <c r="B443" s="78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</row>
    <row r="444" ht="21.0" customHeight="1">
      <c r="A444" s="78"/>
      <c r="B444" s="78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</row>
    <row r="445" ht="21.0" customHeight="1">
      <c r="A445" s="78"/>
      <c r="B445" s="78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</row>
    <row r="446" ht="21.0" customHeight="1">
      <c r="A446" s="78"/>
      <c r="B446" s="78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</row>
    <row r="447" ht="21.0" customHeight="1">
      <c r="A447" s="78"/>
      <c r="B447" s="78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</row>
    <row r="448" ht="21.0" customHeight="1">
      <c r="A448" s="78"/>
      <c r="B448" s="78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</row>
    <row r="449" ht="21.0" customHeight="1">
      <c r="A449" s="78"/>
      <c r="B449" s="78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</row>
    <row r="450" ht="21.0" customHeight="1">
      <c r="A450" s="78"/>
      <c r="B450" s="78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</row>
    <row r="451" ht="21.0" customHeight="1">
      <c r="A451" s="78"/>
      <c r="B451" s="78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</row>
    <row r="452" ht="21.0" customHeight="1">
      <c r="A452" s="78"/>
      <c r="B452" s="78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</row>
    <row r="453" ht="21.0" customHeight="1">
      <c r="A453" s="78"/>
      <c r="B453" s="78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</row>
    <row r="454" ht="21.0" customHeight="1">
      <c r="A454" s="78"/>
      <c r="B454" s="78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</row>
    <row r="455" ht="21.0" customHeight="1">
      <c r="A455" s="78"/>
      <c r="B455" s="78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</row>
    <row r="456" ht="21.0" customHeight="1">
      <c r="A456" s="78"/>
      <c r="B456" s="78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</row>
    <row r="457" ht="21.0" customHeight="1">
      <c r="A457" s="78"/>
      <c r="B457" s="78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</row>
    <row r="458" ht="21.0" customHeight="1">
      <c r="A458" s="78"/>
      <c r="B458" s="78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</row>
    <row r="459" ht="21.0" customHeight="1">
      <c r="A459" s="78"/>
      <c r="B459" s="78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</row>
    <row r="460" ht="21.0" customHeight="1">
      <c r="A460" s="78"/>
      <c r="B460" s="78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</row>
    <row r="461" ht="21.0" customHeight="1">
      <c r="A461" s="78"/>
      <c r="B461" s="78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</row>
    <row r="462" ht="21.0" customHeight="1">
      <c r="A462" s="78"/>
      <c r="B462" s="78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</row>
    <row r="463" ht="21.0" customHeight="1">
      <c r="A463" s="78"/>
      <c r="B463" s="78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</row>
    <row r="464" ht="21.0" customHeight="1">
      <c r="A464" s="78"/>
      <c r="B464" s="78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</row>
    <row r="465" ht="21.0" customHeight="1">
      <c r="A465" s="78"/>
      <c r="B465" s="78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</row>
    <row r="466" ht="21.0" customHeight="1">
      <c r="A466" s="78"/>
      <c r="B466" s="78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</row>
    <row r="467" ht="21.0" customHeight="1">
      <c r="A467" s="78"/>
      <c r="B467" s="78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</row>
    <row r="468" ht="21.0" customHeight="1">
      <c r="A468" s="78"/>
      <c r="B468" s="78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</row>
    <row r="469" ht="21.0" customHeight="1">
      <c r="A469" s="78"/>
      <c r="B469" s="78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</row>
    <row r="470" ht="21.0" customHeight="1">
      <c r="A470" s="78"/>
      <c r="B470" s="78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</row>
    <row r="471" ht="21.0" customHeight="1">
      <c r="A471" s="78"/>
      <c r="B471" s="78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</row>
    <row r="472" ht="21.0" customHeight="1">
      <c r="A472" s="78"/>
      <c r="B472" s="78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</row>
    <row r="473" ht="21.0" customHeight="1">
      <c r="A473" s="78"/>
      <c r="B473" s="78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</row>
    <row r="474" ht="21.0" customHeight="1">
      <c r="A474" s="78"/>
      <c r="B474" s="78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</row>
    <row r="475" ht="21.0" customHeight="1">
      <c r="A475" s="78"/>
      <c r="B475" s="78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</row>
    <row r="476" ht="21.0" customHeight="1">
      <c r="A476" s="78"/>
      <c r="B476" s="78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</row>
    <row r="477" ht="21.0" customHeight="1">
      <c r="A477" s="78"/>
      <c r="B477" s="78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</row>
    <row r="478" ht="21.0" customHeight="1">
      <c r="A478" s="78"/>
      <c r="B478" s="78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</row>
    <row r="479" ht="21.0" customHeight="1">
      <c r="A479" s="78"/>
      <c r="B479" s="78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</row>
    <row r="480" ht="21.0" customHeight="1">
      <c r="A480" s="78"/>
      <c r="B480" s="78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</row>
    <row r="481" ht="21.0" customHeight="1">
      <c r="A481" s="78"/>
      <c r="B481" s="78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</row>
    <row r="482" ht="21.0" customHeight="1">
      <c r="A482" s="78"/>
      <c r="B482" s="78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</row>
    <row r="483" ht="21.0" customHeight="1">
      <c r="A483" s="78"/>
      <c r="B483" s="78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</row>
    <row r="484" ht="21.0" customHeight="1">
      <c r="A484" s="78"/>
      <c r="B484" s="78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</row>
    <row r="485" ht="21.0" customHeight="1">
      <c r="A485" s="78"/>
      <c r="B485" s="78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</row>
    <row r="486" ht="21.0" customHeight="1">
      <c r="A486" s="78"/>
      <c r="B486" s="78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</row>
    <row r="487" ht="21.0" customHeight="1">
      <c r="A487" s="78"/>
      <c r="B487" s="78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</row>
    <row r="488" ht="21.0" customHeight="1">
      <c r="A488" s="78"/>
      <c r="B488" s="78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</row>
    <row r="489" ht="21.0" customHeight="1">
      <c r="A489" s="78"/>
      <c r="B489" s="78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</row>
    <row r="490" ht="21.0" customHeight="1">
      <c r="A490" s="78"/>
      <c r="B490" s="78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</row>
    <row r="491" ht="21.0" customHeight="1">
      <c r="A491" s="78"/>
      <c r="B491" s="78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</row>
    <row r="492" ht="21.0" customHeight="1">
      <c r="A492" s="78"/>
      <c r="B492" s="78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</row>
    <row r="493" ht="21.0" customHeight="1">
      <c r="A493" s="78"/>
      <c r="B493" s="78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</row>
    <row r="494" ht="21.0" customHeight="1">
      <c r="A494" s="78"/>
      <c r="B494" s="78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</row>
    <row r="495" ht="21.0" customHeight="1">
      <c r="A495" s="78"/>
      <c r="B495" s="78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</row>
    <row r="496" ht="21.0" customHeight="1">
      <c r="A496" s="78"/>
      <c r="B496" s="78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</row>
    <row r="497" ht="21.0" customHeight="1">
      <c r="A497" s="78"/>
      <c r="B497" s="78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</row>
    <row r="498" ht="21.0" customHeight="1">
      <c r="A498" s="78"/>
      <c r="B498" s="78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</row>
    <row r="499" ht="21.0" customHeight="1">
      <c r="A499" s="78"/>
      <c r="B499" s="78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</row>
    <row r="500" ht="21.0" customHeight="1">
      <c r="A500" s="78"/>
      <c r="B500" s="78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</row>
    <row r="501" ht="21.0" customHeight="1">
      <c r="A501" s="78"/>
      <c r="B501" s="78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</row>
    <row r="502" ht="21.0" customHeight="1">
      <c r="A502" s="78"/>
      <c r="B502" s="78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</row>
    <row r="503" ht="21.0" customHeight="1">
      <c r="A503" s="78"/>
      <c r="B503" s="78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</row>
    <row r="504" ht="21.0" customHeight="1">
      <c r="A504" s="78"/>
      <c r="B504" s="78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</row>
    <row r="505" ht="21.0" customHeight="1">
      <c r="A505" s="78"/>
      <c r="B505" s="78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</row>
    <row r="506" ht="21.0" customHeight="1">
      <c r="A506" s="78"/>
      <c r="B506" s="78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</row>
    <row r="507" ht="21.0" customHeight="1">
      <c r="A507" s="78"/>
      <c r="B507" s="78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</row>
    <row r="508" ht="21.0" customHeight="1">
      <c r="A508" s="78"/>
      <c r="B508" s="78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</row>
    <row r="509" ht="21.0" customHeight="1">
      <c r="A509" s="78"/>
      <c r="B509" s="78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</row>
    <row r="510" ht="21.0" customHeight="1">
      <c r="A510" s="78"/>
      <c r="B510" s="78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</row>
    <row r="511" ht="21.0" customHeight="1">
      <c r="A511" s="78"/>
      <c r="B511" s="78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</row>
    <row r="512" ht="21.0" customHeight="1">
      <c r="A512" s="78"/>
      <c r="B512" s="78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</row>
    <row r="513" ht="21.0" customHeight="1">
      <c r="A513" s="78"/>
      <c r="B513" s="78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</row>
    <row r="514" ht="21.0" customHeight="1">
      <c r="A514" s="78"/>
      <c r="B514" s="78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</row>
    <row r="515" ht="21.0" customHeight="1">
      <c r="A515" s="78"/>
      <c r="B515" s="78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</row>
    <row r="516" ht="21.0" customHeight="1">
      <c r="A516" s="78"/>
      <c r="B516" s="78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</row>
    <row r="517" ht="21.0" customHeight="1">
      <c r="A517" s="78"/>
      <c r="B517" s="78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</row>
    <row r="518" ht="21.0" customHeight="1">
      <c r="A518" s="78"/>
      <c r="B518" s="78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</row>
    <row r="519" ht="21.0" customHeight="1">
      <c r="A519" s="78"/>
      <c r="B519" s="78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</row>
    <row r="520" ht="21.0" customHeight="1">
      <c r="A520" s="78"/>
      <c r="B520" s="78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</row>
    <row r="521" ht="21.0" customHeight="1">
      <c r="A521" s="78"/>
      <c r="B521" s="78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</row>
    <row r="522" ht="21.0" customHeight="1">
      <c r="A522" s="78"/>
      <c r="B522" s="78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</row>
    <row r="523" ht="21.0" customHeight="1">
      <c r="A523" s="78"/>
      <c r="B523" s="78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</row>
    <row r="524" ht="21.0" customHeight="1">
      <c r="A524" s="78"/>
      <c r="B524" s="78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</row>
    <row r="525" ht="21.0" customHeight="1">
      <c r="A525" s="78"/>
      <c r="B525" s="78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</row>
    <row r="526" ht="21.0" customHeight="1">
      <c r="A526" s="78"/>
      <c r="B526" s="78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</row>
    <row r="527" ht="21.0" customHeight="1">
      <c r="A527" s="78"/>
      <c r="B527" s="78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</row>
    <row r="528" ht="21.0" customHeight="1">
      <c r="A528" s="78"/>
      <c r="B528" s="78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</row>
    <row r="529" ht="21.0" customHeight="1">
      <c r="A529" s="78"/>
      <c r="B529" s="78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</row>
    <row r="530" ht="21.0" customHeight="1">
      <c r="A530" s="78"/>
      <c r="B530" s="78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</row>
    <row r="531" ht="21.0" customHeight="1">
      <c r="A531" s="78"/>
      <c r="B531" s="78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</row>
    <row r="532" ht="21.0" customHeight="1">
      <c r="A532" s="78"/>
      <c r="B532" s="78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</row>
    <row r="533" ht="21.0" customHeight="1">
      <c r="A533" s="78"/>
      <c r="B533" s="78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</row>
    <row r="534" ht="21.0" customHeight="1">
      <c r="A534" s="78"/>
      <c r="B534" s="78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</row>
    <row r="535" ht="21.0" customHeight="1">
      <c r="A535" s="78"/>
      <c r="B535" s="78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</row>
    <row r="536" ht="21.0" customHeight="1">
      <c r="A536" s="78"/>
      <c r="B536" s="78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</row>
    <row r="537" ht="21.0" customHeight="1">
      <c r="A537" s="78"/>
      <c r="B537" s="78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</row>
    <row r="538" ht="21.0" customHeight="1">
      <c r="A538" s="78"/>
      <c r="B538" s="78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</row>
    <row r="539" ht="21.0" customHeight="1">
      <c r="A539" s="78"/>
      <c r="B539" s="78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</row>
    <row r="540" ht="21.0" customHeight="1">
      <c r="A540" s="78"/>
      <c r="B540" s="78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</row>
    <row r="541" ht="21.0" customHeight="1">
      <c r="A541" s="78"/>
      <c r="B541" s="78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</row>
    <row r="542" ht="21.0" customHeight="1">
      <c r="A542" s="78"/>
      <c r="B542" s="78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</row>
    <row r="543" ht="21.0" customHeight="1">
      <c r="A543" s="78"/>
      <c r="B543" s="78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</row>
    <row r="544" ht="21.0" customHeight="1">
      <c r="A544" s="78"/>
      <c r="B544" s="78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</row>
    <row r="545" ht="21.0" customHeight="1">
      <c r="A545" s="78"/>
      <c r="B545" s="78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</row>
    <row r="546" ht="21.0" customHeight="1">
      <c r="A546" s="78"/>
      <c r="B546" s="78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</row>
    <row r="547" ht="21.0" customHeight="1">
      <c r="A547" s="78"/>
      <c r="B547" s="78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</row>
    <row r="548" ht="21.0" customHeight="1">
      <c r="A548" s="78"/>
      <c r="B548" s="78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</row>
    <row r="549" ht="21.0" customHeight="1">
      <c r="A549" s="78"/>
      <c r="B549" s="78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</row>
    <row r="550" ht="21.0" customHeight="1">
      <c r="A550" s="78"/>
      <c r="B550" s="78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</row>
    <row r="551" ht="21.0" customHeight="1">
      <c r="A551" s="78"/>
      <c r="B551" s="78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</row>
    <row r="552" ht="21.0" customHeight="1">
      <c r="A552" s="78"/>
      <c r="B552" s="78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</row>
    <row r="553" ht="21.0" customHeight="1">
      <c r="A553" s="78"/>
      <c r="B553" s="78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</row>
    <row r="554" ht="21.0" customHeight="1">
      <c r="A554" s="78"/>
      <c r="B554" s="78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</row>
    <row r="555" ht="21.0" customHeight="1">
      <c r="A555" s="78"/>
      <c r="B555" s="78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</row>
    <row r="556" ht="21.0" customHeight="1">
      <c r="A556" s="78"/>
      <c r="B556" s="78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</row>
    <row r="557" ht="21.0" customHeight="1">
      <c r="A557" s="78"/>
      <c r="B557" s="78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</row>
    <row r="558" ht="21.0" customHeight="1">
      <c r="A558" s="78"/>
      <c r="B558" s="78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</row>
    <row r="559" ht="21.0" customHeight="1">
      <c r="A559" s="78"/>
      <c r="B559" s="78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</row>
    <row r="560" ht="21.0" customHeight="1">
      <c r="A560" s="78"/>
      <c r="B560" s="78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</row>
    <row r="561" ht="21.0" customHeight="1">
      <c r="A561" s="78"/>
      <c r="B561" s="78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</row>
    <row r="562" ht="21.0" customHeight="1">
      <c r="A562" s="78"/>
      <c r="B562" s="78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</row>
    <row r="563" ht="21.0" customHeight="1">
      <c r="A563" s="78"/>
      <c r="B563" s="78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</row>
    <row r="564" ht="21.0" customHeight="1">
      <c r="A564" s="78"/>
      <c r="B564" s="78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</row>
    <row r="565" ht="21.0" customHeight="1">
      <c r="A565" s="78"/>
      <c r="B565" s="78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</row>
    <row r="566" ht="21.0" customHeight="1">
      <c r="A566" s="78"/>
      <c r="B566" s="78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</row>
    <row r="567" ht="21.0" customHeight="1">
      <c r="A567" s="78"/>
      <c r="B567" s="78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</row>
    <row r="568" ht="21.0" customHeight="1">
      <c r="A568" s="78"/>
      <c r="B568" s="78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</row>
    <row r="569" ht="21.0" customHeight="1">
      <c r="A569" s="78"/>
      <c r="B569" s="78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</row>
    <row r="570" ht="21.0" customHeight="1">
      <c r="A570" s="78"/>
      <c r="B570" s="78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</row>
    <row r="571" ht="21.0" customHeight="1">
      <c r="A571" s="78"/>
      <c r="B571" s="78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</row>
    <row r="572" ht="21.0" customHeight="1">
      <c r="A572" s="78"/>
      <c r="B572" s="78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</row>
    <row r="573" ht="21.0" customHeight="1">
      <c r="A573" s="78"/>
      <c r="B573" s="78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</row>
    <row r="574" ht="21.0" customHeight="1">
      <c r="A574" s="78"/>
      <c r="B574" s="78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</row>
    <row r="575" ht="21.0" customHeight="1">
      <c r="A575" s="78"/>
      <c r="B575" s="78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</row>
    <row r="576" ht="21.0" customHeight="1">
      <c r="A576" s="78"/>
      <c r="B576" s="78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</row>
    <row r="577" ht="21.0" customHeight="1">
      <c r="A577" s="78"/>
      <c r="B577" s="78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</row>
    <row r="578" ht="21.0" customHeight="1">
      <c r="A578" s="78"/>
      <c r="B578" s="78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</row>
    <row r="579" ht="21.0" customHeight="1">
      <c r="A579" s="78"/>
      <c r="B579" s="78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</row>
    <row r="580" ht="21.0" customHeight="1">
      <c r="A580" s="78"/>
      <c r="B580" s="78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</row>
    <row r="581" ht="21.0" customHeight="1">
      <c r="A581" s="78"/>
      <c r="B581" s="78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</row>
    <row r="582" ht="21.0" customHeight="1">
      <c r="A582" s="78"/>
      <c r="B582" s="78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</row>
    <row r="583" ht="21.0" customHeight="1">
      <c r="A583" s="78"/>
      <c r="B583" s="78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</row>
    <row r="584" ht="21.0" customHeight="1">
      <c r="A584" s="78"/>
      <c r="B584" s="78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</row>
    <row r="585" ht="21.0" customHeight="1">
      <c r="A585" s="78"/>
      <c r="B585" s="78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</row>
    <row r="586" ht="21.0" customHeight="1">
      <c r="A586" s="78"/>
      <c r="B586" s="78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</row>
    <row r="587" ht="21.0" customHeight="1">
      <c r="A587" s="78"/>
      <c r="B587" s="78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</row>
    <row r="588" ht="21.0" customHeight="1">
      <c r="A588" s="78"/>
      <c r="B588" s="78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</row>
    <row r="589" ht="21.0" customHeight="1">
      <c r="A589" s="78"/>
      <c r="B589" s="78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</row>
    <row r="590" ht="21.0" customHeight="1">
      <c r="A590" s="78"/>
      <c r="B590" s="78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</row>
    <row r="591" ht="21.0" customHeight="1">
      <c r="A591" s="78"/>
      <c r="B591" s="78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</row>
    <row r="592" ht="21.0" customHeight="1">
      <c r="A592" s="78"/>
      <c r="B592" s="78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</row>
    <row r="593" ht="21.0" customHeight="1">
      <c r="A593" s="78"/>
      <c r="B593" s="78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</row>
    <row r="594" ht="21.0" customHeight="1">
      <c r="A594" s="78"/>
      <c r="B594" s="78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</row>
    <row r="595" ht="21.0" customHeight="1">
      <c r="A595" s="78"/>
      <c r="B595" s="78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</row>
    <row r="596" ht="21.0" customHeight="1">
      <c r="A596" s="78"/>
      <c r="B596" s="78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</row>
    <row r="597" ht="21.0" customHeight="1">
      <c r="A597" s="78"/>
      <c r="B597" s="78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</row>
    <row r="598" ht="21.0" customHeight="1">
      <c r="A598" s="78"/>
      <c r="B598" s="78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</row>
    <row r="599" ht="21.0" customHeight="1">
      <c r="A599" s="78"/>
      <c r="B599" s="78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</row>
    <row r="600" ht="21.0" customHeight="1">
      <c r="A600" s="78"/>
      <c r="B600" s="78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</row>
    <row r="601" ht="21.0" customHeight="1">
      <c r="A601" s="78"/>
      <c r="B601" s="78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</row>
    <row r="602" ht="21.0" customHeight="1">
      <c r="A602" s="78"/>
      <c r="B602" s="78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</row>
    <row r="603" ht="21.0" customHeight="1">
      <c r="A603" s="78"/>
      <c r="B603" s="78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</row>
    <row r="604" ht="21.0" customHeight="1">
      <c r="A604" s="78"/>
      <c r="B604" s="78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</row>
    <row r="605" ht="21.0" customHeight="1">
      <c r="A605" s="78"/>
      <c r="B605" s="78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</row>
    <row r="606" ht="21.0" customHeight="1">
      <c r="A606" s="78"/>
      <c r="B606" s="78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</row>
    <row r="607" ht="21.0" customHeight="1">
      <c r="A607" s="78"/>
      <c r="B607" s="78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</row>
    <row r="608" ht="21.0" customHeight="1">
      <c r="A608" s="78"/>
      <c r="B608" s="78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</row>
    <row r="609" ht="21.0" customHeight="1">
      <c r="A609" s="78"/>
      <c r="B609" s="78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</row>
    <row r="610" ht="21.0" customHeight="1">
      <c r="A610" s="78"/>
      <c r="B610" s="78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</row>
    <row r="611" ht="21.0" customHeight="1">
      <c r="A611" s="78"/>
      <c r="B611" s="78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</row>
    <row r="612" ht="21.0" customHeight="1">
      <c r="A612" s="78"/>
      <c r="B612" s="78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</row>
    <row r="613" ht="21.0" customHeight="1">
      <c r="A613" s="78"/>
      <c r="B613" s="78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</row>
    <row r="614" ht="21.0" customHeight="1">
      <c r="A614" s="78"/>
      <c r="B614" s="78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</row>
    <row r="615" ht="21.0" customHeight="1">
      <c r="A615" s="78"/>
      <c r="B615" s="78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</row>
    <row r="616" ht="21.0" customHeight="1">
      <c r="A616" s="78"/>
      <c r="B616" s="78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</row>
    <row r="617" ht="21.0" customHeight="1">
      <c r="A617" s="78"/>
      <c r="B617" s="78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</row>
    <row r="618" ht="21.0" customHeight="1">
      <c r="A618" s="78"/>
      <c r="B618" s="78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</row>
    <row r="619" ht="21.0" customHeight="1">
      <c r="A619" s="78"/>
      <c r="B619" s="78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</row>
    <row r="620" ht="21.0" customHeight="1">
      <c r="A620" s="78"/>
      <c r="B620" s="78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</row>
    <row r="621" ht="21.0" customHeight="1">
      <c r="A621" s="78"/>
      <c r="B621" s="78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</row>
    <row r="622" ht="21.0" customHeight="1">
      <c r="A622" s="78"/>
      <c r="B622" s="78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</row>
    <row r="623" ht="21.0" customHeight="1">
      <c r="A623" s="78"/>
      <c r="B623" s="78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</row>
    <row r="624" ht="21.0" customHeight="1">
      <c r="A624" s="78"/>
      <c r="B624" s="78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</row>
    <row r="625" ht="21.0" customHeight="1">
      <c r="A625" s="78"/>
      <c r="B625" s="78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</row>
    <row r="626" ht="21.0" customHeight="1">
      <c r="A626" s="78"/>
      <c r="B626" s="78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</row>
    <row r="627" ht="21.0" customHeight="1">
      <c r="A627" s="78"/>
      <c r="B627" s="78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</row>
    <row r="628" ht="21.0" customHeight="1">
      <c r="A628" s="78"/>
      <c r="B628" s="78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</row>
    <row r="629" ht="21.0" customHeight="1">
      <c r="A629" s="78"/>
      <c r="B629" s="78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</row>
    <row r="630" ht="21.0" customHeight="1">
      <c r="A630" s="78"/>
      <c r="B630" s="78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</row>
    <row r="631" ht="21.0" customHeight="1">
      <c r="A631" s="78"/>
      <c r="B631" s="78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</row>
    <row r="632" ht="21.0" customHeight="1">
      <c r="A632" s="78"/>
      <c r="B632" s="78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</row>
    <row r="633" ht="21.0" customHeight="1">
      <c r="A633" s="78"/>
      <c r="B633" s="78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</row>
    <row r="634" ht="21.0" customHeight="1">
      <c r="A634" s="78"/>
      <c r="B634" s="78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</row>
    <row r="635" ht="21.0" customHeight="1">
      <c r="A635" s="78"/>
      <c r="B635" s="78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</row>
    <row r="636" ht="21.0" customHeight="1">
      <c r="A636" s="78"/>
      <c r="B636" s="78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</row>
    <row r="637" ht="21.0" customHeight="1">
      <c r="A637" s="78"/>
      <c r="B637" s="78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</row>
    <row r="638" ht="21.0" customHeight="1">
      <c r="A638" s="78"/>
      <c r="B638" s="78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</row>
    <row r="639" ht="21.0" customHeight="1">
      <c r="A639" s="78"/>
      <c r="B639" s="78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</row>
    <row r="640" ht="21.0" customHeight="1">
      <c r="A640" s="78"/>
      <c r="B640" s="78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</row>
    <row r="641" ht="21.0" customHeight="1">
      <c r="A641" s="78"/>
      <c r="B641" s="78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</row>
    <row r="642" ht="21.0" customHeight="1">
      <c r="A642" s="78"/>
      <c r="B642" s="78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</row>
    <row r="643" ht="21.0" customHeight="1">
      <c r="A643" s="78"/>
      <c r="B643" s="78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</row>
    <row r="644" ht="21.0" customHeight="1">
      <c r="A644" s="78"/>
      <c r="B644" s="78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</row>
    <row r="645" ht="21.0" customHeight="1">
      <c r="A645" s="78"/>
      <c r="B645" s="78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</row>
    <row r="646" ht="21.0" customHeight="1">
      <c r="A646" s="78"/>
      <c r="B646" s="78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</row>
    <row r="647" ht="21.0" customHeight="1">
      <c r="A647" s="78"/>
      <c r="B647" s="78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</row>
    <row r="648" ht="21.0" customHeight="1">
      <c r="A648" s="78"/>
      <c r="B648" s="78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</row>
    <row r="649" ht="21.0" customHeight="1">
      <c r="A649" s="78"/>
      <c r="B649" s="78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</row>
    <row r="650" ht="21.0" customHeight="1">
      <c r="A650" s="78"/>
      <c r="B650" s="78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</row>
    <row r="651" ht="21.0" customHeight="1">
      <c r="A651" s="78"/>
      <c r="B651" s="78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</row>
    <row r="652" ht="21.0" customHeight="1">
      <c r="A652" s="78"/>
      <c r="B652" s="78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</row>
    <row r="653" ht="21.0" customHeight="1">
      <c r="A653" s="78"/>
      <c r="B653" s="78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</row>
    <row r="654" ht="21.0" customHeight="1">
      <c r="A654" s="78"/>
      <c r="B654" s="78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</row>
    <row r="655" ht="21.0" customHeight="1">
      <c r="A655" s="78"/>
      <c r="B655" s="78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</row>
    <row r="656" ht="21.0" customHeight="1">
      <c r="A656" s="78"/>
      <c r="B656" s="78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</row>
    <row r="657" ht="21.0" customHeight="1">
      <c r="A657" s="78"/>
      <c r="B657" s="78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</row>
    <row r="658" ht="21.0" customHeight="1">
      <c r="A658" s="78"/>
      <c r="B658" s="78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</row>
    <row r="659" ht="21.0" customHeight="1">
      <c r="A659" s="78"/>
      <c r="B659" s="78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</row>
    <row r="660" ht="21.0" customHeight="1">
      <c r="A660" s="78"/>
      <c r="B660" s="78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</row>
    <row r="661" ht="21.0" customHeight="1">
      <c r="A661" s="78"/>
      <c r="B661" s="78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</row>
    <row r="662" ht="21.0" customHeight="1">
      <c r="A662" s="78"/>
      <c r="B662" s="78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</row>
    <row r="663" ht="21.0" customHeight="1">
      <c r="A663" s="78"/>
      <c r="B663" s="78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</row>
    <row r="664" ht="21.0" customHeight="1">
      <c r="A664" s="78"/>
      <c r="B664" s="78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</row>
    <row r="665" ht="21.0" customHeight="1">
      <c r="A665" s="78"/>
      <c r="B665" s="78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</row>
    <row r="666" ht="21.0" customHeight="1">
      <c r="A666" s="78"/>
      <c r="B666" s="78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</row>
    <row r="667" ht="21.0" customHeight="1">
      <c r="A667" s="78"/>
      <c r="B667" s="78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</row>
    <row r="668" ht="21.0" customHeight="1">
      <c r="A668" s="78"/>
      <c r="B668" s="78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</row>
    <row r="669" ht="21.0" customHeight="1">
      <c r="A669" s="78"/>
      <c r="B669" s="78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</row>
    <row r="670" ht="21.0" customHeight="1">
      <c r="A670" s="78"/>
      <c r="B670" s="78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</row>
    <row r="671" ht="21.0" customHeight="1">
      <c r="A671" s="78"/>
      <c r="B671" s="78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</row>
    <row r="672" ht="21.0" customHeight="1">
      <c r="A672" s="78"/>
      <c r="B672" s="78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</row>
    <row r="673" ht="21.0" customHeight="1">
      <c r="A673" s="78"/>
      <c r="B673" s="78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</row>
    <row r="674" ht="21.0" customHeight="1">
      <c r="A674" s="78"/>
      <c r="B674" s="78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</row>
    <row r="675" ht="21.0" customHeight="1">
      <c r="A675" s="78"/>
      <c r="B675" s="78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</row>
    <row r="676" ht="21.0" customHeight="1">
      <c r="A676" s="78"/>
      <c r="B676" s="78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</row>
    <row r="677" ht="21.0" customHeight="1">
      <c r="A677" s="78"/>
      <c r="B677" s="78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</row>
    <row r="678" ht="21.0" customHeight="1">
      <c r="A678" s="78"/>
      <c r="B678" s="78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</row>
    <row r="679" ht="21.0" customHeight="1">
      <c r="A679" s="78"/>
      <c r="B679" s="78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</row>
    <row r="680" ht="21.0" customHeight="1">
      <c r="A680" s="78"/>
      <c r="B680" s="78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</row>
    <row r="681" ht="21.0" customHeight="1">
      <c r="A681" s="78"/>
      <c r="B681" s="78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</row>
    <row r="682" ht="21.0" customHeight="1">
      <c r="A682" s="78"/>
      <c r="B682" s="78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</row>
    <row r="683" ht="21.0" customHeight="1">
      <c r="A683" s="78"/>
      <c r="B683" s="78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</row>
    <row r="684" ht="21.0" customHeight="1">
      <c r="A684" s="78"/>
      <c r="B684" s="78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</row>
    <row r="685" ht="21.0" customHeight="1">
      <c r="A685" s="78"/>
      <c r="B685" s="78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</row>
    <row r="686" ht="21.0" customHeight="1">
      <c r="A686" s="78"/>
      <c r="B686" s="78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</row>
    <row r="687" ht="21.0" customHeight="1">
      <c r="A687" s="78"/>
      <c r="B687" s="78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</row>
    <row r="688" ht="21.0" customHeight="1">
      <c r="A688" s="78"/>
      <c r="B688" s="78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</row>
    <row r="689" ht="21.0" customHeight="1">
      <c r="A689" s="78"/>
      <c r="B689" s="78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</row>
    <row r="690" ht="21.0" customHeight="1">
      <c r="A690" s="78"/>
      <c r="B690" s="78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</row>
    <row r="691" ht="21.0" customHeight="1">
      <c r="A691" s="78"/>
      <c r="B691" s="78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</row>
    <row r="692" ht="21.0" customHeight="1">
      <c r="A692" s="78"/>
      <c r="B692" s="78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</row>
    <row r="693" ht="21.0" customHeight="1">
      <c r="A693" s="78"/>
      <c r="B693" s="78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</row>
    <row r="694" ht="21.0" customHeight="1">
      <c r="A694" s="78"/>
      <c r="B694" s="78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</row>
    <row r="695" ht="21.0" customHeight="1">
      <c r="A695" s="78"/>
      <c r="B695" s="78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</row>
    <row r="696" ht="21.0" customHeight="1">
      <c r="A696" s="78"/>
      <c r="B696" s="78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</row>
    <row r="697" ht="21.0" customHeight="1">
      <c r="A697" s="78"/>
      <c r="B697" s="78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</row>
    <row r="698" ht="21.0" customHeight="1">
      <c r="A698" s="78"/>
      <c r="B698" s="78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</row>
    <row r="699" ht="21.0" customHeight="1">
      <c r="A699" s="78"/>
      <c r="B699" s="78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</row>
    <row r="700" ht="21.0" customHeight="1">
      <c r="A700" s="78"/>
      <c r="B700" s="78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</row>
    <row r="701" ht="21.0" customHeight="1">
      <c r="A701" s="78"/>
      <c r="B701" s="78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</row>
    <row r="702" ht="21.0" customHeight="1">
      <c r="A702" s="78"/>
      <c r="B702" s="78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</row>
    <row r="703" ht="21.0" customHeight="1">
      <c r="A703" s="78"/>
      <c r="B703" s="78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</row>
    <row r="704" ht="21.0" customHeight="1">
      <c r="A704" s="78"/>
      <c r="B704" s="78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</row>
    <row r="705" ht="21.0" customHeight="1">
      <c r="A705" s="78"/>
      <c r="B705" s="78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</row>
    <row r="706" ht="21.0" customHeight="1">
      <c r="A706" s="78"/>
      <c r="B706" s="78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</row>
    <row r="707" ht="21.0" customHeight="1">
      <c r="A707" s="78"/>
      <c r="B707" s="78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</row>
    <row r="708" ht="21.0" customHeight="1">
      <c r="A708" s="78"/>
      <c r="B708" s="78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</row>
    <row r="709" ht="21.0" customHeight="1">
      <c r="A709" s="78"/>
      <c r="B709" s="78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</row>
    <row r="710" ht="21.0" customHeight="1">
      <c r="A710" s="78"/>
      <c r="B710" s="78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</row>
    <row r="711" ht="21.0" customHeight="1">
      <c r="A711" s="78"/>
      <c r="B711" s="78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</row>
    <row r="712" ht="21.0" customHeight="1">
      <c r="A712" s="78"/>
      <c r="B712" s="78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</row>
    <row r="713" ht="21.0" customHeight="1">
      <c r="A713" s="78"/>
      <c r="B713" s="78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</row>
    <row r="714" ht="21.0" customHeight="1">
      <c r="A714" s="78"/>
      <c r="B714" s="78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</row>
    <row r="715" ht="21.0" customHeight="1">
      <c r="A715" s="78"/>
      <c r="B715" s="78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</row>
    <row r="716" ht="21.0" customHeight="1">
      <c r="A716" s="78"/>
      <c r="B716" s="78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</row>
    <row r="717" ht="21.0" customHeight="1">
      <c r="A717" s="78"/>
      <c r="B717" s="78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</row>
    <row r="718" ht="21.0" customHeight="1">
      <c r="A718" s="78"/>
      <c r="B718" s="78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</row>
    <row r="719" ht="21.0" customHeight="1">
      <c r="A719" s="78"/>
      <c r="B719" s="78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</row>
    <row r="720" ht="21.0" customHeight="1">
      <c r="A720" s="78"/>
      <c r="B720" s="78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</row>
    <row r="721" ht="21.0" customHeight="1">
      <c r="A721" s="78"/>
      <c r="B721" s="78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</row>
    <row r="722" ht="21.0" customHeight="1">
      <c r="A722" s="78"/>
      <c r="B722" s="78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</row>
    <row r="723" ht="21.0" customHeight="1">
      <c r="A723" s="78"/>
      <c r="B723" s="78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</row>
    <row r="724" ht="21.0" customHeight="1">
      <c r="A724" s="78"/>
      <c r="B724" s="78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</row>
    <row r="725" ht="21.0" customHeight="1">
      <c r="A725" s="78"/>
      <c r="B725" s="78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</row>
    <row r="726" ht="21.0" customHeight="1">
      <c r="A726" s="78"/>
      <c r="B726" s="78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</row>
    <row r="727" ht="21.0" customHeight="1">
      <c r="A727" s="78"/>
      <c r="B727" s="78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</row>
    <row r="728" ht="21.0" customHeight="1">
      <c r="A728" s="78"/>
      <c r="B728" s="78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</row>
    <row r="729" ht="21.0" customHeight="1">
      <c r="A729" s="78"/>
      <c r="B729" s="78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</row>
    <row r="730" ht="21.0" customHeight="1">
      <c r="A730" s="78"/>
      <c r="B730" s="78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</row>
    <row r="731" ht="21.0" customHeight="1">
      <c r="A731" s="78"/>
      <c r="B731" s="78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</row>
    <row r="732" ht="21.0" customHeight="1">
      <c r="A732" s="78"/>
      <c r="B732" s="78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</row>
    <row r="733" ht="21.0" customHeight="1">
      <c r="A733" s="78"/>
      <c r="B733" s="78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</row>
    <row r="734" ht="21.0" customHeight="1">
      <c r="A734" s="78"/>
      <c r="B734" s="78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</row>
    <row r="735" ht="21.0" customHeight="1">
      <c r="A735" s="78"/>
      <c r="B735" s="78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</row>
    <row r="736" ht="21.0" customHeight="1">
      <c r="A736" s="78"/>
      <c r="B736" s="78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</row>
    <row r="737" ht="21.0" customHeight="1">
      <c r="A737" s="78"/>
      <c r="B737" s="78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</row>
    <row r="738" ht="21.0" customHeight="1">
      <c r="A738" s="78"/>
      <c r="B738" s="78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</row>
    <row r="739" ht="21.0" customHeight="1">
      <c r="A739" s="78"/>
      <c r="B739" s="78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</row>
    <row r="740" ht="21.0" customHeight="1">
      <c r="A740" s="78"/>
      <c r="B740" s="78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</row>
    <row r="741" ht="21.0" customHeight="1">
      <c r="A741" s="78"/>
      <c r="B741" s="78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</row>
    <row r="742" ht="21.0" customHeight="1">
      <c r="A742" s="78"/>
      <c r="B742" s="78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</row>
    <row r="743" ht="21.0" customHeight="1">
      <c r="A743" s="78"/>
      <c r="B743" s="78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</row>
    <row r="744" ht="21.0" customHeight="1">
      <c r="A744" s="78"/>
      <c r="B744" s="78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</row>
    <row r="745" ht="21.0" customHeight="1">
      <c r="A745" s="78"/>
      <c r="B745" s="78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</row>
    <row r="746" ht="21.0" customHeight="1">
      <c r="A746" s="78"/>
      <c r="B746" s="78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</row>
    <row r="747" ht="21.0" customHeight="1">
      <c r="A747" s="78"/>
      <c r="B747" s="78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</row>
    <row r="748" ht="21.0" customHeight="1">
      <c r="A748" s="78"/>
      <c r="B748" s="78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</row>
    <row r="749" ht="21.0" customHeight="1">
      <c r="A749" s="78"/>
      <c r="B749" s="78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</row>
    <row r="750" ht="21.0" customHeight="1">
      <c r="A750" s="78"/>
      <c r="B750" s="78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</row>
    <row r="751" ht="21.0" customHeight="1">
      <c r="A751" s="78"/>
      <c r="B751" s="78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</row>
    <row r="752" ht="21.0" customHeight="1">
      <c r="A752" s="78"/>
      <c r="B752" s="78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</row>
    <row r="753" ht="21.0" customHeight="1">
      <c r="A753" s="78"/>
      <c r="B753" s="78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</row>
    <row r="754" ht="21.0" customHeight="1">
      <c r="A754" s="78"/>
      <c r="B754" s="78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</row>
    <row r="755" ht="21.0" customHeight="1">
      <c r="A755" s="78"/>
      <c r="B755" s="78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</row>
    <row r="756" ht="21.0" customHeight="1">
      <c r="A756" s="78"/>
      <c r="B756" s="78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</row>
    <row r="757" ht="21.0" customHeight="1">
      <c r="A757" s="78"/>
      <c r="B757" s="78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</row>
    <row r="758" ht="21.0" customHeight="1">
      <c r="A758" s="78"/>
      <c r="B758" s="78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</row>
    <row r="759" ht="21.0" customHeight="1">
      <c r="A759" s="78"/>
      <c r="B759" s="78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</row>
    <row r="760" ht="21.0" customHeight="1">
      <c r="A760" s="78"/>
      <c r="B760" s="78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</row>
    <row r="761" ht="21.0" customHeight="1">
      <c r="A761" s="78"/>
      <c r="B761" s="78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</row>
    <row r="762" ht="21.0" customHeight="1">
      <c r="A762" s="78"/>
      <c r="B762" s="78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</row>
    <row r="763" ht="21.0" customHeight="1">
      <c r="A763" s="78"/>
      <c r="B763" s="78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</row>
    <row r="764" ht="21.0" customHeight="1">
      <c r="A764" s="78"/>
      <c r="B764" s="78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</row>
    <row r="765" ht="21.0" customHeight="1">
      <c r="A765" s="78"/>
      <c r="B765" s="78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</row>
    <row r="766" ht="21.0" customHeight="1">
      <c r="A766" s="78"/>
      <c r="B766" s="78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</row>
    <row r="767" ht="21.0" customHeight="1">
      <c r="A767" s="78"/>
      <c r="B767" s="78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</row>
    <row r="768" ht="21.0" customHeight="1">
      <c r="A768" s="78"/>
      <c r="B768" s="78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</row>
    <row r="769" ht="21.0" customHeight="1">
      <c r="A769" s="78"/>
      <c r="B769" s="78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</row>
    <row r="770" ht="21.0" customHeight="1">
      <c r="A770" s="78"/>
      <c r="B770" s="78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</row>
    <row r="771" ht="21.0" customHeight="1">
      <c r="A771" s="78"/>
      <c r="B771" s="78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</row>
    <row r="772" ht="21.0" customHeight="1">
      <c r="A772" s="78"/>
      <c r="B772" s="78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</row>
    <row r="773" ht="21.0" customHeight="1">
      <c r="A773" s="78"/>
      <c r="B773" s="78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</row>
    <row r="774" ht="21.0" customHeight="1">
      <c r="A774" s="78"/>
      <c r="B774" s="78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</row>
    <row r="775" ht="21.0" customHeight="1">
      <c r="A775" s="78"/>
      <c r="B775" s="78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</row>
    <row r="776" ht="21.0" customHeight="1">
      <c r="A776" s="78"/>
      <c r="B776" s="78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</row>
    <row r="777" ht="21.0" customHeight="1">
      <c r="A777" s="78"/>
      <c r="B777" s="78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</row>
    <row r="778" ht="21.0" customHeight="1">
      <c r="A778" s="78"/>
      <c r="B778" s="78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</row>
    <row r="779" ht="21.0" customHeight="1">
      <c r="A779" s="78"/>
      <c r="B779" s="78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</row>
    <row r="780" ht="21.0" customHeight="1">
      <c r="A780" s="78"/>
      <c r="B780" s="78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</row>
    <row r="781" ht="21.0" customHeight="1">
      <c r="A781" s="78"/>
      <c r="B781" s="78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</row>
    <row r="782" ht="21.0" customHeight="1">
      <c r="A782" s="78"/>
      <c r="B782" s="78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</row>
    <row r="783" ht="21.0" customHeight="1">
      <c r="A783" s="78"/>
      <c r="B783" s="78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</row>
    <row r="784" ht="21.0" customHeight="1">
      <c r="A784" s="78"/>
      <c r="B784" s="78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</row>
    <row r="785" ht="21.0" customHeight="1">
      <c r="A785" s="78"/>
      <c r="B785" s="78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</row>
    <row r="786" ht="21.0" customHeight="1">
      <c r="A786" s="78"/>
      <c r="B786" s="78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</row>
    <row r="787" ht="21.0" customHeight="1">
      <c r="A787" s="78"/>
      <c r="B787" s="78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</row>
    <row r="788" ht="21.0" customHeight="1">
      <c r="A788" s="78"/>
      <c r="B788" s="78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</row>
    <row r="789" ht="21.0" customHeight="1">
      <c r="A789" s="78"/>
      <c r="B789" s="78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</row>
    <row r="790" ht="21.0" customHeight="1">
      <c r="A790" s="78"/>
      <c r="B790" s="78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</row>
    <row r="791" ht="21.0" customHeight="1">
      <c r="A791" s="78"/>
      <c r="B791" s="78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</row>
    <row r="792" ht="21.0" customHeight="1">
      <c r="A792" s="78"/>
      <c r="B792" s="78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</row>
    <row r="793" ht="21.0" customHeight="1">
      <c r="A793" s="78"/>
      <c r="B793" s="78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</row>
    <row r="794" ht="21.0" customHeight="1">
      <c r="A794" s="78"/>
      <c r="B794" s="78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</row>
    <row r="795" ht="21.0" customHeight="1">
      <c r="A795" s="78"/>
      <c r="B795" s="78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</row>
    <row r="796" ht="21.0" customHeight="1">
      <c r="A796" s="78"/>
      <c r="B796" s="78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</row>
    <row r="797" ht="21.0" customHeight="1">
      <c r="A797" s="78"/>
      <c r="B797" s="78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</row>
    <row r="798" ht="21.0" customHeight="1">
      <c r="A798" s="78"/>
      <c r="B798" s="78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</row>
    <row r="799" ht="21.0" customHeight="1">
      <c r="A799" s="78"/>
      <c r="B799" s="78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</row>
    <row r="800" ht="21.0" customHeight="1">
      <c r="A800" s="78"/>
      <c r="B800" s="78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</row>
    <row r="801" ht="21.0" customHeight="1">
      <c r="A801" s="78"/>
      <c r="B801" s="78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</row>
    <row r="802" ht="21.0" customHeight="1">
      <c r="A802" s="78"/>
      <c r="B802" s="78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</row>
    <row r="803" ht="21.0" customHeight="1">
      <c r="A803" s="78"/>
      <c r="B803" s="78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</row>
    <row r="804" ht="21.0" customHeight="1">
      <c r="A804" s="78"/>
      <c r="B804" s="78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</row>
    <row r="805" ht="21.0" customHeight="1">
      <c r="A805" s="78"/>
      <c r="B805" s="78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</row>
    <row r="806" ht="21.0" customHeight="1">
      <c r="A806" s="78"/>
      <c r="B806" s="78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</row>
    <row r="807" ht="21.0" customHeight="1">
      <c r="A807" s="78"/>
      <c r="B807" s="78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</row>
    <row r="808" ht="21.0" customHeight="1">
      <c r="A808" s="78"/>
      <c r="B808" s="78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</row>
    <row r="809" ht="21.0" customHeight="1">
      <c r="A809" s="78"/>
      <c r="B809" s="78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</row>
    <row r="810" ht="21.0" customHeight="1">
      <c r="A810" s="78"/>
      <c r="B810" s="78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</row>
    <row r="811" ht="21.0" customHeight="1">
      <c r="A811" s="78"/>
      <c r="B811" s="78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</row>
    <row r="812" ht="21.0" customHeight="1">
      <c r="A812" s="78"/>
      <c r="B812" s="78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</row>
    <row r="813" ht="21.0" customHeight="1">
      <c r="A813" s="78"/>
      <c r="B813" s="78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</row>
    <row r="814" ht="21.0" customHeight="1">
      <c r="A814" s="78"/>
      <c r="B814" s="78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</row>
    <row r="815" ht="21.0" customHeight="1">
      <c r="A815" s="78"/>
      <c r="B815" s="78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</row>
    <row r="816" ht="21.0" customHeight="1">
      <c r="A816" s="78"/>
      <c r="B816" s="78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</row>
    <row r="817" ht="21.0" customHeight="1">
      <c r="A817" s="78"/>
      <c r="B817" s="78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</row>
    <row r="818" ht="21.0" customHeight="1">
      <c r="A818" s="78"/>
      <c r="B818" s="78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</row>
    <row r="819" ht="21.0" customHeight="1">
      <c r="A819" s="78"/>
      <c r="B819" s="78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</row>
    <row r="820" ht="21.0" customHeight="1">
      <c r="A820" s="78"/>
      <c r="B820" s="78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</row>
    <row r="821" ht="21.0" customHeight="1">
      <c r="A821" s="78"/>
      <c r="B821" s="78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</row>
    <row r="822" ht="21.0" customHeight="1">
      <c r="A822" s="78"/>
      <c r="B822" s="78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</row>
    <row r="823" ht="21.0" customHeight="1">
      <c r="A823" s="78"/>
      <c r="B823" s="78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</row>
    <row r="824" ht="21.0" customHeight="1">
      <c r="A824" s="78"/>
      <c r="B824" s="78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</row>
    <row r="825" ht="21.0" customHeight="1">
      <c r="A825" s="78"/>
      <c r="B825" s="78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</row>
    <row r="826" ht="21.0" customHeight="1">
      <c r="A826" s="78"/>
      <c r="B826" s="78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</row>
    <row r="827" ht="21.0" customHeight="1">
      <c r="A827" s="78"/>
      <c r="B827" s="78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</row>
    <row r="828" ht="21.0" customHeight="1">
      <c r="A828" s="78"/>
      <c r="B828" s="78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</row>
    <row r="829" ht="21.0" customHeight="1">
      <c r="A829" s="78"/>
      <c r="B829" s="78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</row>
    <row r="830" ht="21.0" customHeight="1">
      <c r="A830" s="78"/>
      <c r="B830" s="78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</row>
    <row r="831" ht="21.0" customHeight="1">
      <c r="A831" s="78"/>
      <c r="B831" s="78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</row>
    <row r="832" ht="21.0" customHeight="1">
      <c r="A832" s="78"/>
      <c r="B832" s="78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</row>
    <row r="833" ht="21.0" customHeight="1">
      <c r="A833" s="78"/>
      <c r="B833" s="78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</row>
    <row r="834" ht="21.0" customHeight="1">
      <c r="A834" s="78"/>
      <c r="B834" s="78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</row>
    <row r="835" ht="21.0" customHeight="1">
      <c r="A835" s="78"/>
      <c r="B835" s="78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</row>
    <row r="836" ht="21.0" customHeight="1">
      <c r="A836" s="78"/>
      <c r="B836" s="78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</row>
    <row r="837" ht="21.0" customHeight="1">
      <c r="A837" s="78"/>
      <c r="B837" s="78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</row>
    <row r="838" ht="21.0" customHeight="1">
      <c r="A838" s="78"/>
      <c r="B838" s="78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</row>
    <row r="839" ht="21.0" customHeight="1">
      <c r="A839" s="78"/>
      <c r="B839" s="78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</row>
    <row r="840" ht="21.0" customHeight="1">
      <c r="A840" s="78"/>
      <c r="B840" s="78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</row>
    <row r="841" ht="21.0" customHeight="1">
      <c r="A841" s="78"/>
      <c r="B841" s="78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</row>
    <row r="842" ht="21.0" customHeight="1">
      <c r="A842" s="78"/>
      <c r="B842" s="78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</row>
    <row r="843" ht="21.0" customHeight="1">
      <c r="A843" s="78"/>
      <c r="B843" s="78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</row>
    <row r="844" ht="21.0" customHeight="1">
      <c r="A844" s="78"/>
      <c r="B844" s="78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</row>
    <row r="845" ht="21.0" customHeight="1">
      <c r="A845" s="78"/>
      <c r="B845" s="78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</row>
    <row r="846" ht="21.0" customHeight="1">
      <c r="A846" s="78"/>
      <c r="B846" s="78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</row>
    <row r="847" ht="21.0" customHeight="1">
      <c r="A847" s="78"/>
      <c r="B847" s="78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</row>
    <row r="848" ht="21.0" customHeight="1">
      <c r="A848" s="78"/>
      <c r="B848" s="78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</row>
    <row r="849" ht="21.0" customHeight="1">
      <c r="A849" s="78"/>
      <c r="B849" s="78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</row>
    <row r="850" ht="21.0" customHeight="1">
      <c r="A850" s="78"/>
      <c r="B850" s="78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</row>
    <row r="851" ht="21.0" customHeight="1">
      <c r="A851" s="78"/>
      <c r="B851" s="78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</row>
    <row r="852" ht="21.0" customHeight="1">
      <c r="A852" s="78"/>
      <c r="B852" s="78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</row>
    <row r="853" ht="21.0" customHeight="1">
      <c r="A853" s="78"/>
      <c r="B853" s="78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</row>
    <row r="854" ht="21.0" customHeight="1">
      <c r="A854" s="78"/>
      <c r="B854" s="78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</row>
    <row r="855" ht="21.0" customHeight="1">
      <c r="A855" s="78"/>
      <c r="B855" s="78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</row>
    <row r="856" ht="21.0" customHeight="1">
      <c r="A856" s="78"/>
      <c r="B856" s="78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</row>
    <row r="857" ht="21.0" customHeight="1">
      <c r="A857" s="78"/>
      <c r="B857" s="78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</row>
    <row r="858" ht="21.0" customHeight="1">
      <c r="A858" s="78"/>
      <c r="B858" s="78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</row>
    <row r="859" ht="21.0" customHeight="1">
      <c r="A859" s="78"/>
      <c r="B859" s="78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</row>
    <row r="860" ht="21.0" customHeight="1">
      <c r="A860" s="78"/>
      <c r="B860" s="78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</row>
    <row r="861" ht="21.0" customHeight="1">
      <c r="A861" s="78"/>
      <c r="B861" s="78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</row>
    <row r="862" ht="21.0" customHeight="1">
      <c r="A862" s="78"/>
      <c r="B862" s="78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</row>
    <row r="863" ht="21.0" customHeight="1">
      <c r="A863" s="78"/>
      <c r="B863" s="78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</row>
    <row r="864" ht="21.0" customHeight="1">
      <c r="A864" s="78"/>
      <c r="B864" s="78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</row>
    <row r="865" ht="21.0" customHeight="1">
      <c r="A865" s="78"/>
      <c r="B865" s="78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</row>
    <row r="866" ht="21.0" customHeight="1">
      <c r="A866" s="78"/>
      <c r="B866" s="78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</row>
    <row r="867" ht="21.0" customHeight="1">
      <c r="A867" s="78"/>
      <c r="B867" s="78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</row>
    <row r="868" ht="21.0" customHeight="1">
      <c r="A868" s="78"/>
      <c r="B868" s="78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</row>
    <row r="869" ht="21.0" customHeight="1">
      <c r="A869" s="78"/>
      <c r="B869" s="78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</row>
    <row r="870" ht="21.0" customHeight="1">
      <c r="A870" s="78"/>
      <c r="B870" s="78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</row>
    <row r="871" ht="21.0" customHeight="1">
      <c r="A871" s="78"/>
      <c r="B871" s="78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</row>
    <row r="872" ht="21.0" customHeight="1">
      <c r="A872" s="78"/>
      <c r="B872" s="78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</row>
    <row r="873" ht="21.0" customHeight="1">
      <c r="A873" s="78"/>
      <c r="B873" s="78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</row>
    <row r="874" ht="21.0" customHeight="1">
      <c r="A874" s="78"/>
      <c r="B874" s="78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</row>
    <row r="875" ht="21.0" customHeight="1">
      <c r="A875" s="78"/>
      <c r="B875" s="78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</row>
    <row r="876" ht="21.0" customHeight="1">
      <c r="A876" s="78"/>
      <c r="B876" s="78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</row>
    <row r="877" ht="21.0" customHeight="1">
      <c r="A877" s="78"/>
      <c r="B877" s="78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</row>
    <row r="878" ht="21.0" customHeight="1">
      <c r="A878" s="78"/>
      <c r="B878" s="78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</row>
    <row r="879" ht="21.0" customHeight="1">
      <c r="A879" s="78"/>
      <c r="B879" s="78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</row>
    <row r="880" ht="21.0" customHeight="1">
      <c r="A880" s="78"/>
      <c r="B880" s="78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</row>
    <row r="881" ht="21.0" customHeight="1">
      <c r="A881" s="78"/>
      <c r="B881" s="78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</row>
    <row r="882" ht="21.0" customHeight="1">
      <c r="A882" s="78"/>
      <c r="B882" s="78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</row>
    <row r="883" ht="21.0" customHeight="1">
      <c r="A883" s="78"/>
      <c r="B883" s="78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</row>
    <row r="884" ht="21.0" customHeight="1">
      <c r="A884" s="78"/>
      <c r="B884" s="78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</row>
    <row r="885" ht="21.0" customHeight="1">
      <c r="A885" s="78"/>
      <c r="B885" s="78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</row>
    <row r="886" ht="21.0" customHeight="1">
      <c r="A886" s="78"/>
      <c r="B886" s="78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</row>
    <row r="887" ht="21.0" customHeight="1">
      <c r="A887" s="78"/>
      <c r="B887" s="78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</row>
    <row r="888" ht="21.0" customHeight="1">
      <c r="A888" s="78"/>
      <c r="B888" s="78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</row>
    <row r="889" ht="21.0" customHeight="1">
      <c r="A889" s="78"/>
      <c r="B889" s="78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</row>
    <row r="890" ht="21.0" customHeight="1">
      <c r="A890" s="78"/>
      <c r="B890" s="78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</row>
    <row r="891" ht="21.0" customHeight="1">
      <c r="A891" s="78"/>
      <c r="B891" s="78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</row>
    <row r="892" ht="21.0" customHeight="1">
      <c r="A892" s="78"/>
      <c r="B892" s="78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</row>
    <row r="893" ht="21.0" customHeight="1">
      <c r="A893" s="78"/>
      <c r="B893" s="78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</row>
    <row r="894" ht="21.0" customHeight="1">
      <c r="A894" s="78"/>
      <c r="B894" s="78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</row>
    <row r="895" ht="21.0" customHeight="1">
      <c r="A895" s="78"/>
      <c r="B895" s="78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</row>
    <row r="896" ht="21.0" customHeight="1">
      <c r="A896" s="78"/>
      <c r="B896" s="78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</row>
    <row r="897" ht="21.0" customHeight="1">
      <c r="A897" s="78"/>
      <c r="B897" s="78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</row>
    <row r="898" ht="21.0" customHeight="1">
      <c r="A898" s="78"/>
      <c r="B898" s="78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</row>
    <row r="899" ht="21.0" customHeight="1">
      <c r="A899" s="78"/>
      <c r="B899" s="78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</row>
    <row r="900" ht="21.0" customHeight="1">
      <c r="A900" s="78"/>
      <c r="B900" s="78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</row>
    <row r="901" ht="21.0" customHeight="1">
      <c r="A901" s="78"/>
      <c r="B901" s="78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</row>
    <row r="902" ht="21.0" customHeight="1">
      <c r="A902" s="78"/>
      <c r="B902" s="78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</row>
    <row r="903" ht="21.0" customHeight="1">
      <c r="A903" s="78"/>
      <c r="B903" s="78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</row>
    <row r="904" ht="21.0" customHeight="1">
      <c r="A904" s="78"/>
      <c r="B904" s="78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</row>
    <row r="905" ht="21.0" customHeight="1">
      <c r="A905" s="78"/>
      <c r="B905" s="78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</row>
    <row r="906" ht="21.0" customHeight="1">
      <c r="A906" s="78"/>
      <c r="B906" s="78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</row>
    <row r="907" ht="21.0" customHeight="1">
      <c r="A907" s="78"/>
      <c r="B907" s="78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</row>
    <row r="908" ht="21.0" customHeight="1">
      <c r="A908" s="78"/>
      <c r="B908" s="78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</row>
    <row r="909" ht="21.0" customHeight="1">
      <c r="A909" s="78"/>
      <c r="B909" s="78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</row>
    <row r="910" ht="21.0" customHeight="1">
      <c r="A910" s="78"/>
      <c r="B910" s="78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</row>
    <row r="911" ht="21.0" customHeight="1">
      <c r="A911" s="78"/>
      <c r="B911" s="78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</row>
    <row r="912" ht="21.0" customHeight="1">
      <c r="A912" s="78"/>
      <c r="B912" s="78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</row>
    <row r="913" ht="21.0" customHeight="1">
      <c r="A913" s="78"/>
      <c r="B913" s="78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</row>
    <row r="914" ht="21.0" customHeight="1">
      <c r="A914" s="78"/>
      <c r="B914" s="78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</row>
    <row r="915" ht="21.0" customHeight="1">
      <c r="A915" s="78"/>
      <c r="B915" s="78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</row>
    <row r="916" ht="21.0" customHeight="1">
      <c r="A916" s="78"/>
      <c r="B916" s="78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</row>
    <row r="917" ht="21.0" customHeight="1">
      <c r="A917" s="78"/>
      <c r="B917" s="78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</row>
    <row r="918" ht="21.0" customHeight="1">
      <c r="A918" s="78"/>
      <c r="B918" s="78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</row>
    <row r="919" ht="21.0" customHeight="1">
      <c r="A919" s="78"/>
      <c r="B919" s="78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</row>
    <row r="920" ht="21.0" customHeight="1">
      <c r="A920" s="78"/>
      <c r="B920" s="78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</row>
    <row r="921" ht="21.0" customHeight="1">
      <c r="A921" s="78"/>
      <c r="B921" s="78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</row>
    <row r="922" ht="21.0" customHeight="1">
      <c r="A922" s="78"/>
      <c r="B922" s="78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</row>
    <row r="923" ht="21.0" customHeight="1">
      <c r="A923" s="78"/>
      <c r="B923" s="78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</row>
    <row r="924" ht="21.0" customHeight="1">
      <c r="A924" s="78"/>
      <c r="B924" s="78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</row>
    <row r="925" ht="21.0" customHeight="1">
      <c r="A925" s="78"/>
      <c r="B925" s="78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</row>
    <row r="926" ht="21.0" customHeight="1">
      <c r="A926" s="78"/>
      <c r="B926" s="78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</row>
    <row r="927" ht="21.0" customHeight="1">
      <c r="A927" s="78"/>
      <c r="B927" s="78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</row>
    <row r="928" ht="21.0" customHeight="1">
      <c r="A928" s="78"/>
      <c r="B928" s="78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</row>
    <row r="929" ht="21.0" customHeight="1">
      <c r="A929" s="78"/>
      <c r="B929" s="78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</row>
    <row r="930" ht="21.0" customHeight="1">
      <c r="A930" s="78"/>
      <c r="B930" s="78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</row>
    <row r="931" ht="21.0" customHeight="1">
      <c r="A931" s="78"/>
      <c r="B931" s="78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</row>
    <row r="932" ht="21.0" customHeight="1">
      <c r="A932" s="78"/>
      <c r="B932" s="78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</row>
    <row r="933" ht="21.0" customHeight="1">
      <c r="A933" s="78"/>
      <c r="B933" s="78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</row>
    <row r="934" ht="21.0" customHeight="1">
      <c r="A934" s="78"/>
      <c r="B934" s="78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</row>
    <row r="935" ht="21.0" customHeight="1">
      <c r="A935" s="78"/>
      <c r="B935" s="78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</row>
    <row r="936" ht="21.0" customHeight="1">
      <c r="A936" s="78"/>
      <c r="B936" s="78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</row>
    <row r="937" ht="21.0" customHeight="1">
      <c r="A937" s="78"/>
      <c r="B937" s="78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</row>
    <row r="938" ht="21.0" customHeight="1">
      <c r="A938" s="78"/>
      <c r="B938" s="78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</row>
    <row r="939" ht="21.0" customHeight="1">
      <c r="A939" s="78"/>
      <c r="B939" s="78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</row>
    <row r="940" ht="21.0" customHeight="1">
      <c r="A940" s="78"/>
      <c r="B940" s="78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</row>
    <row r="941" ht="21.0" customHeight="1">
      <c r="A941" s="78"/>
      <c r="B941" s="78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</row>
    <row r="942" ht="21.0" customHeight="1">
      <c r="A942" s="78"/>
      <c r="B942" s="78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</row>
    <row r="943" ht="21.0" customHeight="1">
      <c r="A943" s="78"/>
      <c r="B943" s="78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</row>
    <row r="944" ht="21.0" customHeight="1">
      <c r="A944" s="78"/>
      <c r="B944" s="78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</row>
    <row r="945" ht="21.0" customHeight="1">
      <c r="A945" s="78"/>
      <c r="B945" s="78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</row>
    <row r="946" ht="21.0" customHeight="1">
      <c r="A946" s="78"/>
      <c r="B946" s="78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</row>
    <row r="947" ht="21.0" customHeight="1">
      <c r="A947" s="78"/>
      <c r="B947" s="78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</row>
    <row r="948" ht="21.0" customHeight="1">
      <c r="A948" s="78"/>
      <c r="B948" s="78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</row>
    <row r="949" ht="21.0" customHeight="1">
      <c r="A949" s="78"/>
      <c r="B949" s="78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</row>
    <row r="950" ht="21.0" customHeight="1">
      <c r="A950" s="78"/>
      <c r="B950" s="78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</row>
    <row r="951" ht="21.0" customHeight="1">
      <c r="A951" s="78"/>
      <c r="B951" s="78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</row>
    <row r="952" ht="21.0" customHeight="1">
      <c r="A952" s="78"/>
      <c r="B952" s="78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</row>
    <row r="953" ht="21.0" customHeight="1">
      <c r="A953" s="78"/>
      <c r="B953" s="78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</row>
    <row r="954" ht="21.0" customHeight="1">
      <c r="A954" s="78"/>
      <c r="B954" s="78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</row>
    <row r="955" ht="21.0" customHeight="1">
      <c r="A955" s="78"/>
      <c r="B955" s="78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</row>
    <row r="956" ht="21.0" customHeight="1">
      <c r="A956" s="78"/>
      <c r="B956" s="78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</row>
    <row r="957" ht="21.0" customHeight="1">
      <c r="A957" s="78"/>
      <c r="B957" s="78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</row>
    <row r="958" ht="21.0" customHeight="1">
      <c r="A958" s="78"/>
      <c r="B958" s="78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</row>
    <row r="959" ht="21.0" customHeight="1">
      <c r="A959" s="78"/>
      <c r="B959" s="78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</row>
    <row r="960" ht="21.0" customHeight="1">
      <c r="A960" s="78"/>
      <c r="B960" s="78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</row>
    <row r="961" ht="21.0" customHeight="1">
      <c r="A961" s="78"/>
      <c r="B961" s="78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</row>
    <row r="962" ht="21.0" customHeight="1">
      <c r="A962" s="78"/>
      <c r="B962" s="78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</row>
    <row r="963" ht="21.0" customHeight="1">
      <c r="A963" s="78"/>
      <c r="B963" s="78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</row>
    <row r="964" ht="21.0" customHeight="1">
      <c r="A964" s="78"/>
      <c r="B964" s="78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</row>
    <row r="965" ht="21.0" customHeight="1">
      <c r="A965" s="78"/>
      <c r="B965" s="78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</row>
    <row r="966" ht="21.0" customHeight="1">
      <c r="A966" s="78"/>
      <c r="B966" s="78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</row>
    <row r="967" ht="21.0" customHeight="1">
      <c r="A967" s="78"/>
      <c r="B967" s="78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</row>
    <row r="968" ht="21.0" customHeight="1">
      <c r="A968" s="78"/>
      <c r="B968" s="78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</row>
    <row r="969" ht="21.0" customHeight="1">
      <c r="A969" s="78"/>
      <c r="B969" s="78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</row>
    <row r="970" ht="21.0" customHeight="1">
      <c r="A970" s="78"/>
      <c r="B970" s="78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</row>
    <row r="971" ht="21.0" customHeight="1">
      <c r="A971" s="78"/>
      <c r="B971" s="78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</row>
    <row r="972" ht="21.0" customHeight="1">
      <c r="A972" s="78"/>
      <c r="B972" s="78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</row>
    <row r="973" ht="21.0" customHeight="1">
      <c r="A973" s="78"/>
      <c r="B973" s="78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</row>
    <row r="974" ht="21.0" customHeight="1">
      <c r="A974" s="78"/>
      <c r="B974" s="78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</row>
    <row r="975" ht="21.0" customHeight="1">
      <c r="A975" s="78"/>
      <c r="B975" s="78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</row>
    <row r="976" ht="21.0" customHeight="1">
      <c r="A976" s="78"/>
      <c r="B976" s="78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</row>
    <row r="977" ht="21.0" customHeight="1">
      <c r="A977" s="78"/>
      <c r="B977" s="78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</row>
    <row r="978" ht="21.0" customHeight="1">
      <c r="A978" s="78"/>
      <c r="B978" s="78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</row>
    <row r="979" ht="21.0" customHeight="1">
      <c r="A979" s="78"/>
      <c r="B979" s="78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</row>
    <row r="980" ht="21.0" customHeight="1">
      <c r="A980" s="78"/>
      <c r="B980" s="78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</row>
    <row r="981" ht="21.0" customHeight="1">
      <c r="A981" s="78"/>
      <c r="B981" s="78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</row>
    <row r="982" ht="21.0" customHeight="1">
      <c r="A982" s="78"/>
      <c r="B982" s="78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</row>
    <row r="983" ht="21.0" customHeight="1">
      <c r="A983" s="78"/>
      <c r="B983" s="78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</row>
    <row r="984" ht="21.0" customHeight="1">
      <c r="A984" s="78"/>
      <c r="B984" s="78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</row>
    <row r="985" ht="21.0" customHeight="1">
      <c r="A985" s="78"/>
      <c r="B985" s="78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</row>
    <row r="986" ht="21.0" customHeight="1">
      <c r="A986" s="78"/>
      <c r="B986" s="78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</row>
    <row r="987" ht="21.0" customHeight="1">
      <c r="A987" s="78"/>
      <c r="B987" s="78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</row>
    <row r="988" ht="21.0" customHeight="1">
      <c r="A988" s="78"/>
      <c r="B988" s="78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</row>
    <row r="989" ht="21.0" customHeight="1">
      <c r="A989" s="78"/>
      <c r="B989" s="78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</row>
    <row r="990" ht="21.0" customHeight="1">
      <c r="A990" s="78"/>
      <c r="B990" s="78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</row>
    <row r="991" ht="21.0" customHeight="1">
      <c r="A991" s="78"/>
      <c r="B991" s="78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</row>
    <row r="992" ht="21.0" customHeight="1">
      <c r="A992" s="78"/>
      <c r="B992" s="78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</row>
    <row r="993" ht="21.0" customHeight="1">
      <c r="A993" s="78"/>
      <c r="B993" s="78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</row>
    <row r="994" ht="21.0" customHeight="1">
      <c r="A994" s="78"/>
      <c r="B994" s="78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</row>
    <row r="995" ht="21.0" customHeight="1">
      <c r="A995" s="78"/>
      <c r="B995" s="78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</row>
    <row r="996" ht="21.0" customHeight="1">
      <c r="A996" s="78"/>
      <c r="B996" s="78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</row>
    <row r="997" ht="21.0" customHeight="1">
      <c r="A997" s="78"/>
      <c r="B997" s="78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</row>
    <row r="998" ht="21.0" customHeight="1">
      <c r="A998" s="78"/>
      <c r="B998" s="78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</row>
    <row r="999" ht="21.0" customHeight="1">
      <c r="A999" s="78"/>
      <c r="B999" s="78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</row>
    <row r="1000" ht="21.0" customHeight="1">
      <c r="A1000" s="78"/>
      <c r="B1000" s="78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</row>
  </sheetData>
  <mergeCells count="5">
    <mergeCell ref="A1:P1"/>
    <mergeCell ref="A2:D2"/>
    <mergeCell ref="E2:G2"/>
    <mergeCell ref="H2:I2"/>
    <mergeCell ref="J2:P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25"/>
    <col customWidth="1" min="2" max="2" width="21.75"/>
    <col customWidth="1" min="3" max="3" width="18.13"/>
    <col customWidth="1" min="4" max="4" width="20.5"/>
    <col customWidth="1" min="5" max="5" width="24.25"/>
    <col customWidth="1" min="6" max="6" width="20.88"/>
    <col customWidth="1" min="7" max="9" width="17.38"/>
    <col customWidth="1" min="10" max="10" width="17.5"/>
    <col customWidth="1" min="11" max="12" width="9.13"/>
    <col customWidth="1" min="13" max="26" width="8.63"/>
  </cols>
  <sheetData>
    <row r="1" ht="36.0" customHeight="1">
      <c r="A1" s="76" t="s">
        <v>405</v>
      </c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34.5" customHeight="1">
      <c r="A2" s="79" t="s">
        <v>349</v>
      </c>
      <c r="B2" s="80"/>
      <c r="C2" s="80"/>
      <c r="D2" s="80"/>
      <c r="E2" s="80"/>
      <c r="F2" s="80"/>
      <c r="G2" s="80"/>
      <c r="H2" s="80"/>
      <c r="I2" s="80"/>
      <c r="J2" s="80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21.0" customHeight="1">
      <c r="A3" s="87" t="s">
        <v>72</v>
      </c>
      <c r="B3" s="87" t="s">
        <v>73</v>
      </c>
      <c r="C3" s="88" t="s">
        <v>4</v>
      </c>
      <c r="D3" s="88" t="s">
        <v>74</v>
      </c>
      <c r="E3" s="88" t="s">
        <v>406</v>
      </c>
      <c r="F3" s="88" t="s">
        <v>407</v>
      </c>
      <c r="G3" s="88" t="s">
        <v>408</v>
      </c>
      <c r="H3" s="88" t="s">
        <v>409</v>
      </c>
      <c r="I3" s="88" t="s">
        <v>27</v>
      </c>
      <c r="J3" s="88" t="s">
        <v>410</v>
      </c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21.0" customHeight="1">
      <c r="A4" s="93">
        <v>1.1726598E7</v>
      </c>
      <c r="B4" s="93" t="s">
        <v>90</v>
      </c>
      <c r="C4" s="94">
        <v>8.6367361E7</v>
      </c>
      <c r="D4" s="94">
        <v>8.091828324E9</v>
      </c>
      <c r="E4" s="94">
        <v>0.0</v>
      </c>
      <c r="F4" s="94">
        <v>0.0</v>
      </c>
      <c r="G4" s="94">
        <v>0.0</v>
      </c>
      <c r="H4" s="94">
        <v>0.0</v>
      </c>
      <c r="I4" s="94">
        <v>0.0</v>
      </c>
      <c r="J4" s="94">
        <v>1879200.0</v>
      </c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21.0" customHeight="1">
      <c r="A5" s="93">
        <v>1.69446444E8</v>
      </c>
      <c r="B5" s="93" t="s">
        <v>164</v>
      </c>
      <c r="C5" s="94">
        <v>5.9426796E7</v>
      </c>
      <c r="D5" s="94">
        <v>9.00640071E8</v>
      </c>
      <c r="E5" s="94">
        <v>0.0</v>
      </c>
      <c r="F5" s="94">
        <v>0.0</v>
      </c>
      <c r="G5" s="94">
        <v>0.0</v>
      </c>
      <c r="H5" s="94">
        <v>0.0</v>
      </c>
      <c r="I5" s="94">
        <v>0.0</v>
      </c>
      <c r="J5" s="94">
        <v>1976830.0</v>
      </c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21.0" customHeight="1">
      <c r="A6" s="93">
        <v>1.69326547E8</v>
      </c>
      <c r="B6" s="93" t="s">
        <v>134</v>
      </c>
      <c r="C6" s="94">
        <v>6.6969661E7</v>
      </c>
      <c r="D6" s="94">
        <v>3.062565974E9</v>
      </c>
      <c r="E6" s="94">
        <v>0.0</v>
      </c>
      <c r="F6" s="94">
        <v>0.0</v>
      </c>
      <c r="G6" s="94">
        <v>0.0</v>
      </c>
      <c r="H6" s="94">
        <v>0.0</v>
      </c>
      <c r="I6" s="94">
        <v>0.0</v>
      </c>
      <c r="J6" s="94">
        <v>1061204.0</v>
      </c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21.0" customHeight="1">
      <c r="A7" s="93">
        <v>2463403.0</v>
      </c>
      <c r="B7" s="93" t="s">
        <v>85</v>
      </c>
      <c r="C7" s="94">
        <v>8.621341E7</v>
      </c>
      <c r="D7" s="94">
        <v>7.382293485E9</v>
      </c>
      <c r="E7" s="94">
        <v>0.0</v>
      </c>
      <c r="F7" s="94">
        <v>0.0</v>
      </c>
      <c r="G7" s="94">
        <v>2216738.0</v>
      </c>
      <c r="H7" s="94">
        <v>0.0</v>
      </c>
      <c r="I7" s="94">
        <v>2.216738E7</v>
      </c>
      <c r="J7" s="94">
        <v>2923533.0</v>
      </c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21.0" customHeight="1">
      <c r="A8" s="93">
        <v>1.41154852E8</v>
      </c>
      <c r="B8" s="93" t="s">
        <v>108</v>
      </c>
      <c r="C8" s="94">
        <v>7.4093557E7</v>
      </c>
      <c r="D8" s="94">
        <v>2.566604811E9</v>
      </c>
      <c r="E8" s="94">
        <v>287005.0</v>
      </c>
      <c r="F8" s="94">
        <v>326279.0</v>
      </c>
      <c r="G8" s="94">
        <v>1282101.0</v>
      </c>
      <c r="H8" s="94">
        <v>324712.0</v>
      </c>
      <c r="I8" s="94">
        <v>1.9663176E7</v>
      </c>
      <c r="J8" s="94">
        <v>1066756.0</v>
      </c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21.0" customHeight="1">
      <c r="A9" s="93">
        <v>6.496634E7</v>
      </c>
      <c r="B9" s="93" t="s">
        <v>80</v>
      </c>
      <c r="C9" s="94">
        <v>1.01091016E8</v>
      </c>
      <c r="D9" s="94">
        <v>4.401089173E9</v>
      </c>
      <c r="E9" s="94">
        <v>0.0</v>
      </c>
      <c r="F9" s="94">
        <v>0.0</v>
      </c>
      <c r="G9" s="94">
        <v>1156605.0</v>
      </c>
      <c r="H9" s="94">
        <v>0.0</v>
      </c>
      <c r="I9" s="94">
        <v>1.156605E7</v>
      </c>
      <c r="J9" s="94">
        <v>4530086.0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21.0" customHeight="1">
      <c r="A10" s="93">
        <v>2.7578537E7</v>
      </c>
      <c r="B10" s="93" t="s">
        <v>82</v>
      </c>
      <c r="C10" s="94">
        <v>8.6396519E7</v>
      </c>
      <c r="D10" s="94">
        <v>2.990677624E9</v>
      </c>
      <c r="E10" s="94">
        <v>0.0</v>
      </c>
      <c r="F10" s="94">
        <v>0.0</v>
      </c>
      <c r="G10" s="94">
        <v>82519.0</v>
      </c>
      <c r="H10" s="94">
        <v>0.0</v>
      </c>
      <c r="I10" s="94">
        <v>825190.0</v>
      </c>
      <c r="J10" s="94">
        <v>5671160.0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21.0" customHeight="1">
      <c r="A11" s="93">
        <v>1.72021868E8</v>
      </c>
      <c r="B11" s="93" t="s">
        <v>132</v>
      </c>
      <c r="C11" s="94">
        <v>7.1131E7</v>
      </c>
      <c r="D11" s="94">
        <v>7.54536134E8</v>
      </c>
      <c r="E11" s="94">
        <v>9232.0</v>
      </c>
      <c r="F11" s="94">
        <v>14451.0</v>
      </c>
      <c r="G11" s="94">
        <v>150203.0</v>
      </c>
      <c r="H11" s="94">
        <v>31188.0</v>
      </c>
      <c r="I11" s="94">
        <v>2128680.0</v>
      </c>
      <c r="J11" s="94">
        <v>625120.0</v>
      </c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21.0" customHeight="1">
      <c r="A12" s="93">
        <v>1.71503078E8</v>
      </c>
      <c r="B12" s="93" t="s">
        <v>109</v>
      </c>
      <c r="C12" s="94">
        <v>7.733867E7</v>
      </c>
      <c r="D12" s="94">
        <v>1.175918462E9</v>
      </c>
      <c r="E12" s="94">
        <v>0.0</v>
      </c>
      <c r="F12" s="94">
        <v>0.0</v>
      </c>
      <c r="G12" s="94">
        <v>0.0</v>
      </c>
      <c r="H12" s="94">
        <v>0.0</v>
      </c>
      <c r="I12" s="94">
        <v>0.0</v>
      </c>
      <c r="J12" s="94">
        <v>3962480.0</v>
      </c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21.0" customHeight="1">
      <c r="A13" s="93">
        <v>6.7071592E7</v>
      </c>
      <c r="B13" s="93" t="s">
        <v>93</v>
      </c>
      <c r="C13" s="94">
        <v>8.3763386E7</v>
      </c>
      <c r="D13" s="94">
        <v>9.838674485E9</v>
      </c>
      <c r="E13" s="94">
        <v>0.0</v>
      </c>
      <c r="F13" s="94">
        <v>0.0</v>
      </c>
      <c r="G13" s="94">
        <v>0.0</v>
      </c>
      <c r="H13" s="94">
        <v>23801.0</v>
      </c>
      <c r="I13" s="94">
        <v>476020.0</v>
      </c>
      <c r="J13" s="94">
        <v>2830360.0</v>
      </c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21.0" customHeight="1">
      <c r="A14" s="93">
        <v>7.4556991E7</v>
      </c>
      <c r="B14" s="93" t="s">
        <v>98</v>
      </c>
      <c r="C14" s="94">
        <v>7.8555324E7</v>
      </c>
      <c r="D14" s="94">
        <v>2.412294291E9</v>
      </c>
      <c r="E14" s="94">
        <v>0.0</v>
      </c>
      <c r="F14" s="94">
        <v>0.0</v>
      </c>
      <c r="G14" s="94">
        <v>0.0</v>
      </c>
      <c r="H14" s="94">
        <v>0.0</v>
      </c>
      <c r="I14" s="94">
        <v>0.0</v>
      </c>
      <c r="J14" s="94">
        <v>2033186.0</v>
      </c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21.0" customHeight="1">
      <c r="A15" s="93">
        <v>6.2576249E7</v>
      </c>
      <c r="B15" s="93" t="s">
        <v>83</v>
      </c>
      <c r="C15" s="94">
        <v>9.4336238E7</v>
      </c>
      <c r="D15" s="94">
        <v>3.430140579E9</v>
      </c>
      <c r="E15" s="94">
        <v>0.0</v>
      </c>
      <c r="F15" s="94">
        <v>0.0</v>
      </c>
      <c r="G15" s="94">
        <v>0.0</v>
      </c>
      <c r="H15" s="94">
        <v>0.0</v>
      </c>
      <c r="I15" s="94">
        <v>0.0</v>
      </c>
      <c r="J15" s="94">
        <v>658300.0</v>
      </c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21.0" customHeight="1">
      <c r="A16" s="93">
        <v>1.71355737E8</v>
      </c>
      <c r="B16" s="93" t="s">
        <v>338</v>
      </c>
      <c r="C16" s="94">
        <v>6.9445263E7</v>
      </c>
      <c r="D16" s="94">
        <v>4.3557366E8</v>
      </c>
      <c r="E16" s="94">
        <v>0.0</v>
      </c>
      <c r="F16" s="94">
        <v>0.0</v>
      </c>
      <c r="G16" s="94">
        <v>0.0</v>
      </c>
      <c r="H16" s="94">
        <v>0.0</v>
      </c>
      <c r="I16" s="94">
        <v>0.0</v>
      </c>
      <c r="J16" s="94">
        <v>3627532.0</v>
      </c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21.0" customHeight="1">
      <c r="A17" s="93">
        <v>5.524249E7</v>
      </c>
      <c r="B17" s="93" t="s">
        <v>139</v>
      </c>
      <c r="C17" s="94">
        <v>6.987212E7</v>
      </c>
      <c r="D17" s="94">
        <v>8.66621637E8</v>
      </c>
      <c r="E17" s="94">
        <v>0.0</v>
      </c>
      <c r="F17" s="94">
        <v>0.0</v>
      </c>
      <c r="G17" s="94">
        <v>0.0</v>
      </c>
      <c r="H17" s="94">
        <v>0.0</v>
      </c>
      <c r="I17" s="94">
        <v>0.0</v>
      </c>
      <c r="J17" s="94">
        <v>3097523.0</v>
      </c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21.0" customHeight="1">
      <c r="A18" s="93">
        <v>1.53857025E8</v>
      </c>
      <c r="B18" s="93" t="s">
        <v>154</v>
      </c>
      <c r="C18" s="94">
        <v>6.4108245E7</v>
      </c>
      <c r="D18" s="94">
        <v>7.17995956E8</v>
      </c>
      <c r="E18" s="94">
        <v>0.0</v>
      </c>
      <c r="F18" s="94">
        <v>0.0</v>
      </c>
      <c r="G18" s="94">
        <v>0.0</v>
      </c>
      <c r="H18" s="94">
        <v>0.0</v>
      </c>
      <c r="I18" s="94">
        <v>0.0</v>
      </c>
      <c r="J18" s="94">
        <v>908630.0</v>
      </c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21.0" customHeight="1">
      <c r="A19" s="93">
        <v>9.8107237E7</v>
      </c>
      <c r="B19" s="93" t="s">
        <v>96</v>
      </c>
      <c r="C19" s="94">
        <v>8.2861852E7</v>
      </c>
      <c r="D19" s="94">
        <v>2.489452982E9</v>
      </c>
      <c r="E19" s="94">
        <v>0.0</v>
      </c>
      <c r="F19" s="94">
        <v>0.0</v>
      </c>
      <c r="G19" s="94">
        <v>0.0</v>
      </c>
      <c r="H19" s="94">
        <v>0.0</v>
      </c>
      <c r="I19" s="94">
        <v>0.0</v>
      </c>
      <c r="J19" s="94">
        <v>515300.0</v>
      </c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21.0" customHeight="1">
      <c r="A20" s="93">
        <v>1.46428825E8</v>
      </c>
      <c r="B20" s="93" t="s">
        <v>138</v>
      </c>
      <c r="C20" s="94">
        <v>6.7827923E7</v>
      </c>
      <c r="D20" s="94">
        <v>1.674601174E9</v>
      </c>
      <c r="E20" s="94">
        <v>90397.0</v>
      </c>
      <c r="F20" s="94">
        <v>151160.0</v>
      </c>
      <c r="G20" s="94">
        <v>526547.0</v>
      </c>
      <c r="H20" s="94">
        <v>273445.0</v>
      </c>
      <c r="I20" s="94">
        <v>1.0980166E7</v>
      </c>
      <c r="J20" s="94">
        <v>2177760.0</v>
      </c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21.0" customHeight="1">
      <c r="A21" s="93">
        <v>1.03336195E8</v>
      </c>
      <c r="B21" s="93" t="s">
        <v>84</v>
      </c>
      <c r="C21" s="94">
        <v>8.9065016E7</v>
      </c>
      <c r="D21" s="94">
        <v>3.99427882E9</v>
      </c>
      <c r="E21" s="94">
        <v>0.0</v>
      </c>
      <c r="F21" s="94">
        <v>0.0</v>
      </c>
      <c r="G21" s="94">
        <v>18977.0</v>
      </c>
      <c r="H21" s="94">
        <v>41362.0</v>
      </c>
      <c r="I21" s="94">
        <v>1017010.0</v>
      </c>
      <c r="J21" s="94">
        <v>2767880.0</v>
      </c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21.0" customHeight="1">
      <c r="A22" s="93">
        <v>1.39292614E8</v>
      </c>
      <c r="B22" s="93" t="s">
        <v>156</v>
      </c>
      <c r="C22" s="94">
        <v>5.8567961E7</v>
      </c>
      <c r="D22" s="94">
        <v>6.60247901E8</v>
      </c>
      <c r="E22" s="94">
        <v>0.0</v>
      </c>
      <c r="F22" s="94">
        <v>0.0</v>
      </c>
      <c r="G22" s="94">
        <v>0.0</v>
      </c>
      <c r="H22" s="94">
        <v>0.0</v>
      </c>
      <c r="I22" s="94">
        <v>0.0</v>
      </c>
      <c r="J22" s="94">
        <v>982341.0</v>
      </c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21.0" customHeight="1">
      <c r="A23" s="93">
        <v>1.71604682E8</v>
      </c>
      <c r="B23" s="93" t="s">
        <v>119</v>
      </c>
      <c r="C23" s="94">
        <v>7.0781688E7</v>
      </c>
      <c r="D23" s="94">
        <v>1.143617811E9</v>
      </c>
      <c r="E23" s="94">
        <v>0.0</v>
      </c>
      <c r="F23" s="94">
        <v>0.0</v>
      </c>
      <c r="G23" s="94">
        <v>706140.0</v>
      </c>
      <c r="H23" s="94">
        <v>0.0</v>
      </c>
      <c r="I23" s="94">
        <v>7061400.0</v>
      </c>
      <c r="J23" s="94">
        <v>694070.0</v>
      </c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21.0" customHeight="1">
      <c r="A24" s="93">
        <v>1.71910225E8</v>
      </c>
      <c r="B24" s="93" t="s">
        <v>155</v>
      </c>
      <c r="C24" s="94">
        <v>6.366617E7</v>
      </c>
      <c r="D24" s="94">
        <v>2.23701898E8</v>
      </c>
      <c r="E24" s="94">
        <v>0.0</v>
      </c>
      <c r="F24" s="94">
        <v>0.0</v>
      </c>
      <c r="G24" s="94">
        <v>0.0</v>
      </c>
      <c r="H24" s="94">
        <v>0.0</v>
      </c>
      <c r="I24" s="94">
        <v>0.0</v>
      </c>
      <c r="J24" s="94">
        <v>1946596.0</v>
      </c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21.0" customHeight="1">
      <c r="A25" s="93">
        <v>1.68455139E8</v>
      </c>
      <c r="B25" s="93" t="s">
        <v>79</v>
      </c>
      <c r="C25" s="94">
        <v>1.12752471E8</v>
      </c>
      <c r="D25" s="94">
        <v>2.76109883E9</v>
      </c>
      <c r="E25" s="94">
        <v>0.0</v>
      </c>
      <c r="F25" s="94">
        <v>0.0</v>
      </c>
      <c r="G25" s="94">
        <v>0.0</v>
      </c>
      <c r="H25" s="94">
        <v>0.0</v>
      </c>
      <c r="I25" s="94">
        <v>0.0</v>
      </c>
      <c r="J25" s="94">
        <v>2581930.0</v>
      </c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21.0" customHeight="1">
      <c r="A26" s="93">
        <v>1.90550149E8</v>
      </c>
      <c r="B26" s="93" t="s">
        <v>253</v>
      </c>
      <c r="C26" s="94">
        <v>2.1027793E7</v>
      </c>
      <c r="D26" s="94">
        <v>3.3450339E7</v>
      </c>
      <c r="E26" s="94">
        <v>0.0</v>
      </c>
      <c r="F26" s="94">
        <v>0.0</v>
      </c>
      <c r="G26" s="94">
        <v>0.0</v>
      </c>
      <c r="H26" s="94">
        <v>0.0</v>
      </c>
      <c r="I26" s="94">
        <v>0.0</v>
      </c>
      <c r="J26" s="94">
        <v>1083822.0</v>
      </c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21.0" customHeight="1">
      <c r="A27" s="93">
        <v>1.70728362E8</v>
      </c>
      <c r="B27" s="93" t="s">
        <v>145</v>
      </c>
      <c r="C27" s="94">
        <v>6.3251447E7</v>
      </c>
      <c r="D27" s="94">
        <v>4.50008153E8</v>
      </c>
      <c r="E27" s="94">
        <v>0.0</v>
      </c>
      <c r="F27" s="94">
        <v>0.0</v>
      </c>
      <c r="G27" s="94">
        <v>0.0</v>
      </c>
      <c r="H27" s="94">
        <v>0.0</v>
      </c>
      <c r="I27" s="94">
        <v>0.0</v>
      </c>
      <c r="J27" s="94">
        <v>1053290.0</v>
      </c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21.0" customHeight="1">
      <c r="A28" s="93">
        <v>1.71697263E8</v>
      </c>
      <c r="B28" s="93" t="s">
        <v>190</v>
      </c>
      <c r="C28" s="94">
        <v>4.5610525E7</v>
      </c>
      <c r="D28" s="94">
        <v>3.70923377E8</v>
      </c>
      <c r="E28" s="94">
        <v>0.0</v>
      </c>
      <c r="F28" s="94">
        <v>0.0</v>
      </c>
      <c r="G28" s="94">
        <v>0.0</v>
      </c>
      <c r="H28" s="94">
        <v>0.0</v>
      </c>
      <c r="I28" s="94">
        <v>0.0</v>
      </c>
      <c r="J28" s="94">
        <v>722645.0</v>
      </c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21.0" customHeight="1">
      <c r="A29" s="93">
        <v>1.66110884E8</v>
      </c>
      <c r="B29" s="93" t="s">
        <v>135</v>
      </c>
      <c r="C29" s="94">
        <v>6.929089E7</v>
      </c>
      <c r="D29" s="94">
        <v>8.3299285E8</v>
      </c>
      <c r="E29" s="94">
        <v>0.0</v>
      </c>
      <c r="F29" s="94">
        <v>0.0</v>
      </c>
      <c r="G29" s="94">
        <v>0.0</v>
      </c>
      <c r="H29" s="94">
        <v>0.0</v>
      </c>
      <c r="I29" s="94">
        <v>0.0</v>
      </c>
      <c r="J29" s="94">
        <v>135439.0</v>
      </c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21.0" customHeight="1">
      <c r="A30" s="93">
        <v>1.66497805E8</v>
      </c>
      <c r="B30" s="93" t="s">
        <v>116</v>
      </c>
      <c r="C30" s="94">
        <v>7.4727345E7</v>
      </c>
      <c r="D30" s="94">
        <v>5.58510476E8</v>
      </c>
      <c r="E30" s="94">
        <v>0.0</v>
      </c>
      <c r="F30" s="94">
        <v>0.0</v>
      </c>
      <c r="G30" s="94">
        <v>0.0</v>
      </c>
      <c r="H30" s="94">
        <v>0.0</v>
      </c>
      <c r="I30" s="94">
        <v>0.0</v>
      </c>
      <c r="J30" s="94">
        <v>3901202.0</v>
      </c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21.0" customHeight="1">
      <c r="A31" s="93">
        <v>1.69420296E8</v>
      </c>
      <c r="B31" s="93" t="s">
        <v>180</v>
      </c>
      <c r="C31" s="94">
        <v>4.9358094E7</v>
      </c>
      <c r="D31" s="94">
        <v>1.73179572E8</v>
      </c>
      <c r="E31" s="94">
        <v>0.0</v>
      </c>
      <c r="F31" s="94">
        <v>0.0</v>
      </c>
      <c r="G31" s="94">
        <v>0.0</v>
      </c>
      <c r="H31" s="94">
        <v>0.0</v>
      </c>
      <c r="I31" s="94">
        <v>0.0</v>
      </c>
      <c r="J31" s="94">
        <v>1711308.0</v>
      </c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21.0" customHeight="1">
      <c r="A32" s="93">
        <v>1.69672885E8</v>
      </c>
      <c r="B32" s="93" t="s">
        <v>170</v>
      </c>
      <c r="C32" s="94">
        <v>5.4586379E7</v>
      </c>
      <c r="D32" s="94">
        <v>3.5671747E8</v>
      </c>
      <c r="E32" s="94">
        <v>0.0</v>
      </c>
      <c r="F32" s="94">
        <v>0.0</v>
      </c>
      <c r="G32" s="94">
        <v>0.0</v>
      </c>
      <c r="H32" s="94">
        <v>0.0</v>
      </c>
      <c r="I32" s="94">
        <v>0.0</v>
      </c>
      <c r="J32" s="94">
        <v>1166331.0</v>
      </c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21.0" customHeight="1">
      <c r="A33" s="93">
        <v>1.6942777E8</v>
      </c>
      <c r="B33" s="93" t="s">
        <v>105</v>
      </c>
      <c r="C33" s="94">
        <v>7.609948E7</v>
      </c>
      <c r="D33" s="94">
        <v>7.06014276E8</v>
      </c>
      <c r="E33" s="94">
        <v>0.0</v>
      </c>
      <c r="F33" s="94">
        <v>0.0</v>
      </c>
      <c r="G33" s="94">
        <v>0.0</v>
      </c>
      <c r="H33" s="94">
        <v>31237.0</v>
      </c>
      <c r="I33" s="94">
        <v>624740.0</v>
      </c>
      <c r="J33" s="94">
        <v>1028674.0</v>
      </c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21.0" customHeight="1">
      <c r="A34" s="93">
        <v>1.66871338E8</v>
      </c>
      <c r="B34" s="93" t="s">
        <v>121</v>
      </c>
      <c r="C34" s="94">
        <v>6.5590803E7</v>
      </c>
      <c r="D34" s="94">
        <v>9.57486898E8</v>
      </c>
      <c r="E34" s="94">
        <v>0.0</v>
      </c>
      <c r="F34" s="94">
        <v>0.0</v>
      </c>
      <c r="G34" s="94">
        <v>0.0</v>
      </c>
      <c r="H34" s="94">
        <v>0.0</v>
      </c>
      <c r="I34" s="94">
        <v>0.0</v>
      </c>
      <c r="J34" s="94">
        <v>3601162.0</v>
      </c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21.0" customHeight="1">
      <c r="A35" s="93">
        <v>1.55534128E8</v>
      </c>
      <c r="B35" s="93" t="s">
        <v>140</v>
      </c>
      <c r="C35" s="94">
        <v>6.7428361E7</v>
      </c>
      <c r="D35" s="94">
        <v>1.033464288E9</v>
      </c>
      <c r="E35" s="94">
        <v>0.0</v>
      </c>
      <c r="F35" s="94">
        <v>0.0</v>
      </c>
      <c r="G35" s="94">
        <v>0.0</v>
      </c>
      <c r="H35" s="94">
        <v>0.0</v>
      </c>
      <c r="I35" s="94">
        <v>0.0</v>
      </c>
      <c r="J35" s="94">
        <v>332800.0</v>
      </c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21.0" customHeight="1">
      <c r="A36" s="93">
        <v>1.71491377E8</v>
      </c>
      <c r="B36" s="93" t="s">
        <v>124</v>
      </c>
      <c r="C36" s="94">
        <v>7.1444889E7</v>
      </c>
      <c r="D36" s="94">
        <v>4.00360745E8</v>
      </c>
      <c r="E36" s="94">
        <v>0.0</v>
      </c>
      <c r="F36" s="94">
        <v>0.0</v>
      </c>
      <c r="G36" s="94">
        <v>0.0</v>
      </c>
      <c r="H36" s="94">
        <v>0.0</v>
      </c>
      <c r="I36" s="94">
        <v>0.0</v>
      </c>
      <c r="J36" s="94">
        <v>356906.0</v>
      </c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21.0" customHeight="1">
      <c r="A37" s="93">
        <v>1.7160984E8</v>
      </c>
      <c r="B37" s="93" t="s">
        <v>143</v>
      </c>
      <c r="C37" s="94">
        <v>6.2778233E7</v>
      </c>
      <c r="D37" s="94">
        <v>4.96301563E8</v>
      </c>
      <c r="E37" s="94">
        <v>0.0</v>
      </c>
      <c r="F37" s="94">
        <v>0.0</v>
      </c>
      <c r="G37" s="94">
        <v>0.0</v>
      </c>
      <c r="H37" s="94">
        <v>0.0</v>
      </c>
      <c r="I37" s="94">
        <v>0.0</v>
      </c>
      <c r="J37" s="94">
        <v>2344592.0</v>
      </c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21.0" customHeight="1">
      <c r="A38" s="93">
        <v>1.5633938E8</v>
      </c>
      <c r="B38" s="93" t="s">
        <v>125</v>
      </c>
      <c r="C38" s="94">
        <v>6.8110034E7</v>
      </c>
      <c r="D38" s="94">
        <v>5.99912207E8</v>
      </c>
      <c r="E38" s="94">
        <v>0.0</v>
      </c>
      <c r="F38" s="94">
        <v>0.0</v>
      </c>
      <c r="G38" s="94">
        <v>0.0</v>
      </c>
      <c r="H38" s="94">
        <v>0.0</v>
      </c>
      <c r="I38" s="94">
        <v>0.0</v>
      </c>
      <c r="J38" s="94">
        <v>439470.0</v>
      </c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21.0" customHeight="1">
      <c r="A39" s="93">
        <v>1.72033754E8</v>
      </c>
      <c r="B39" s="93" t="s">
        <v>127</v>
      </c>
      <c r="C39" s="94">
        <v>6.9481371E7</v>
      </c>
      <c r="D39" s="94">
        <v>3.80312343E8</v>
      </c>
      <c r="E39" s="94">
        <v>0.0</v>
      </c>
      <c r="F39" s="94">
        <v>0.0</v>
      </c>
      <c r="G39" s="94">
        <v>0.0</v>
      </c>
      <c r="H39" s="94">
        <v>0.0</v>
      </c>
      <c r="I39" s="94">
        <v>0.0</v>
      </c>
      <c r="J39" s="94">
        <v>1618214.0</v>
      </c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21.0" customHeight="1">
      <c r="A40" s="93">
        <v>1.72029365E8</v>
      </c>
      <c r="B40" s="93" t="s">
        <v>196</v>
      </c>
      <c r="C40" s="94">
        <v>4.0346496E7</v>
      </c>
      <c r="D40" s="94">
        <v>1.31399465E8</v>
      </c>
      <c r="E40" s="94">
        <v>0.0</v>
      </c>
      <c r="F40" s="94">
        <v>0.0</v>
      </c>
      <c r="G40" s="94">
        <v>0.0</v>
      </c>
      <c r="H40" s="94">
        <v>0.0</v>
      </c>
      <c r="I40" s="94">
        <v>0.0</v>
      </c>
      <c r="J40" s="94">
        <v>74000.0</v>
      </c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21.0" customHeight="1">
      <c r="A41" s="93">
        <v>7.1613822E7</v>
      </c>
      <c r="B41" s="93" t="s">
        <v>102</v>
      </c>
      <c r="C41" s="94">
        <v>7.5922852E7</v>
      </c>
      <c r="D41" s="94">
        <v>2.096389363E9</v>
      </c>
      <c r="E41" s="94">
        <v>0.0</v>
      </c>
      <c r="F41" s="94">
        <v>0.0</v>
      </c>
      <c r="G41" s="94">
        <v>0.0</v>
      </c>
      <c r="H41" s="94">
        <v>0.0</v>
      </c>
      <c r="I41" s="94">
        <v>0.0</v>
      </c>
      <c r="J41" s="94">
        <v>1550670.0</v>
      </c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21.0" customHeight="1">
      <c r="A42" s="93">
        <v>1.70866748E8</v>
      </c>
      <c r="B42" s="93" t="s">
        <v>113</v>
      </c>
      <c r="C42" s="94">
        <v>7.6307153E7</v>
      </c>
      <c r="D42" s="94">
        <v>5.2781642E8</v>
      </c>
      <c r="E42" s="94">
        <v>0.0</v>
      </c>
      <c r="F42" s="94">
        <v>0.0</v>
      </c>
      <c r="G42" s="94">
        <v>0.0</v>
      </c>
      <c r="H42" s="94">
        <v>0.0</v>
      </c>
      <c r="I42" s="94">
        <v>0.0</v>
      </c>
      <c r="J42" s="94">
        <v>1996290.0</v>
      </c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21.0" customHeight="1">
      <c r="A43" s="93">
        <v>1.71830779E8</v>
      </c>
      <c r="B43" s="93" t="s">
        <v>197</v>
      </c>
      <c r="C43" s="94">
        <v>4.0181948E7</v>
      </c>
      <c r="D43" s="94">
        <v>1.97306617E8</v>
      </c>
      <c r="E43" s="94">
        <v>0.0</v>
      </c>
      <c r="F43" s="94">
        <v>0.0</v>
      </c>
      <c r="G43" s="94">
        <v>0.0</v>
      </c>
      <c r="H43" s="94">
        <v>0.0</v>
      </c>
      <c r="I43" s="94">
        <v>0.0</v>
      </c>
      <c r="J43" s="94">
        <v>1057555.0</v>
      </c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21.0" customHeight="1">
      <c r="A44" s="93">
        <v>1.81734011E8</v>
      </c>
      <c r="B44" s="93" t="s">
        <v>198</v>
      </c>
      <c r="C44" s="94">
        <v>3.1031372E7</v>
      </c>
      <c r="D44" s="94">
        <v>5.6856158E7</v>
      </c>
      <c r="E44" s="94">
        <v>0.0</v>
      </c>
      <c r="F44" s="94">
        <v>0.0</v>
      </c>
      <c r="G44" s="94">
        <v>0.0</v>
      </c>
      <c r="H44" s="94">
        <v>0.0</v>
      </c>
      <c r="I44" s="94">
        <v>0.0</v>
      </c>
      <c r="J44" s="94">
        <v>452784.0</v>
      </c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21.0" customHeight="1">
      <c r="A45" s="93">
        <v>1.77187021E8</v>
      </c>
      <c r="B45" s="93" t="s">
        <v>184</v>
      </c>
      <c r="C45" s="94">
        <v>4.6622013E7</v>
      </c>
      <c r="D45" s="94">
        <v>1.05104406E8</v>
      </c>
      <c r="E45" s="94">
        <v>0.0</v>
      </c>
      <c r="F45" s="94">
        <v>0.0</v>
      </c>
      <c r="G45" s="94">
        <v>0.0</v>
      </c>
      <c r="H45" s="94">
        <v>0.0</v>
      </c>
      <c r="I45" s="94">
        <v>0.0</v>
      </c>
      <c r="J45" s="94">
        <v>1123856.0</v>
      </c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21.0" customHeight="1">
      <c r="A46" s="93">
        <v>7.7394861E7</v>
      </c>
      <c r="B46" s="93" t="s">
        <v>95</v>
      </c>
      <c r="C46" s="94">
        <v>8.2796381E7</v>
      </c>
      <c r="D46" s="94">
        <v>2.637994365E9</v>
      </c>
      <c r="E46" s="94">
        <v>0.0</v>
      </c>
      <c r="F46" s="94">
        <v>0.0</v>
      </c>
      <c r="G46" s="94">
        <v>0.0</v>
      </c>
      <c r="H46" s="94">
        <v>0.0</v>
      </c>
      <c r="I46" s="94">
        <v>0.0</v>
      </c>
      <c r="J46" s="94">
        <v>2949552.0</v>
      </c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21.0" customHeight="1">
      <c r="A47" s="93">
        <v>1.4361245E8</v>
      </c>
      <c r="B47" s="93" t="s">
        <v>189</v>
      </c>
      <c r="C47" s="94">
        <v>4.3889867E7</v>
      </c>
      <c r="D47" s="94">
        <v>4.93645616E8</v>
      </c>
      <c r="E47" s="94">
        <v>0.0</v>
      </c>
      <c r="F47" s="94">
        <v>0.0</v>
      </c>
      <c r="G47" s="94">
        <v>0.0</v>
      </c>
      <c r="H47" s="94">
        <v>0.0</v>
      </c>
      <c r="I47" s="94">
        <v>0.0</v>
      </c>
      <c r="J47" s="94">
        <v>1219557.0</v>
      </c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21.0" customHeight="1">
      <c r="A48" s="93">
        <v>1.45408006E8</v>
      </c>
      <c r="B48" s="93" t="s">
        <v>81</v>
      </c>
      <c r="C48" s="94">
        <v>9.8707297E7</v>
      </c>
      <c r="D48" s="94">
        <v>1.257655595E9</v>
      </c>
      <c r="E48" s="94">
        <v>0.0</v>
      </c>
      <c r="F48" s="94">
        <v>0.0</v>
      </c>
      <c r="G48" s="94">
        <v>7887.0</v>
      </c>
      <c r="H48" s="94">
        <v>40495.0</v>
      </c>
      <c r="I48" s="94">
        <v>888770.0</v>
      </c>
      <c r="J48" s="94">
        <v>1136661.0</v>
      </c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21.0" customHeight="1">
      <c r="A49" s="93">
        <v>1.69247313E8</v>
      </c>
      <c r="B49" s="93" t="s">
        <v>111</v>
      </c>
      <c r="C49" s="94">
        <v>7.4853351E7</v>
      </c>
      <c r="D49" s="94">
        <v>4.09975237E8</v>
      </c>
      <c r="E49" s="94">
        <v>0.0</v>
      </c>
      <c r="F49" s="94">
        <v>0.0</v>
      </c>
      <c r="G49" s="94">
        <v>0.0</v>
      </c>
      <c r="H49" s="94">
        <v>25975.0</v>
      </c>
      <c r="I49" s="94">
        <v>519500.0</v>
      </c>
      <c r="J49" s="94">
        <v>600200.0</v>
      </c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21.0" customHeight="1">
      <c r="A50" s="93">
        <v>1.66234202E8</v>
      </c>
      <c r="B50" s="93" t="s">
        <v>178</v>
      </c>
      <c r="C50" s="94">
        <v>4.877722E7</v>
      </c>
      <c r="D50" s="94">
        <v>2.90951834E8</v>
      </c>
      <c r="E50" s="94">
        <v>0.0</v>
      </c>
      <c r="F50" s="94">
        <v>0.0</v>
      </c>
      <c r="G50" s="94">
        <v>0.0</v>
      </c>
      <c r="H50" s="94">
        <v>0.0</v>
      </c>
      <c r="I50" s="94">
        <v>0.0</v>
      </c>
      <c r="J50" s="94">
        <v>1774673.0</v>
      </c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21.0" customHeight="1">
      <c r="A51" s="93">
        <v>1.76044158E8</v>
      </c>
      <c r="B51" s="93" t="s">
        <v>186</v>
      </c>
      <c r="C51" s="94">
        <v>4.6627086E7</v>
      </c>
      <c r="D51" s="94">
        <v>7.9882444E7</v>
      </c>
      <c r="E51" s="94">
        <v>0.0</v>
      </c>
      <c r="F51" s="94">
        <v>0.0</v>
      </c>
      <c r="G51" s="94">
        <v>0.0</v>
      </c>
      <c r="H51" s="94">
        <v>0.0</v>
      </c>
      <c r="I51" s="94">
        <v>0.0</v>
      </c>
      <c r="J51" s="94">
        <v>141100.0</v>
      </c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21.0" customHeight="1">
      <c r="A52" s="93">
        <v>6.3222201E7</v>
      </c>
      <c r="B52" s="93" t="s">
        <v>94</v>
      </c>
      <c r="C52" s="94">
        <v>8.2980123E7</v>
      </c>
      <c r="D52" s="94">
        <v>1.922004721E9</v>
      </c>
      <c r="E52" s="94">
        <v>0.0</v>
      </c>
      <c r="F52" s="94">
        <v>0.0</v>
      </c>
      <c r="G52" s="94">
        <v>0.0</v>
      </c>
      <c r="H52" s="94">
        <v>0.0</v>
      </c>
      <c r="I52" s="94">
        <v>0.0</v>
      </c>
      <c r="J52" s="94">
        <v>2219815.0</v>
      </c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21.0" customHeight="1">
      <c r="A53" s="93">
        <v>1.71679053E8</v>
      </c>
      <c r="B53" s="93" t="s">
        <v>162</v>
      </c>
      <c r="C53" s="94">
        <v>5.9478463E7</v>
      </c>
      <c r="D53" s="94">
        <v>1.85689203E8</v>
      </c>
      <c r="E53" s="94">
        <v>0.0</v>
      </c>
      <c r="F53" s="94">
        <v>0.0</v>
      </c>
      <c r="G53" s="94">
        <v>0.0</v>
      </c>
      <c r="H53" s="94">
        <v>0.0</v>
      </c>
      <c r="I53" s="94">
        <v>0.0</v>
      </c>
      <c r="J53" s="94">
        <v>638764.0</v>
      </c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21.0" customHeight="1">
      <c r="A54" s="93">
        <v>1.71927851E8</v>
      </c>
      <c r="B54" s="93" t="s">
        <v>130</v>
      </c>
      <c r="C54" s="94">
        <v>7.1001285E7</v>
      </c>
      <c r="D54" s="94">
        <v>3.00033193E8</v>
      </c>
      <c r="E54" s="94">
        <v>0.0</v>
      </c>
      <c r="F54" s="94">
        <v>0.0</v>
      </c>
      <c r="G54" s="94">
        <v>0.0</v>
      </c>
      <c r="H54" s="94">
        <v>0.0</v>
      </c>
      <c r="I54" s="94">
        <v>0.0</v>
      </c>
      <c r="J54" s="94">
        <v>1640079.0</v>
      </c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21.0" customHeight="1">
      <c r="A55" s="93">
        <v>6.4010776E7</v>
      </c>
      <c r="B55" s="93" t="s">
        <v>87</v>
      </c>
      <c r="C55" s="94">
        <v>8.2619307E7</v>
      </c>
      <c r="D55" s="94">
        <v>2.387210276E9</v>
      </c>
      <c r="E55" s="94">
        <v>0.0</v>
      </c>
      <c r="F55" s="94">
        <v>0.0</v>
      </c>
      <c r="G55" s="94">
        <v>0.0</v>
      </c>
      <c r="H55" s="94">
        <v>0.0</v>
      </c>
      <c r="I55" s="94">
        <v>0.0</v>
      </c>
      <c r="J55" s="94">
        <v>245450.0</v>
      </c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21.0" customHeight="1">
      <c r="A56" s="93">
        <v>1.44109282E8</v>
      </c>
      <c r="B56" s="93" t="s">
        <v>104</v>
      </c>
      <c r="C56" s="94">
        <v>7.7246357E7</v>
      </c>
      <c r="D56" s="94">
        <v>8.72340937E8</v>
      </c>
      <c r="E56" s="94">
        <v>10212.0</v>
      </c>
      <c r="F56" s="94">
        <v>17701.0</v>
      </c>
      <c r="G56" s="94">
        <v>47343.0</v>
      </c>
      <c r="H56" s="94">
        <v>81467.0</v>
      </c>
      <c r="I56" s="94">
        <v>2126112.0</v>
      </c>
      <c r="J56" s="94">
        <v>3356376.0</v>
      </c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21.0" customHeight="1">
      <c r="A57" s="93">
        <v>1.45033056E8</v>
      </c>
      <c r="B57" s="93" t="s">
        <v>173</v>
      </c>
      <c r="C57" s="94">
        <v>5.2266951E7</v>
      </c>
      <c r="D57" s="94">
        <v>4.41696384E8</v>
      </c>
      <c r="E57" s="94">
        <v>0.0</v>
      </c>
      <c r="F57" s="94">
        <v>210311.0</v>
      </c>
      <c r="G57" s="94">
        <v>128332.0</v>
      </c>
      <c r="H57" s="94">
        <v>767.0</v>
      </c>
      <c r="I57" s="94">
        <v>1363687.0</v>
      </c>
      <c r="J57" s="94">
        <v>534262.0</v>
      </c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21.0" customHeight="1">
      <c r="A58" s="93">
        <v>1.72041454E8</v>
      </c>
      <c r="B58" s="93" t="s">
        <v>117</v>
      </c>
      <c r="C58" s="94">
        <v>7.3536084E7</v>
      </c>
      <c r="D58" s="94">
        <v>4.05651065E8</v>
      </c>
      <c r="E58" s="94">
        <v>0.0</v>
      </c>
      <c r="F58" s="94">
        <v>0.0</v>
      </c>
      <c r="G58" s="94">
        <v>0.0</v>
      </c>
      <c r="H58" s="94">
        <v>0.0</v>
      </c>
      <c r="I58" s="94">
        <v>0.0</v>
      </c>
      <c r="J58" s="94">
        <v>5894160.0</v>
      </c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21.0" customHeight="1">
      <c r="A59" s="93">
        <v>1.70708608E8</v>
      </c>
      <c r="B59" s="93" t="s">
        <v>142</v>
      </c>
      <c r="C59" s="94">
        <v>6.8011993E7</v>
      </c>
      <c r="D59" s="94">
        <v>2.64717443E8</v>
      </c>
      <c r="E59" s="94">
        <v>0.0</v>
      </c>
      <c r="F59" s="94">
        <v>0.0</v>
      </c>
      <c r="G59" s="94">
        <v>0.0</v>
      </c>
      <c r="H59" s="94">
        <v>0.0</v>
      </c>
      <c r="I59" s="94">
        <v>0.0</v>
      </c>
      <c r="J59" s="94">
        <v>2394918.0</v>
      </c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21.0" customHeight="1">
      <c r="A60" s="93">
        <v>1.69953509E8</v>
      </c>
      <c r="B60" s="93" t="s">
        <v>188</v>
      </c>
      <c r="C60" s="94">
        <v>4.8840788E7</v>
      </c>
      <c r="D60" s="94">
        <v>2.30591814E8</v>
      </c>
      <c r="E60" s="94">
        <v>0.0</v>
      </c>
      <c r="F60" s="94">
        <v>0.0</v>
      </c>
      <c r="G60" s="94">
        <v>0.0</v>
      </c>
      <c r="H60" s="94">
        <v>0.0</v>
      </c>
      <c r="I60" s="94">
        <v>0.0</v>
      </c>
      <c r="J60" s="94">
        <v>1082569.0</v>
      </c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21.0" customHeight="1">
      <c r="A61" s="93">
        <v>4.8741756E7</v>
      </c>
      <c r="B61" s="93" t="s">
        <v>99</v>
      </c>
      <c r="C61" s="94">
        <v>7.8413443E7</v>
      </c>
      <c r="D61" s="94">
        <v>2.897930504E9</v>
      </c>
      <c r="E61" s="94">
        <v>0.0</v>
      </c>
      <c r="F61" s="94">
        <v>0.0</v>
      </c>
      <c r="G61" s="94">
        <v>0.0</v>
      </c>
      <c r="H61" s="94">
        <v>0.0</v>
      </c>
      <c r="I61" s="94">
        <v>0.0</v>
      </c>
      <c r="J61" s="94">
        <v>1708067.0</v>
      </c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21.0" customHeight="1">
      <c r="A62" s="93">
        <v>1.71701107E8</v>
      </c>
      <c r="B62" s="93" t="s">
        <v>114</v>
      </c>
      <c r="C62" s="94">
        <v>7.8579808E7</v>
      </c>
      <c r="D62" s="94">
        <v>5.07327159E8</v>
      </c>
      <c r="E62" s="94">
        <v>0.0</v>
      </c>
      <c r="F62" s="94">
        <v>0.0</v>
      </c>
      <c r="G62" s="94">
        <v>0.0</v>
      </c>
      <c r="H62" s="94">
        <v>0.0</v>
      </c>
      <c r="I62" s="94">
        <v>0.0</v>
      </c>
      <c r="J62" s="94">
        <v>1037414.0</v>
      </c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21.0" customHeight="1">
      <c r="A63" s="93">
        <v>2.989016E7</v>
      </c>
      <c r="B63" s="93" t="s">
        <v>101</v>
      </c>
      <c r="C63" s="94">
        <v>8.1590972E7</v>
      </c>
      <c r="D63" s="94">
        <v>8.23828952E8</v>
      </c>
      <c r="E63" s="94">
        <v>0.0</v>
      </c>
      <c r="F63" s="94">
        <v>0.0</v>
      </c>
      <c r="G63" s="94">
        <v>0.0</v>
      </c>
      <c r="H63" s="94">
        <v>0.0</v>
      </c>
      <c r="I63" s="94">
        <v>0.0</v>
      </c>
      <c r="J63" s="94">
        <v>2256900.0</v>
      </c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21.0" customHeight="1">
      <c r="A64" s="93">
        <v>1.3871553E8</v>
      </c>
      <c r="B64" s="93" t="s">
        <v>92</v>
      </c>
      <c r="C64" s="94">
        <v>8.6150322E7</v>
      </c>
      <c r="D64" s="94">
        <v>8.52138081E8</v>
      </c>
      <c r="E64" s="94">
        <v>0.0</v>
      </c>
      <c r="F64" s="94">
        <v>0.0</v>
      </c>
      <c r="G64" s="94">
        <v>0.0</v>
      </c>
      <c r="H64" s="94">
        <v>0.0</v>
      </c>
      <c r="I64" s="94">
        <v>0.0</v>
      </c>
      <c r="J64" s="94">
        <v>4222100.0</v>
      </c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21.0" customHeight="1">
      <c r="A65" s="93">
        <v>1.20029911E8</v>
      </c>
      <c r="B65" s="93" t="s">
        <v>123</v>
      </c>
      <c r="C65" s="94">
        <v>7.2544568E7</v>
      </c>
      <c r="D65" s="94">
        <v>8.55181687E8</v>
      </c>
      <c r="E65" s="94">
        <v>0.0</v>
      </c>
      <c r="F65" s="94">
        <v>0.0</v>
      </c>
      <c r="G65" s="94">
        <v>0.0</v>
      </c>
      <c r="H65" s="94">
        <v>0.0</v>
      </c>
      <c r="I65" s="94">
        <v>0.0</v>
      </c>
      <c r="J65" s="94">
        <v>3043168.0</v>
      </c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21.0" customHeight="1">
      <c r="A66" s="93">
        <v>1.56007436E8</v>
      </c>
      <c r="B66" s="93" t="s">
        <v>177</v>
      </c>
      <c r="C66" s="94">
        <v>4.7153775E7</v>
      </c>
      <c r="D66" s="94">
        <v>1.56860132E8</v>
      </c>
      <c r="E66" s="94">
        <v>0.0</v>
      </c>
      <c r="F66" s="94">
        <v>0.0</v>
      </c>
      <c r="G66" s="94">
        <v>0.0</v>
      </c>
      <c r="H66" s="94">
        <v>0.0</v>
      </c>
      <c r="I66" s="94">
        <v>0.0</v>
      </c>
      <c r="J66" s="94">
        <v>824496.0</v>
      </c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21.0" customHeight="1">
      <c r="A67" s="93">
        <v>1.44684719E8</v>
      </c>
      <c r="B67" s="93" t="s">
        <v>160</v>
      </c>
      <c r="C67" s="94">
        <v>6.2270082E7</v>
      </c>
      <c r="D67" s="94">
        <v>2.48761209E8</v>
      </c>
      <c r="E67" s="94">
        <v>0.0</v>
      </c>
      <c r="F67" s="94">
        <v>0.0</v>
      </c>
      <c r="G67" s="94">
        <v>53714.0</v>
      </c>
      <c r="H67" s="94">
        <v>0.0</v>
      </c>
      <c r="I67" s="94">
        <v>537140.0</v>
      </c>
      <c r="J67" s="94">
        <v>1268994.0</v>
      </c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21.0" customHeight="1">
      <c r="A68" s="93">
        <v>1.56479771E8</v>
      </c>
      <c r="B68" s="93" t="s">
        <v>112</v>
      </c>
      <c r="C68" s="94">
        <v>7.7511368E7</v>
      </c>
      <c r="D68" s="94">
        <v>1.564853814E9</v>
      </c>
      <c r="E68" s="94">
        <v>0.0</v>
      </c>
      <c r="F68" s="94">
        <v>0.0</v>
      </c>
      <c r="G68" s="94">
        <v>0.0</v>
      </c>
      <c r="H68" s="94">
        <v>0.0</v>
      </c>
      <c r="I68" s="94">
        <v>0.0</v>
      </c>
      <c r="J68" s="94">
        <v>2830040.0</v>
      </c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21.0" customHeight="1">
      <c r="A69" s="93">
        <v>7.9650085E7</v>
      </c>
      <c r="B69" s="93" t="s">
        <v>86</v>
      </c>
      <c r="C69" s="94">
        <v>9.0080943E7</v>
      </c>
      <c r="D69" s="94">
        <v>1.864405394E9</v>
      </c>
      <c r="E69" s="94">
        <v>0.0</v>
      </c>
      <c r="F69" s="94">
        <v>0.0</v>
      </c>
      <c r="G69" s="94">
        <v>0.0</v>
      </c>
      <c r="H69" s="94">
        <v>0.0</v>
      </c>
      <c r="I69" s="94">
        <v>0.0</v>
      </c>
      <c r="J69" s="94">
        <v>3388964.0</v>
      </c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21.0" customHeight="1">
      <c r="A70" s="93">
        <v>1.71972257E8</v>
      </c>
      <c r="B70" s="93" t="s">
        <v>122</v>
      </c>
      <c r="C70" s="94">
        <v>7.1726784E7</v>
      </c>
      <c r="D70" s="94">
        <v>5.78286881E8</v>
      </c>
      <c r="E70" s="94">
        <v>0.0</v>
      </c>
      <c r="F70" s="94">
        <v>0.0</v>
      </c>
      <c r="G70" s="94">
        <v>0.0</v>
      </c>
      <c r="H70" s="94">
        <v>0.0</v>
      </c>
      <c r="I70" s="94">
        <v>0.0</v>
      </c>
      <c r="J70" s="94">
        <v>3028860.0</v>
      </c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21.0" customHeight="1">
      <c r="A71" s="93">
        <v>7.1152824E7</v>
      </c>
      <c r="B71" s="93" t="s">
        <v>97</v>
      </c>
      <c r="C71" s="94">
        <v>8.0794486E7</v>
      </c>
      <c r="D71" s="94">
        <v>1.801605283E9</v>
      </c>
      <c r="E71" s="94">
        <v>0.0</v>
      </c>
      <c r="F71" s="94">
        <v>0.0</v>
      </c>
      <c r="G71" s="94">
        <v>0.0</v>
      </c>
      <c r="H71" s="94">
        <v>0.0</v>
      </c>
      <c r="I71" s="94">
        <v>0.0</v>
      </c>
      <c r="J71" s="94">
        <v>1633750.0</v>
      </c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21.0" customHeight="1">
      <c r="A72" s="93">
        <v>1.66807426E8</v>
      </c>
      <c r="B72" s="93" t="s">
        <v>158</v>
      </c>
      <c r="C72" s="94">
        <v>6.5160725E7</v>
      </c>
      <c r="D72" s="94">
        <v>3.42027547E8</v>
      </c>
      <c r="E72" s="94">
        <v>0.0</v>
      </c>
      <c r="F72" s="94">
        <v>0.0</v>
      </c>
      <c r="G72" s="94">
        <v>0.0</v>
      </c>
      <c r="H72" s="94">
        <v>0.0</v>
      </c>
      <c r="I72" s="94">
        <v>0.0</v>
      </c>
      <c r="J72" s="94">
        <v>3320721.0</v>
      </c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21.0" customHeight="1">
      <c r="A73" s="93">
        <v>1.4406546E8</v>
      </c>
      <c r="B73" s="93" t="s">
        <v>149</v>
      </c>
      <c r="C73" s="94">
        <v>6.0335644E7</v>
      </c>
      <c r="D73" s="94">
        <v>1.10767249E8</v>
      </c>
      <c r="E73" s="94">
        <v>0.0</v>
      </c>
      <c r="F73" s="94">
        <v>0.0</v>
      </c>
      <c r="G73" s="94">
        <v>0.0</v>
      </c>
      <c r="H73" s="94">
        <v>0.0</v>
      </c>
      <c r="I73" s="94">
        <v>0.0</v>
      </c>
      <c r="J73" s="94">
        <v>156000.0</v>
      </c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21.0" customHeight="1">
      <c r="A74" s="93">
        <v>1.69446634E8</v>
      </c>
      <c r="B74" s="93" t="s">
        <v>131</v>
      </c>
      <c r="C74" s="94">
        <v>6.9638588E7</v>
      </c>
      <c r="D74" s="94">
        <v>2.61670167E8</v>
      </c>
      <c r="E74" s="94">
        <v>0.0</v>
      </c>
      <c r="F74" s="94">
        <v>0.0</v>
      </c>
      <c r="G74" s="94">
        <v>0.0</v>
      </c>
      <c r="H74" s="94">
        <v>17529.0</v>
      </c>
      <c r="I74" s="94">
        <v>350580.0</v>
      </c>
      <c r="J74" s="94">
        <v>1316108.0</v>
      </c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21.0" customHeight="1">
      <c r="A75" s="93">
        <v>1.71922856E8</v>
      </c>
      <c r="B75" s="93" t="s">
        <v>195</v>
      </c>
      <c r="C75" s="94">
        <v>4.1264999E7</v>
      </c>
      <c r="D75" s="94">
        <v>7.1515828E7</v>
      </c>
      <c r="E75" s="94">
        <v>0.0</v>
      </c>
      <c r="F75" s="94">
        <v>0.0</v>
      </c>
      <c r="G75" s="94">
        <v>0.0</v>
      </c>
      <c r="H75" s="94">
        <v>0.0</v>
      </c>
      <c r="I75" s="94">
        <v>0.0</v>
      </c>
      <c r="J75" s="94">
        <v>457247.0</v>
      </c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21.0" customHeight="1">
      <c r="A76" s="93">
        <v>1.70972148E8</v>
      </c>
      <c r="B76" s="93" t="s">
        <v>148</v>
      </c>
      <c r="C76" s="94">
        <v>6.7916078E7</v>
      </c>
      <c r="D76" s="94">
        <v>2.17711414E8</v>
      </c>
      <c r="E76" s="94">
        <v>0.0</v>
      </c>
      <c r="F76" s="94">
        <v>0.0</v>
      </c>
      <c r="G76" s="94">
        <v>0.0</v>
      </c>
      <c r="H76" s="94">
        <v>25797.0</v>
      </c>
      <c r="I76" s="94">
        <v>515940.0</v>
      </c>
      <c r="J76" s="94">
        <v>5259483.0</v>
      </c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21.0" customHeight="1">
      <c r="A77" s="93">
        <v>1.71806191E8</v>
      </c>
      <c r="B77" s="93" t="s">
        <v>141</v>
      </c>
      <c r="C77" s="94">
        <v>6.7593835E7</v>
      </c>
      <c r="D77" s="94">
        <v>2.08819289E8</v>
      </c>
      <c r="E77" s="94">
        <v>0.0</v>
      </c>
      <c r="F77" s="94">
        <v>0.0</v>
      </c>
      <c r="G77" s="94">
        <v>0.0</v>
      </c>
      <c r="H77" s="94">
        <v>0.0</v>
      </c>
      <c r="I77" s="94">
        <v>0.0</v>
      </c>
      <c r="J77" s="94">
        <v>1694131.0</v>
      </c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21.0" customHeight="1">
      <c r="A78" s="93">
        <v>6.9795161E7</v>
      </c>
      <c r="B78" s="93" t="s">
        <v>236</v>
      </c>
      <c r="C78" s="94">
        <v>2.0957423E7</v>
      </c>
      <c r="D78" s="94">
        <v>1005744.0</v>
      </c>
      <c r="E78" s="94">
        <v>0.0</v>
      </c>
      <c r="F78" s="94">
        <v>0.0</v>
      </c>
      <c r="G78" s="94">
        <v>0.0</v>
      </c>
      <c r="H78" s="94">
        <v>0.0</v>
      </c>
      <c r="I78" s="94">
        <v>0.0</v>
      </c>
      <c r="J78" s="94">
        <v>73592.0</v>
      </c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21.0" customHeight="1">
      <c r="A79" s="93">
        <v>1.71982346E8</v>
      </c>
      <c r="B79" s="93" t="s">
        <v>147</v>
      </c>
      <c r="C79" s="94">
        <v>6.2189662E7</v>
      </c>
      <c r="D79" s="94">
        <v>1.01989739E8</v>
      </c>
      <c r="E79" s="94">
        <v>0.0</v>
      </c>
      <c r="F79" s="94">
        <v>0.0</v>
      </c>
      <c r="G79" s="94">
        <v>0.0</v>
      </c>
      <c r="H79" s="94">
        <v>0.0</v>
      </c>
      <c r="I79" s="94">
        <v>0.0</v>
      </c>
      <c r="J79" s="94">
        <v>2259693.0</v>
      </c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21.0" customHeight="1">
      <c r="A80" s="93">
        <v>1.44049878E8</v>
      </c>
      <c r="B80" s="93" t="s">
        <v>137</v>
      </c>
      <c r="C80" s="94">
        <v>6.6122046E7</v>
      </c>
      <c r="D80" s="94">
        <v>2.94429546E8</v>
      </c>
      <c r="E80" s="94">
        <v>0.0</v>
      </c>
      <c r="F80" s="94">
        <v>0.0</v>
      </c>
      <c r="G80" s="94">
        <v>0.0</v>
      </c>
      <c r="H80" s="94">
        <v>0.0</v>
      </c>
      <c r="I80" s="94">
        <v>0.0</v>
      </c>
      <c r="J80" s="94">
        <v>3786225.0</v>
      </c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21.0" customHeight="1">
      <c r="A81" s="93">
        <v>1.44010731E8</v>
      </c>
      <c r="B81" s="93" t="s">
        <v>163</v>
      </c>
      <c r="C81" s="94">
        <v>6.2293212E7</v>
      </c>
      <c r="D81" s="94">
        <v>1.14423161E8</v>
      </c>
      <c r="E81" s="94">
        <v>0.0</v>
      </c>
      <c r="F81" s="94">
        <v>0.0</v>
      </c>
      <c r="G81" s="94">
        <v>0.0</v>
      </c>
      <c r="H81" s="94">
        <v>2472.0</v>
      </c>
      <c r="I81" s="94">
        <v>49440.0</v>
      </c>
      <c r="J81" s="94">
        <v>707166.0</v>
      </c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21.0" customHeight="1">
      <c r="A82" s="93">
        <v>1.45008495E8</v>
      </c>
      <c r="B82" s="93" t="s">
        <v>168</v>
      </c>
      <c r="C82" s="94">
        <v>5.7644111E7</v>
      </c>
      <c r="D82" s="94">
        <v>4.14795678E8</v>
      </c>
      <c r="E82" s="94">
        <v>0.0</v>
      </c>
      <c r="F82" s="94">
        <v>0.0</v>
      </c>
      <c r="G82" s="94">
        <v>237669.0</v>
      </c>
      <c r="H82" s="94">
        <v>0.0</v>
      </c>
      <c r="I82" s="94">
        <v>2376690.0</v>
      </c>
      <c r="J82" s="94">
        <v>956172.0</v>
      </c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21.0" customHeight="1">
      <c r="A83" s="93">
        <v>1.45023737E8</v>
      </c>
      <c r="B83" s="93" t="s">
        <v>185</v>
      </c>
      <c r="C83" s="94">
        <v>4.6099147E7</v>
      </c>
      <c r="D83" s="94">
        <v>1.54949093E8</v>
      </c>
      <c r="E83" s="94">
        <v>0.0</v>
      </c>
      <c r="F83" s="94">
        <v>0.0</v>
      </c>
      <c r="G83" s="94">
        <v>0.0</v>
      </c>
      <c r="H83" s="94">
        <v>0.0</v>
      </c>
      <c r="I83" s="94">
        <v>0.0</v>
      </c>
      <c r="J83" s="94">
        <v>620826.0</v>
      </c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21.0" customHeight="1">
      <c r="A84" s="93">
        <v>1.68839111E8</v>
      </c>
      <c r="B84" s="93" t="s">
        <v>136</v>
      </c>
      <c r="C84" s="94">
        <v>6.6128356E7</v>
      </c>
      <c r="D84" s="94">
        <v>3.66025566E8</v>
      </c>
      <c r="E84" s="94">
        <v>0.0</v>
      </c>
      <c r="F84" s="94">
        <v>0.0</v>
      </c>
      <c r="G84" s="94">
        <v>0.0</v>
      </c>
      <c r="H84" s="94">
        <v>0.0</v>
      </c>
      <c r="I84" s="94">
        <v>0.0</v>
      </c>
      <c r="J84" s="94">
        <v>602658.0</v>
      </c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21.0" customHeight="1">
      <c r="A85" s="93">
        <v>1.71983336E8</v>
      </c>
      <c r="B85" s="93" t="s">
        <v>133</v>
      </c>
      <c r="C85" s="94">
        <v>6.953495E7</v>
      </c>
      <c r="D85" s="94">
        <v>2.95819685E8</v>
      </c>
      <c r="E85" s="94">
        <v>0.0</v>
      </c>
      <c r="F85" s="94">
        <v>0.0</v>
      </c>
      <c r="G85" s="94">
        <v>0.0</v>
      </c>
      <c r="H85" s="94">
        <v>8025.0</v>
      </c>
      <c r="I85" s="94">
        <v>160500.0</v>
      </c>
      <c r="J85" s="94">
        <v>1914610.0</v>
      </c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21.0" customHeight="1">
      <c r="A86" s="93">
        <v>1.44060837E8</v>
      </c>
      <c r="B86" s="93" t="s">
        <v>103</v>
      </c>
      <c r="C86" s="94">
        <v>7.7155804E7</v>
      </c>
      <c r="D86" s="94">
        <v>3.8312856E8</v>
      </c>
      <c r="E86" s="94">
        <v>0.0</v>
      </c>
      <c r="F86" s="94">
        <v>0.0</v>
      </c>
      <c r="G86" s="94">
        <v>0.0</v>
      </c>
      <c r="H86" s="94">
        <v>0.0</v>
      </c>
      <c r="I86" s="94">
        <v>0.0</v>
      </c>
      <c r="J86" s="94">
        <v>953704.0</v>
      </c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21.0" customHeight="1">
      <c r="A87" s="93">
        <v>1.58817223E8</v>
      </c>
      <c r="B87" s="93" t="s">
        <v>175</v>
      </c>
      <c r="C87" s="94">
        <v>5.4059193E7</v>
      </c>
      <c r="D87" s="94">
        <v>2.23109998E8</v>
      </c>
      <c r="E87" s="94">
        <v>0.0</v>
      </c>
      <c r="F87" s="94">
        <v>0.0</v>
      </c>
      <c r="G87" s="94">
        <v>0.0</v>
      </c>
      <c r="H87" s="94">
        <v>0.0</v>
      </c>
      <c r="I87" s="94">
        <v>0.0</v>
      </c>
      <c r="J87" s="94">
        <v>1283126.0</v>
      </c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21.0" customHeight="1">
      <c r="A88" s="93">
        <v>1.77526978E8</v>
      </c>
      <c r="B88" s="93" t="s">
        <v>128</v>
      </c>
      <c r="C88" s="94">
        <v>7.2385958E7</v>
      </c>
      <c r="D88" s="94">
        <v>9.8136386E7</v>
      </c>
      <c r="E88" s="94">
        <v>0.0</v>
      </c>
      <c r="F88" s="94">
        <v>0.0</v>
      </c>
      <c r="G88" s="94">
        <v>0.0</v>
      </c>
      <c r="H88" s="94">
        <v>0.0</v>
      </c>
      <c r="I88" s="94">
        <v>0.0</v>
      </c>
      <c r="J88" s="94">
        <v>1530634.0</v>
      </c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21.0" customHeight="1">
      <c r="A89" s="93">
        <v>1.4504414E8</v>
      </c>
      <c r="B89" s="93" t="s">
        <v>159</v>
      </c>
      <c r="C89" s="94">
        <v>6.2350025E7</v>
      </c>
      <c r="D89" s="94">
        <v>9.3137154E7</v>
      </c>
      <c r="E89" s="94">
        <v>5529.0</v>
      </c>
      <c r="F89" s="94">
        <v>2793.0</v>
      </c>
      <c r="G89" s="94">
        <v>13903.0</v>
      </c>
      <c r="H89" s="94">
        <v>0.0</v>
      </c>
      <c r="I89" s="94">
        <v>139589.0</v>
      </c>
      <c r="J89" s="94">
        <v>349013.0</v>
      </c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21.0" customHeight="1">
      <c r="A90" s="93">
        <v>1.68923934E8</v>
      </c>
      <c r="B90" s="93" t="s">
        <v>126</v>
      </c>
      <c r="C90" s="94">
        <v>7.0487772E7</v>
      </c>
      <c r="D90" s="94">
        <v>5.67743117E8</v>
      </c>
      <c r="E90" s="94">
        <v>0.0</v>
      </c>
      <c r="F90" s="94">
        <v>0.0</v>
      </c>
      <c r="G90" s="94">
        <v>0.0</v>
      </c>
      <c r="H90" s="94">
        <v>0.0</v>
      </c>
      <c r="I90" s="94">
        <v>0.0</v>
      </c>
      <c r="J90" s="94">
        <v>1228424.0</v>
      </c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21.0" customHeight="1">
      <c r="A91" s="93">
        <v>1.1409556E7</v>
      </c>
      <c r="B91" s="93" t="s">
        <v>89</v>
      </c>
      <c r="C91" s="94">
        <v>8.8388671E7</v>
      </c>
      <c r="D91" s="94">
        <v>5.73520685E8</v>
      </c>
      <c r="E91" s="94">
        <v>0.0</v>
      </c>
      <c r="F91" s="94">
        <v>0.0</v>
      </c>
      <c r="G91" s="94">
        <v>0.0</v>
      </c>
      <c r="H91" s="94">
        <v>0.0</v>
      </c>
      <c r="I91" s="94">
        <v>0.0</v>
      </c>
      <c r="J91" s="94">
        <v>139800.0</v>
      </c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21.0" customHeight="1">
      <c r="A92" s="93">
        <v>7887352.0</v>
      </c>
      <c r="B92" s="93" t="s">
        <v>120</v>
      </c>
      <c r="C92" s="94">
        <v>7.3759366E7</v>
      </c>
      <c r="D92" s="94">
        <v>2.18393621E9</v>
      </c>
      <c r="E92" s="94">
        <v>0.0</v>
      </c>
      <c r="F92" s="94">
        <v>0.0</v>
      </c>
      <c r="G92" s="94">
        <v>0.0</v>
      </c>
      <c r="H92" s="94">
        <v>0.0</v>
      </c>
      <c r="I92" s="94">
        <v>0.0</v>
      </c>
      <c r="J92" s="94">
        <v>161520.0</v>
      </c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21.0" customHeight="1">
      <c r="A93" s="93">
        <v>1.4572491E7</v>
      </c>
      <c r="B93" s="93" t="s">
        <v>107</v>
      </c>
      <c r="C93" s="94">
        <v>7.4019075E7</v>
      </c>
      <c r="D93" s="94">
        <v>7.041934438E9</v>
      </c>
      <c r="E93" s="94">
        <v>0.0</v>
      </c>
      <c r="F93" s="94">
        <v>0.0</v>
      </c>
      <c r="G93" s="94">
        <v>0.0</v>
      </c>
      <c r="H93" s="94">
        <v>0.0</v>
      </c>
      <c r="I93" s="94">
        <v>0.0</v>
      </c>
      <c r="J93" s="94">
        <v>-9203.0</v>
      </c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21.0" customHeight="1">
      <c r="A94" s="93">
        <v>1915332.0</v>
      </c>
      <c r="B94" s="93" t="s">
        <v>144</v>
      </c>
      <c r="C94" s="94">
        <v>6.8477438E7</v>
      </c>
      <c r="D94" s="94">
        <v>3.75711974E8</v>
      </c>
      <c r="E94" s="94">
        <v>0.0</v>
      </c>
      <c r="F94" s="94">
        <v>0.0</v>
      </c>
      <c r="G94" s="94">
        <v>0.0</v>
      </c>
      <c r="H94" s="94">
        <v>0.0</v>
      </c>
      <c r="I94" s="94">
        <v>0.0</v>
      </c>
      <c r="J94" s="94">
        <v>1008628.0</v>
      </c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21.0" customHeight="1">
      <c r="A95" s="93">
        <v>1.61646318E8</v>
      </c>
      <c r="B95" s="93" t="s">
        <v>166</v>
      </c>
      <c r="C95" s="94">
        <v>5.7429572E7</v>
      </c>
      <c r="D95" s="94">
        <v>2.1552813E8</v>
      </c>
      <c r="E95" s="94">
        <v>0.0</v>
      </c>
      <c r="F95" s="94">
        <v>0.0</v>
      </c>
      <c r="G95" s="94">
        <v>0.0</v>
      </c>
      <c r="H95" s="94">
        <v>0.0</v>
      </c>
      <c r="I95" s="94">
        <v>0.0</v>
      </c>
      <c r="J95" s="94">
        <v>573669.0</v>
      </c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21.0" customHeight="1">
      <c r="A96" s="93">
        <v>1.59857111E8</v>
      </c>
      <c r="B96" s="93" t="s">
        <v>181</v>
      </c>
      <c r="C96" s="94">
        <v>5.0001513E7</v>
      </c>
      <c r="D96" s="94">
        <v>4.62312575E8</v>
      </c>
      <c r="E96" s="94">
        <v>0.0</v>
      </c>
      <c r="F96" s="94">
        <v>0.0</v>
      </c>
      <c r="G96" s="94">
        <v>0.0</v>
      </c>
      <c r="H96" s="94">
        <v>0.0</v>
      </c>
      <c r="I96" s="94">
        <v>0.0</v>
      </c>
      <c r="J96" s="94">
        <v>723603.0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21.0" customHeight="1">
      <c r="A97" s="93">
        <v>1.71879011E8</v>
      </c>
      <c r="B97" s="93" t="s">
        <v>100</v>
      </c>
      <c r="C97" s="94">
        <v>8.3147952E7</v>
      </c>
      <c r="D97" s="94">
        <v>3.27964027E8</v>
      </c>
      <c r="E97" s="94">
        <v>0.0</v>
      </c>
      <c r="F97" s="94">
        <v>0.0</v>
      </c>
      <c r="G97" s="94">
        <v>0.0</v>
      </c>
      <c r="H97" s="94">
        <v>0.0</v>
      </c>
      <c r="I97" s="94">
        <v>0.0</v>
      </c>
      <c r="J97" s="94">
        <v>142510.0</v>
      </c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21.0" customHeight="1">
      <c r="A98" s="93">
        <v>1.67614515E8</v>
      </c>
      <c r="B98" s="93" t="s">
        <v>161</v>
      </c>
      <c r="C98" s="94">
        <v>6.1750205E7</v>
      </c>
      <c r="D98" s="94">
        <v>2.16809058E8</v>
      </c>
      <c r="E98" s="94">
        <v>0.0</v>
      </c>
      <c r="F98" s="94">
        <v>0.0</v>
      </c>
      <c r="G98" s="94">
        <v>0.0</v>
      </c>
      <c r="H98" s="94">
        <v>0.0</v>
      </c>
      <c r="I98" s="94">
        <v>0.0</v>
      </c>
      <c r="J98" s="94">
        <v>2952372.0</v>
      </c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21.0" customHeight="1">
      <c r="A99" s="93">
        <v>1.68206434E8</v>
      </c>
      <c r="B99" s="93" t="s">
        <v>193</v>
      </c>
      <c r="C99" s="94">
        <v>4.2449348E7</v>
      </c>
      <c r="D99" s="94">
        <v>1.06879695E8</v>
      </c>
      <c r="E99" s="94">
        <v>0.0</v>
      </c>
      <c r="F99" s="94">
        <v>0.0</v>
      </c>
      <c r="G99" s="94">
        <v>0.0</v>
      </c>
      <c r="H99" s="94">
        <v>0.0</v>
      </c>
      <c r="I99" s="94">
        <v>0.0</v>
      </c>
      <c r="J99" s="94">
        <v>358368.0</v>
      </c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21.0" customHeight="1">
      <c r="A100" s="93">
        <v>1.70028719E8</v>
      </c>
      <c r="B100" s="93" t="s">
        <v>182</v>
      </c>
      <c r="C100" s="94">
        <v>4.7963209E7</v>
      </c>
      <c r="D100" s="94">
        <v>1.13525805E8</v>
      </c>
      <c r="E100" s="94">
        <v>0.0</v>
      </c>
      <c r="F100" s="94">
        <v>0.0</v>
      </c>
      <c r="G100" s="94">
        <v>0.0</v>
      </c>
      <c r="H100" s="94">
        <v>0.0</v>
      </c>
      <c r="I100" s="94">
        <v>0.0</v>
      </c>
      <c r="J100" s="94">
        <v>1909712.0</v>
      </c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21.0" customHeight="1">
      <c r="A101" s="93">
        <v>6.5948574E7</v>
      </c>
      <c r="B101" s="93" t="s">
        <v>239</v>
      </c>
      <c r="C101" s="94">
        <v>3.739492E7</v>
      </c>
      <c r="D101" s="94">
        <v>1.23470244E8</v>
      </c>
      <c r="E101" s="94">
        <v>0.0</v>
      </c>
      <c r="F101" s="94">
        <v>0.0</v>
      </c>
      <c r="G101" s="94">
        <v>0.0</v>
      </c>
      <c r="H101" s="94">
        <v>0.0</v>
      </c>
      <c r="I101" s="94">
        <v>0.0</v>
      </c>
      <c r="J101" s="94">
        <v>347312.0</v>
      </c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21.0" customHeight="1">
      <c r="A102" s="93">
        <v>1.63138873E8</v>
      </c>
      <c r="B102" s="93" t="s">
        <v>171</v>
      </c>
      <c r="C102" s="94">
        <v>5.5576581E7</v>
      </c>
      <c r="D102" s="94">
        <v>1.13454977E8</v>
      </c>
      <c r="E102" s="94">
        <v>0.0</v>
      </c>
      <c r="F102" s="94">
        <v>0.0</v>
      </c>
      <c r="G102" s="94">
        <v>0.0</v>
      </c>
      <c r="H102" s="94">
        <v>0.0</v>
      </c>
      <c r="I102" s="94">
        <v>0.0</v>
      </c>
      <c r="J102" s="94">
        <v>274412.0</v>
      </c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21.0" customHeight="1">
      <c r="A103" s="93">
        <v>1.71753933E8</v>
      </c>
      <c r="B103" s="93" t="s">
        <v>153</v>
      </c>
      <c r="C103" s="94">
        <v>6.4281578E7</v>
      </c>
      <c r="D103" s="94">
        <v>8.1264006E7</v>
      </c>
      <c r="E103" s="94">
        <v>0.0</v>
      </c>
      <c r="F103" s="94">
        <v>0.0</v>
      </c>
      <c r="G103" s="94">
        <v>0.0</v>
      </c>
      <c r="H103" s="94">
        <v>5463.0</v>
      </c>
      <c r="I103" s="94">
        <v>109260.0</v>
      </c>
      <c r="J103" s="94">
        <v>165960.0</v>
      </c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21.0" customHeight="1">
      <c r="A104" s="93">
        <v>1.71345916E8</v>
      </c>
      <c r="B104" s="93" t="s">
        <v>169</v>
      </c>
      <c r="C104" s="94">
        <v>5.7124146E7</v>
      </c>
      <c r="D104" s="94">
        <v>2.11673023E8</v>
      </c>
      <c r="E104" s="94">
        <v>18406.0</v>
      </c>
      <c r="F104" s="94">
        <v>91297.0</v>
      </c>
      <c r="G104" s="94">
        <v>70312.0</v>
      </c>
      <c r="H104" s="94">
        <v>15162.0</v>
      </c>
      <c r="I104" s="94">
        <v>1044805.0</v>
      </c>
      <c r="J104" s="94">
        <v>1007066.0</v>
      </c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21.0" customHeight="1">
      <c r="A105" s="93">
        <v>1.71858863E8</v>
      </c>
      <c r="B105" s="93" t="s">
        <v>165</v>
      </c>
      <c r="C105" s="94">
        <v>5.8431047E7</v>
      </c>
      <c r="D105" s="94">
        <v>4.4074696E7</v>
      </c>
      <c r="E105" s="94">
        <v>0.0</v>
      </c>
      <c r="F105" s="94">
        <v>0.0</v>
      </c>
      <c r="G105" s="94">
        <v>0.0</v>
      </c>
      <c r="H105" s="94">
        <v>0.0</v>
      </c>
      <c r="I105" s="94">
        <v>0.0</v>
      </c>
      <c r="J105" s="94">
        <v>153400.0</v>
      </c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21.0" customHeight="1">
      <c r="A106" s="93">
        <v>1.60258193E8</v>
      </c>
      <c r="B106" s="93" t="s">
        <v>191</v>
      </c>
      <c r="C106" s="94">
        <v>4.3174243E7</v>
      </c>
      <c r="D106" s="94">
        <v>4.3574739E7</v>
      </c>
      <c r="E106" s="94">
        <v>0.0</v>
      </c>
      <c r="F106" s="94">
        <v>0.0</v>
      </c>
      <c r="G106" s="94">
        <v>0.0</v>
      </c>
      <c r="H106" s="94">
        <v>0.0</v>
      </c>
      <c r="I106" s="94">
        <v>0.0</v>
      </c>
      <c r="J106" s="94">
        <v>351791.0</v>
      </c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21.0" customHeight="1">
      <c r="A107" s="93">
        <v>1.71934536E8</v>
      </c>
      <c r="B107" s="93" t="s">
        <v>88</v>
      </c>
      <c r="C107" s="94">
        <v>8.779202E7</v>
      </c>
      <c r="D107" s="94">
        <v>6.86911268E8</v>
      </c>
      <c r="E107" s="94">
        <v>0.0</v>
      </c>
      <c r="F107" s="94">
        <v>0.0</v>
      </c>
      <c r="G107" s="94">
        <v>0.0</v>
      </c>
      <c r="H107" s="94">
        <v>0.0</v>
      </c>
      <c r="I107" s="94">
        <v>0.0</v>
      </c>
      <c r="J107" s="94">
        <v>48000.0</v>
      </c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21.0" customHeight="1">
      <c r="A108" s="93">
        <v>6.2691192E7</v>
      </c>
      <c r="B108" s="93" t="s">
        <v>91</v>
      </c>
      <c r="C108" s="94">
        <v>8.638771E7</v>
      </c>
      <c r="D108" s="94">
        <v>4.61652502E8</v>
      </c>
      <c r="E108" s="94">
        <v>0.0</v>
      </c>
      <c r="F108" s="94">
        <v>0.0</v>
      </c>
      <c r="G108" s="94">
        <v>0.0</v>
      </c>
      <c r="H108" s="94">
        <v>0.0</v>
      </c>
      <c r="I108" s="94">
        <v>0.0</v>
      </c>
      <c r="J108" s="94">
        <v>244310.0</v>
      </c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21.0" customHeight="1">
      <c r="A109" s="93">
        <v>1.15125159E8</v>
      </c>
      <c r="B109" s="93" t="s">
        <v>106</v>
      </c>
      <c r="C109" s="94">
        <v>7.749232E7</v>
      </c>
      <c r="D109" s="94">
        <v>5.94789591E8</v>
      </c>
      <c r="E109" s="94">
        <v>0.0</v>
      </c>
      <c r="F109" s="94">
        <v>0.0</v>
      </c>
      <c r="G109" s="94">
        <v>0.0</v>
      </c>
      <c r="H109" s="94">
        <v>0.0</v>
      </c>
      <c r="I109" s="94">
        <v>0.0</v>
      </c>
      <c r="J109" s="94">
        <v>132500.0</v>
      </c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21.0" customHeight="1">
      <c r="A110" s="93">
        <v>1.69461237E8</v>
      </c>
      <c r="B110" s="93" t="s">
        <v>110</v>
      </c>
      <c r="C110" s="94">
        <v>7.5210474E7</v>
      </c>
      <c r="D110" s="94">
        <v>3.74816162E8</v>
      </c>
      <c r="E110" s="94">
        <v>0.0</v>
      </c>
      <c r="F110" s="94">
        <v>0.0</v>
      </c>
      <c r="G110" s="94">
        <v>0.0</v>
      </c>
      <c r="H110" s="94">
        <v>0.0</v>
      </c>
      <c r="I110" s="94">
        <v>0.0</v>
      </c>
      <c r="J110" s="94">
        <v>0.0</v>
      </c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21.0" customHeight="1">
      <c r="A111" s="93">
        <v>1.6683283E8</v>
      </c>
      <c r="B111" s="93" t="s">
        <v>115</v>
      </c>
      <c r="C111" s="94">
        <v>7.390402E7</v>
      </c>
      <c r="D111" s="94">
        <v>1.014375033E9</v>
      </c>
      <c r="E111" s="94">
        <v>0.0</v>
      </c>
      <c r="F111" s="94">
        <v>0.0</v>
      </c>
      <c r="G111" s="94">
        <v>0.0</v>
      </c>
      <c r="H111" s="94">
        <v>0.0</v>
      </c>
      <c r="I111" s="94">
        <v>0.0</v>
      </c>
      <c r="J111" s="94">
        <v>0.0</v>
      </c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21.0" customHeight="1">
      <c r="A112" s="93">
        <v>1.36378574E8</v>
      </c>
      <c r="B112" s="93" t="s">
        <v>118</v>
      </c>
      <c r="C112" s="94">
        <v>7.3301139E7</v>
      </c>
      <c r="D112" s="94">
        <v>5.98467976E8</v>
      </c>
      <c r="E112" s="94">
        <v>0.0</v>
      </c>
      <c r="F112" s="94">
        <v>0.0</v>
      </c>
      <c r="G112" s="94">
        <v>0.0</v>
      </c>
      <c r="H112" s="94">
        <v>0.0</v>
      </c>
      <c r="I112" s="94">
        <v>0.0</v>
      </c>
      <c r="J112" s="94">
        <v>61002.0</v>
      </c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21.0" customHeight="1">
      <c r="A113" s="93">
        <v>1.6757738E8</v>
      </c>
      <c r="B113" s="93" t="s">
        <v>150</v>
      </c>
      <c r="C113" s="94">
        <v>6.4681071E7</v>
      </c>
      <c r="D113" s="94">
        <v>3.89650755E8</v>
      </c>
      <c r="E113" s="94">
        <v>0.0</v>
      </c>
      <c r="F113" s="94">
        <v>0.0</v>
      </c>
      <c r="G113" s="94">
        <v>0.0</v>
      </c>
      <c r="H113" s="94">
        <v>0.0</v>
      </c>
      <c r="I113" s="94">
        <v>0.0</v>
      </c>
      <c r="J113" s="94">
        <v>418309.0</v>
      </c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21.0" customHeight="1">
      <c r="A114" s="93">
        <v>1.71209025E8</v>
      </c>
      <c r="B114" s="93" t="s">
        <v>152</v>
      </c>
      <c r="C114" s="94">
        <v>6.354548E7</v>
      </c>
      <c r="D114" s="94">
        <v>3.65338727E8</v>
      </c>
      <c r="E114" s="94">
        <v>0.0</v>
      </c>
      <c r="F114" s="94">
        <v>0.0</v>
      </c>
      <c r="G114" s="94">
        <v>0.0</v>
      </c>
      <c r="H114" s="94">
        <v>0.0</v>
      </c>
      <c r="I114" s="94">
        <v>0.0</v>
      </c>
      <c r="J114" s="94">
        <v>0.0</v>
      </c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21.0" customHeight="1">
      <c r="A115" s="93">
        <v>1.38752108E8</v>
      </c>
      <c r="B115" s="93" t="s">
        <v>157</v>
      </c>
      <c r="C115" s="94">
        <v>6.1689789E7</v>
      </c>
      <c r="D115" s="94">
        <v>4.35412557E8</v>
      </c>
      <c r="E115" s="94">
        <v>0.0</v>
      </c>
      <c r="F115" s="94">
        <v>0.0</v>
      </c>
      <c r="G115" s="94">
        <v>0.0</v>
      </c>
      <c r="H115" s="94">
        <v>0.0</v>
      </c>
      <c r="I115" s="94">
        <v>0.0</v>
      </c>
      <c r="J115" s="94">
        <v>21130.0</v>
      </c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21.0" customHeight="1">
      <c r="A116" s="93">
        <v>1.4461836E8</v>
      </c>
      <c r="B116" s="93" t="s">
        <v>174</v>
      </c>
      <c r="C116" s="94">
        <v>5.1311034E7</v>
      </c>
      <c r="D116" s="94">
        <v>2.57544033E8</v>
      </c>
      <c r="E116" s="94">
        <v>0.0</v>
      </c>
      <c r="F116" s="94">
        <v>0.0</v>
      </c>
      <c r="G116" s="94">
        <v>0.0</v>
      </c>
      <c r="H116" s="94">
        <v>0.0</v>
      </c>
      <c r="I116" s="94">
        <v>0.0</v>
      </c>
      <c r="J116" s="94">
        <v>50200.0</v>
      </c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21.0" customHeight="1">
      <c r="A117" s="93">
        <v>1.68025153E8</v>
      </c>
      <c r="B117" s="93" t="s">
        <v>179</v>
      </c>
      <c r="C117" s="94">
        <v>4.892164E7</v>
      </c>
      <c r="D117" s="94">
        <v>2.8188141E7</v>
      </c>
      <c r="E117" s="94">
        <v>0.0</v>
      </c>
      <c r="F117" s="94">
        <v>0.0</v>
      </c>
      <c r="G117" s="94">
        <v>0.0</v>
      </c>
      <c r="H117" s="94">
        <v>0.0</v>
      </c>
      <c r="I117" s="94">
        <v>0.0</v>
      </c>
      <c r="J117" s="94">
        <v>0.0</v>
      </c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21.0" customHeight="1">
      <c r="A118" s="93">
        <v>1.72008118E8</v>
      </c>
      <c r="B118" s="93" t="s">
        <v>187</v>
      </c>
      <c r="C118" s="94">
        <v>4.6714719E7</v>
      </c>
      <c r="D118" s="94">
        <v>3.7403711E7</v>
      </c>
      <c r="E118" s="94">
        <v>0.0</v>
      </c>
      <c r="F118" s="94">
        <v>0.0</v>
      </c>
      <c r="G118" s="94">
        <v>0.0</v>
      </c>
      <c r="H118" s="94">
        <v>0.0</v>
      </c>
      <c r="I118" s="94">
        <v>0.0</v>
      </c>
      <c r="J118" s="94">
        <v>231200.0</v>
      </c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21.0" customHeight="1">
      <c r="A119" s="93">
        <v>1.44088316E8</v>
      </c>
      <c r="B119" s="93" t="s">
        <v>205</v>
      </c>
      <c r="C119" s="94">
        <v>4.8569844E7</v>
      </c>
      <c r="D119" s="94">
        <v>4.2555014E7</v>
      </c>
      <c r="E119" s="94">
        <v>0.0</v>
      </c>
      <c r="F119" s="94">
        <v>0.0</v>
      </c>
      <c r="G119" s="94">
        <v>0.0</v>
      </c>
      <c r="H119" s="94">
        <v>0.0</v>
      </c>
      <c r="I119" s="94">
        <v>0.0</v>
      </c>
      <c r="J119" s="94">
        <v>0.0</v>
      </c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21.0" customHeight="1">
      <c r="A120" s="93">
        <v>6.2125268E7</v>
      </c>
      <c r="B120" s="93" t="s">
        <v>206</v>
      </c>
      <c r="C120" s="94">
        <v>0.0</v>
      </c>
      <c r="D120" s="94">
        <v>0.0</v>
      </c>
      <c r="E120" s="94">
        <v>0.0</v>
      </c>
      <c r="F120" s="94">
        <v>0.0</v>
      </c>
      <c r="G120" s="94">
        <v>0.0</v>
      </c>
      <c r="H120" s="94">
        <v>0.0</v>
      </c>
      <c r="I120" s="94">
        <v>0.0</v>
      </c>
      <c r="J120" s="94">
        <v>0.0</v>
      </c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21.0" customHeight="1">
      <c r="A121" s="93">
        <v>1.38821863E8</v>
      </c>
      <c r="B121" s="93" t="s">
        <v>210</v>
      </c>
      <c r="C121" s="94">
        <v>2.8690913E7</v>
      </c>
      <c r="D121" s="94">
        <v>2.5263796E7</v>
      </c>
      <c r="E121" s="94">
        <v>0.0</v>
      </c>
      <c r="F121" s="94">
        <v>0.0</v>
      </c>
      <c r="G121" s="94">
        <v>0.0</v>
      </c>
      <c r="H121" s="94">
        <v>0.0</v>
      </c>
      <c r="I121" s="94">
        <v>0.0</v>
      </c>
      <c r="J121" s="94">
        <v>474605.0</v>
      </c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21.0" customHeight="1">
      <c r="A122" s="93">
        <v>1.46036286E8</v>
      </c>
      <c r="B122" s="93" t="s">
        <v>211</v>
      </c>
      <c r="C122" s="94">
        <v>2.6945813E7</v>
      </c>
      <c r="D122" s="94">
        <v>4.1952764E7</v>
      </c>
      <c r="E122" s="94">
        <v>0.0</v>
      </c>
      <c r="F122" s="94">
        <v>0.0</v>
      </c>
      <c r="G122" s="94">
        <v>0.0</v>
      </c>
      <c r="H122" s="94">
        <v>0.0</v>
      </c>
      <c r="I122" s="94">
        <v>0.0</v>
      </c>
      <c r="J122" s="94">
        <v>74400.0</v>
      </c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21.0" customHeight="1">
      <c r="A123" s="93">
        <v>1.58296838E8</v>
      </c>
      <c r="B123" s="93" t="s">
        <v>237</v>
      </c>
      <c r="C123" s="94">
        <v>2.7990242E7</v>
      </c>
      <c r="D123" s="94">
        <v>4715810.0</v>
      </c>
      <c r="E123" s="94">
        <v>0.0</v>
      </c>
      <c r="F123" s="94">
        <v>0.0</v>
      </c>
      <c r="G123" s="94">
        <v>0.0</v>
      </c>
      <c r="H123" s="94">
        <v>0.0</v>
      </c>
      <c r="I123" s="94">
        <v>0.0</v>
      </c>
      <c r="J123" s="94">
        <v>0.0</v>
      </c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21.0" customHeight="1">
      <c r="A124" s="93">
        <v>1.80504744E8</v>
      </c>
      <c r="B124" s="93" t="s">
        <v>240</v>
      </c>
      <c r="C124" s="94">
        <v>1.5581847E7</v>
      </c>
      <c r="D124" s="94">
        <v>63296.0</v>
      </c>
      <c r="E124" s="94">
        <v>0.0</v>
      </c>
      <c r="F124" s="94">
        <v>0.0</v>
      </c>
      <c r="G124" s="94">
        <v>0.0</v>
      </c>
      <c r="H124" s="94">
        <v>0.0</v>
      </c>
      <c r="I124" s="94">
        <v>0.0</v>
      </c>
      <c r="J124" s="94">
        <v>21239.0</v>
      </c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21.0" customHeight="1">
      <c r="A125" s="93">
        <v>1.75314255E8</v>
      </c>
      <c r="B125" s="93" t="s">
        <v>242</v>
      </c>
      <c r="C125" s="94">
        <v>2.8727737E7</v>
      </c>
      <c r="D125" s="94">
        <v>2.2022689E7</v>
      </c>
      <c r="E125" s="94">
        <v>0.0</v>
      </c>
      <c r="F125" s="94">
        <v>0.0</v>
      </c>
      <c r="G125" s="94">
        <v>0.0</v>
      </c>
      <c r="H125" s="94">
        <v>0.0</v>
      </c>
      <c r="I125" s="94">
        <v>0.0</v>
      </c>
      <c r="J125" s="94">
        <v>0.0</v>
      </c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21.0" customHeight="1">
      <c r="A126" s="93">
        <v>1.44032974E8</v>
      </c>
      <c r="B126" s="93" t="s">
        <v>243</v>
      </c>
      <c r="C126" s="94">
        <v>2.1557871E7</v>
      </c>
      <c r="D126" s="94">
        <v>883270.0</v>
      </c>
      <c r="E126" s="94">
        <v>0.0</v>
      </c>
      <c r="F126" s="94">
        <v>0.0</v>
      </c>
      <c r="G126" s="94">
        <v>0.0</v>
      </c>
      <c r="H126" s="94">
        <v>0.0</v>
      </c>
      <c r="I126" s="94">
        <v>0.0</v>
      </c>
      <c r="J126" s="94">
        <v>0.0</v>
      </c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21.0" customHeight="1">
      <c r="A127" s="93">
        <v>2.1489428E7</v>
      </c>
      <c r="B127" s="93" t="s">
        <v>248</v>
      </c>
      <c r="C127" s="94">
        <v>0.0</v>
      </c>
      <c r="D127" s="94">
        <v>0.0</v>
      </c>
      <c r="E127" s="94">
        <v>0.0</v>
      </c>
      <c r="F127" s="94">
        <v>0.0</v>
      </c>
      <c r="G127" s="94">
        <v>0.0</v>
      </c>
      <c r="H127" s="94">
        <v>0.0</v>
      </c>
      <c r="I127" s="94">
        <v>0.0</v>
      </c>
      <c r="J127" s="94">
        <v>0.0</v>
      </c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21.0" customHeight="1">
      <c r="A128" s="93">
        <v>8.8110635E7</v>
      </c>
      <c r="B128" s="93" t="s">
        <v>249</v>
      </c>
      <c r="C128" s="94">
        <v>4.2514992E7</v>
      </c>
      <c r="D128" s="94">
        <v>3.6234973E7</v>
      </c>
      <c r="E128" s="94">
        <v>0.0</v>
      </c>
      <c r="F128" s="94">
        <v>0.0</v>
      </c>
      <c r="G128" s="94">
        <v>0.0</v>
      </c>
      <c r="H128" s="94">
        <v>0.0</v>
      </c>
      <c r="I128" s="94">
        <v>0.0</v>
      </c>
      <c r="J128" s="94">
        <v>121155.0</v>
      </c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21.0" customHeight="1">
      <c r="A129" s="93">
        <v>9.9317493E7</v>
      </c>
      <c r="B129" s="93" t="s">
        <v>250</v>
      </c>
      <c r="C129" s="94">
        <v>1.7255554E7</v>
      </c>
      <c r="D129" s="94">
        <v>1.1147718E7</v>
      </c>
      <c r="E129" s="94">
        <v>0.0</v>
      </c>
      <c r="F129" s="94">
        <v>0.0</v>
      </c>
      <c r="G129" s="94">
        <v>0.0</v>
      </c>
      <c r="H129" s="94">
        <v>0.0</v>
      </c>
      <c r="I129" s="94">
        <v>0.0</v>
      </c>
      <c r="J129" s="94">
        <v>0.0</v>
      </c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21.0" customHeight="1">
      <c r="A130" s="93">
        <v>1.44065871E8</v>
      </c>
      <c r="B130" s="93" t="s">
        <v>251</v>
      </c>
      <c r="C130" s="94">
        <v>0.0</v>
      </c>
      <c r="D130" s="94">
        <v>0.0</v>
      </c>
      <c r="E130" s="94">
        <v>0.0</v>
      </c>
      <c r="F130" s="94">
        <v>0.0</v>
      </c>
      <c r="G130" s="94">
        <v>0.0</v>
      </c>
      <c r="H130" s="94">
        <v>0.0</v>
      </c>
      <c r="I130" s="94">
        <v>0.0</v>
      </c>
      <c r="J130" s="94">
        <v>0.0</v>
      </c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21.0" customHeight="1">
      <c r="A131" s="93">
        <v>1.44043573E8</v>
      </c>
      <c r="B131" s="93" t="s">
        <v>252</v>
      </c>
      <c r="C131" s="94">
        <v>0.0</v>
      </c>
      <c r="D131" s="94">
        <v>0.0</v>
      </c>
      <c r="E131" s="94">
        <v>0.0</v>
      </c>
      <c r="F131" s="94">
        <v>0.0</v>
      </c>
      <c r="G131" s="94">
        <v>0.0</v>
      </c>
      <c r="H131" s="94">
        <v>0.0</v>
      </c>
      <c r="I131" s="94">
        <v>0.0</v>
      </c>
      <c r="J131" s="94">
        <v>0.0</v>
      </c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21.0" customHeight="1">
      <c r="A132" s="93">
        <v>1.44059309E8</v>
      </c>
      <c r="B132" s="93" t="s">
        <v>256</v>
      </c>
      <c r="C132" s="94">
        <v>3.3848709E7</v>
      </c>
      <c r="D132" s="94">
        <v>1.7598036E7</v>
      </c>
      <c r="E132" s="94">
        <v>0.0</v>
      </c>
      <c r="F132" s="94">
        <v>0.0</v>
      </c>
      <c r="G132" s="94">
        <v>0.0</v>
      </c>
      <c r="H132" s="94">
        <v>0.0</v>
      </c>
      <c r="I132" s="94">
        <v>0.0</v>
      </c>
      <c r="J132" s="94">
        <v>688950.0</v>
      </c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21.0" customHeight="1">
      <c r="A133" s="93">
        <v>1.44083306E8</v>
      </c>
      <c r="B133" s="93" t="s">
        <v>257</v>
      </c>
      <c r="C133" s="94">
        <v>0.0</v>
      </c>
      <c r="D133" s="94">
        <v>0.0</v>
      </c>
      <c r="E133" s="94">
        <v>0.0</v>
      </c>
      <c r="F133" s="94">
        <v>0.0</v>
      </c>
      <c r="G133" s="94">
        <v>0.0</v>
      </c>
      <c r="H133" s="94">
        <v>0.0</v>
      </c>
      <c r="I133" s="94">
        <v>0.0</v>
      </c>
      <c r="J133" s="94">
        <v>0.0</v>
      </c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21.0" customHeight="1">
      <c r="A134" s="93">
        <v>3.5412124E7</v>
      </c>
      <c r="B134" s="93" t="s">
        <v>258</v>
      </c>
      <c r="C134" s="94">
        <v>1.6031133E7</v>
      </c>
      <c r="D134" s="94">
        <v>1.0090278E7</v>
      </c>
      <c r="E134" s="94">
        <v>95217.0</v>
      </c>
      <c r="F134" s="94">
        <v>24913.0</v>
      </c>
      <c r="G134" s="94">
        <v>112117.0</v>
      </c>
      <c r="H134" s="94">
        <v>0.0</v>
      </c>
      <c r="I134" s="94">
        <v>1133437.0</v>
      </c>
      <c r="J134" s="94">
        <v>-298168.0</v>
      </c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21.0" customHeight="1">
      <c r="A135" s="93">
        <v>1.44034439E8</v>
      </c>
      <c r="B135" s="93" t="s">
        <v>261</v>
      </c>
      <c r="C135" s="94">
        <v>1.8406901E7</v>
      </c>
      <c r="D135" s="94">
        <v>3185436.0</v>
      </c>
      <c r="E135" s="94">
        <v>0.0</v>
      </c>
      <c r="F135" s="94">
        <v>0.0</v>
      </c>
      <c r="G135" s="94">
        <v>0.0</v>
      </c>
      <c r="H135" s="94">
        <v>0.0</v>
      </c>
      <c r="I135" s="94">
        <v>0.0</v>
      </c>
      <c r="J135" s="94">
        <v>108800.0</v>
      </c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21.0" customHeight="1">
      <c r="A136" s="93">
        <v>1.81527216E8</v>
      </c>
      <c r="B136" s="93" t="s">
        <v>262</v>
      </c>
      <c r="C136" s="94">
        <v>3.2381282E7</v>
      </c>
      <c r="D136" s="94">
        <v>8713098.0</v>
      </c>
      <c r="E136" s="94">
        <v>0.0</v>
      </c>
      <c r="F136" s="94">
        <v>0.0</v>
      </c>
      <c r="G136" s="94">
        <v>0.0</v>
      </c>
      <c r="H136" s="94">
        <v>0.0</v>
      </c>
      <c r="I136" s="94">
        <v>0.0</v>
      </c>
      <c r="J136" s="94">
        <v>87559.0</v>
      </c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21.0" customHeight="1">
      <c r="A137" s="93">
        <v>1.44104572E8</v>
      </c>
      <c r="B137" s="93" t="s">
        <v>263</v>
      </c>
      <c r="C137" s="94">
        <v>2.7140625E7</v>
      </c>
      <c r="D137" s="94">
        <v>2.568058E7</v>
      </c>
      <c r="E137" s="94">
        <v>0.0</v>
      </c>
      <c r="F137" s="94">
        <v>0.0</v>
      </c>
      <c r="G137" s="94">
        <v>0.0</v>
      </c>
      <c r="H137" s="94">
        <v>0.0</v>
      </c>
      <c r="I137" s="94">
        <v>0.0</v>
      </c>
      <c r="J137" s="94">
        <v>0.0</v>
      </c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21.0" customHeight="1">
      <c r="A138" s="93">
        <v>1.44060116E8</v>
      </c>
      <c r="B138" s="93" t="s">
        <v>264</v>
      </c>
      <c r="C138" s="94">
        <v>0.0</v>
      </c>
      <c r="D138" s="94">
        <v>0.0</v>
      </c>
      <c r="E138" s="94">
        <v>0.0</v>
      </c>
      <c r="F138" s="94">
        <v>0.0</v>
      </c>
      <c r="G138" s="94">
        <v>0.0</v>
      </c>
      <c r="H138" s="94">
        <v>0.0</v>
      </c>
      <c r="I138" s="94">
        <v>0.0</v>
      </c>
      <c r="J138" s="94">
        <v>0.0</v>
      </c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21.0" customHeight="1">
      <c r="A139" s="93">
        <v>1.39174133E8</v>
      </c>
      <c r="B139" s="93" t="s">
        <v>265</v>
      </c>
      <c r="C139" s="94">
        <v>2.0935991E7</v>
      </c>
      <c r="D139" s="94">
        <v>2.3973456E7</v>
      </c>
      <c r="E139" s="94">
        <v>0.0</v>
      </c>
      <c r="F139" s="94">
        <v>0.0</v>
      </c>
      <c r="G139" s="94">
        <v>0.0</v>
      </c>
      <c r="H139" s="94">
        <v>0.0</v>
      </c>
      <c r="I139" s="94">
        <v>0.0</v>
      </c>
      <c r="J139" s="94">
        <v>0.0</v>
      </c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21.0" customHeight="1">
      <c r="A140" s="93">
        <v>1.44046322E8</v>
      </c>
      <c r="B140" s="93" t="s">
        <v>266</v>
      </c>
      <c r="C140" s="94">
        <v>3.0783183E7</v>
      </c>
      <c r="D140" s="94">
        <v>8494096.0</v>
      </c>
      <c r="E140" s="94">
        <v>0.0</v>
      </c>
      <c r="F140" s="94">
        <v>0.0</v>
      </c>
      <c r="G140" s="94">
        <v>0.0</v>
      </c>
      <c r="H140" s="94">
        <v>0.0</v>
      </c>
      <c r="I140" s="94">
        <v>0.0</v>
      </c>
      <c r="J140" s="94">
        <v>32000.0</v>
      </c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21.0" customHeight="1">
      <c r="A141" s="93">
        <v>1.4402991E8</v>
      </c>
      <c r="B141" s="93" t="s">
        <v>267</v>
      </c>
      <c r="C141" s="94">
        <v>1.1629033E7</v>
      </c>
      <c r="D141" s="94">
        <v>6837594.0</v>
      </c>
      <c r="E141" s="94">
        <v>0.0</v>
      </c>
      <c r="F141" s="94">
        <v>0.0</v>
      </c>
      <c r="G141" s="94">
        <v>0.0</v>
      </c>
      <c r="H141" s="94">
        <v>0.0</v>
      </c>
      <c r="I141" s="94">
        <v>0.0</v>
      </c>
      <c r="J141" s="94">
        <v>0.0</v>
      </c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21.0" customHeight="1">
      <c r="A142" s="93">
        <v>1.44100838E8</v>
      </c>
      <c r="B142" s="93" t="s">
        <v>268</v>
      </c>
      <c r="C142" s="94">
        <v>0.0</v>
      </c>
      <c r="D142" s="94">
        <v>0.0</v>
      </c>
      <c r="E142" s="94">
        <v>0.0</v>
      </c>
      <c r="F142" s="94">
        <v>0.0</v>
      </c>
      <c r="G142" s="94">
        <v>0.0</v>
      </c>
      <c r="H142" s="94">
        <v>0.0</v>
      </c>
      <c r="I142" s="94">
        <v>0.0</v>
      </c>
      <c r="J142" s="94">
        <v>0.0</v>
      </c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21.0" customHeight="1">
      <c r="A143" s="93">
        <v>1.44030384E8</v>
      </c>
      <c r="B143" s="93" t="s">
        <v>270</v>
      </c>
      <c r="C143" s="94">
        <v>2.6152524E7</v>
      </c>
      <c r="D143" s="94">
        <v>6622223.0</v>
      </c>
      <c r="E143" s="94">
        <v>0.0</v>
      </c>
      <c r="F143" s="94">
        <v>0.0</v>
      </c>
      <c r="G143" s="94">
        <v>0.0</v>
      </c>
      <c r="H143" s="94">
        <v>0.0</v>
      </c>
      <c r="I143" s="94">
        <v>0.0</v>
      </c>
      <c r="J143" s="94">
        <v>0.0</v>
      </c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21.0" customHeight="1">
      <c r="A144" s="93">
        <v>1.17526833E8</v>
      </c>
      <c r="B144" s="93" t="s">
        <v>271</v>
      </c>
      <c r="C144" s="94">
        <v>1.4813195E7</v>
      </c>
      <c r="D144" s="94">
        <v>1338678.0</v>
      </c>
      <c r="E144" s="94">
        <v>0.0</v>
      </c>
      <c r="F144" s="94">
        <v>0.0</v>
      </c>
      <c r="G144" s="94">
        <v>0.0</v>
      </c>
      <c r="H144" s="94">
        <v>0.0</v>
      </c>
      <c r="I144" s="94">
        <v>0.0</v>
      </c>
      <c r="J144" s="94">
        <v>93958.0</v>
      </c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21.0" customHeight="1">
      <c r="A145" s="93">
        <v>1.43551941E8</v>
      </c>
      <c r="B145" s="93" t="s">
        <v>272</v>
      </c>
      <c r="C145" s="94">
        <v>4.2380578E7</v>
      </c>
      <c r="D145" s="94">
        <v>1.46157717E8</v>
      </c>
      <c r="E145" s="94">
        <v>0.0</v>
      </c>
      <c r="F145" s="94">
        <v>0.0</v>
      </c>
      <c r="G145" s="94">
        <v>0.0</v>
      </c>
      <c r="H145" s="94">
        <v>0.0</v>
      </c>
      <c r="I145" s="94">
        <v>0.0</v>
      </c>
      <c r="J145" s="94">
        <v>0.0</v>
      </c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21.0" customHeight="1">
      <c r="A146" s="93">
        <v>1.44052871E8</v>
      </c>
      <c r="B146" s="93" t="s">
        <v>273</v>
      </c>
      <c r="C146" s="94">
        <v>3.6236996E7</v>
      </c>
      <c r="D146" s="94">
        <v>1.0830023E7</v>
      </c>
      <c r="E146" s="94">
        <v>0.0</v>
      </c>
      <c r="F146" s="94">
        <v>0.0</v>
      </c>
      <c r="G146" s="94">
        <v>0.0</v>
      </c>
      <c r="H146" s="94">
        <v>0.0</v>
      </c>
      <c r="I146" s="94">
        <v>0.0</v>
      </c>
      <c r="J146" s="94">
        <v>209655.0</v>
      </c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21.0" customHeight="1">
      <c r="A147" s="93">
        <v>1.44068963E8</v>
      </c>
      <c r="B147" s="93" t="s">
        <v>274</v>
      </c>
      <c r="C147" s="94">
        <v>1.8115284E7</v>
      </c>
      <c r="D147" s="94">
        <v>1242154.0</v>
      </c>
      <c r="E147" s="94">
        <v>0.0</v>
      </c>
      <c r="F147" s="94">
        <v>0.0</v>
      </c>
      <c r="G147" s="94">
        <v>0.0</v>
      </c>
      <c r="H147" s="94">
        <v>0.0</v>
      </c>
      <c r="I147" s="94">
        <v>0.0</v>
      </c>
      <c r="J147" s="94">
        <v>109588.0</v>
      </c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21.0" customHeight="1">
      <c r="A148" s="93">
        <v>1.71799293E8</v>
      </c>
      <c r="B148" s="93" t="s">
        <v>275</v>
      </c>
      <c r="C148" s="94">
        <v>0.0</v>
      </c>
      <c r="D148" s="94">
        <v>0.0</v>
      </c>
      <c r="E148" s="94">
        <v>0.0</v>
      </c>
      <c r="F148" s="94">
        <v>0.0</v>
      </c>
      <c r="G148" s="94">
        <v>0.0</v>
      </c>
      <c r="H148" s="94">
        <v>0.0</v>
      </c>
      <c r="I148" s="94">
        <v>0.0</v>
      </c>
      <c r="J148" s="94">
        <v>0.0</v>
      </c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21.0" customHeight="1">
      <c r="A149" s="93">
        <v>1.43088559E8</v>
      </c>
      <c r="B149" s="93" t="s">
        <v>276</v>
      </c>
      <c r="C149" s="94">
        <v>7.0276733E7</v>
      </c>
      <c r="D149" s="94">
        <v>4.63290559E8</v>
      </c>
      <c r="E149" s="94">
        <v>0.0</v>
      </c>
      <c r="F149" s="94">
        <v>0.0</v>
      </c>
      <c r="G149" s="94">
        <v>0.0</v>
      </c>
      <c r="H149" s="94">
        <v>0.0</v>
      </c>
      <c r="I149" s="94">
        <v>0.0</v>
      </c>
      <c r="J149" s="94">
        <v>79500.0</v>
      </c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21.0" customHeight="1">
      <c r="A150" s="93">
        <v>1.55415774E8</v>
      </c>
      <c r="B150" s="93" t="s">
        <v>277</v>
      </c>
      <c r="C150" s="94">
        <v>5.2506757E7</v>
      </c>
      <c r="D150" s="94">
        <v>4.45068489E8</v>
      </c>
      <c r="E150" s="94">
        <v>0.0</v>
      </c>
      <c r="F150" s="94">
        <v>0.0</v>
      </c>
      <c r="G150" s="94">
        <v>0.0</v>
      </c>
      <c r="H150" s="94">
        <v>0.0</v>
      </c>
      <c r="I150" s="94">
        <v>0.0</v>
      </c>
      <c r="J150" s="94">
        <v>0.0</v>
      </c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21.0" customHeight="1">
      <c r="A151" s="93">
        <v>1.27560055E8</v>
      </c>
      <c r="B151" s="93" t="s">
        <v>278</v>
      </c>
      <c r="C151" s="94">
        <v>5.4117802E7</v>
      </c>
      <c r="D151" s="94">
        <v>5.37189192E8</v>
      </c>
      <c r="E151" s="94">
        <v>0.0</v>
      </c>
      <c r="F151" s="94">
        <v>0.0</v>
      </c>
      <c r="G151" s="94">
        <v>0.0</v>
      </c>
      <c r="H151" s="94">
        <v>0.0</v>
      </c>
      <c r="I151" s="94">
        <v>0.0</v>
      </c>
      <c r="J151" s="94">
        <v>0.0</v>
      </c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21.0" customHeight="1">
      <c r="A152" s="93">
        <v>1.44049503E8</v>
      </c>
      <c r="B152" s="93" t="s">
        <v>279</v>
      </c>
      <c r="C152" s="94">
        <v>4.7694107E7</v>
      </c>
      <c r="D152" s="94">
        <v>1.51533045E8</v>
      </c>
      <c r="E152" s="94">
        <v>0.0</v>
      </c>
      <c r="F152" s="94">
        <v>0.0</v>
      </c>
      <c r="G152" s="94">
        <v>0.0</v>
      </c>
      <c r="H152" s="94">
        <v>0.0</v>
      </c>
      <c r="I152" s="94">
        <v>0.0</v>
      </c>
      <c r="J152" s="94">
        <v>0.0</v>
      </c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21.0" customHeight="1">
      <c r="A153" s="93">
        <v>1.72015122E8</v>
      </c>
      <c r="B153" s="93" t="s">
        <v>280</v>
      </c>
      <c r="C153" s="94">
        <v>4.7614722E7</v>
      </c>
      <c r="D153" s="94">
        <v>6.9641716E7</v>
      </c>
      <c r="E153" s="94">
        <v>0.0</v>
      </c>
      <c r="F153" s="94">
        <v>0.0</v>
      </c>
      <c r="G153" s="94">
        <v>0.0</v>
      </c>
      <c r="H153" s="94">
        <v>0.0</v>
      </c>
      <c r="I153" s="94">
        <v>0.0</v>
      </c>
      <c r="J153" s="94">
        <v>0.0</v>
      </c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21.0" customHeight="1">
      <c r="A154" s="93">
        <v>1.15990558E8</v>
      </c>
      <c r="B154" s="93" t="s">
        <v>281</v>
      </c>
      <c r="C154" s="94">
        <v>0.0</v>
      </c>
      <c r="D154" s="94">
        <v>0.0</v>
      </c>
      <c r="E154" s="94">
        <v>0.0</v>
      </c>
      <c r="F154" s="94">
        <v>0.0</v>
      </c>
      <c r="G154" s="94">
        <v>0.0</v>
      </c>
      <c r="H154" s="94">
        <v>0.0</v>
      </c>
      <c r="I154" s="94">
        <v>0.0</v>
      </c>
      <c r="J154" s="94">
        <v>0.0</v>
      </c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21.0" customHeight="1">
      <c r="A155" s="93">
        <v>1.44064126E8</v>
      </c>
      <c r="B155" s="93" t="s">
        <v>282</v>
      </c>
      <c r="C155" s="94">
        <v>4.791535E7</v>
      </c>
      <c r="D155" s="94">
        <v>3.28313084E8</v>
      </c>
      <c r="E155" s="94">
        <v>0.0</v>
      </c>
      <c r="F155" s="94">
        <v>0.0</v>
      </c>
      <c r="G155" s="94">
        <v>0.0</v>
      </c>
      <c r="H155" s="94">
        <v>0.0</v>
      </c>
      <c r="I155" s="94">
        <v>0.0</v>
      </c>
      <c r="J155" s="94">
        <v>226810.0</v>
      </c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21.0" customHeight="1">
      <c r="A156" s="93">
        <v>1.4405151E8</v>
      </c>
      <c r="B156" s="93" t="s">
        <v>283</v>
      </c>
      <c r="C156" s="94">
        <v>0.0</v>
      </c>
      <c r="D156" s="94">
        <v>0.0</v>
      </c>
      <c r="E156" s="94">
        <v>0.0</v>
      </c>
      <c r="F156" s="94">
        <v>0.0</v>
      </c>
      <c r="G156" s="94">
        <v>0.0</v>
      </c>
      <c r="H156" s="94">
        <v>0.0</v>
      </c>
      <c r="I156" s="94">
        <v>0.0</v>
      </c>
      <c r="J156" s="94">
        <v>0.0</v>
      </c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21.0" customHeight="1">
      <c r="A157" s="93">
        <v>1.75551858E8</v>
      </c>
      <c r="B157" s="93" t="s">
        <v>284</v>
      </c>
      <c r="C157" s="94">
        <v>3.9996457E7</v>
      </c>
      <c r="D157" s="94">
        <v>5.564354E7</v>
      </c>
      <c r="E157" s="94">
        <v>0.0</v>
      </c>
      <c r="F157" s="94">
        <v>0.0</v>
      </c>
      <c r="G157" s="94">
        <v>0.0</v>
      </c>
      <c r="H157" s="94">
        <v>0.0</v>
      </c>
      <c r="I157" s="94">
        <v>0.0</v>
      </c>
      <c r="J157" s="94">
        <v>0.0</v>
      </c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21.0" customHeight="1">
      <c r="A158" s="93">
        <v>1.44079875E8</v>
      </c>
      <c r="B158" s="93" t="s">
        <v>285</v>
      </c>
      <c r="C158" s="94">
        <v>3.7416853E7</v>
      </c>
      <c r="D158" s="94">
        <v>3.4849267E7</v>
      </c>
      <c r="E158" s="94">
        <v>0.0</v>
      </c>
      <c r="F158" s="94">
        <v>0.0</v>
      </c>
      <c r="G158" s="94">
        <v>0.0</v>
      </c>
      <c r="H158" s="94">
        <v>0.0</v>
      </c>
      <c r="I158" s="94">
        <v>0.0</v>
      </c>
      <c r="J158" s="94">
        <v>0.0</v>
      </c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21.0" customHeight="1">
      <c r="A159" s="93">
        <v>1.71985458E8</v>
      </c>
      <c r="B159" s="93" t="s">
        <v>286</v>
      </c>
      <c r="C159" s="94">
        <v>0.0</v>
      </c>
      <c r="D159" s="94">
        <v>0.0</v>
      </c>
      <c r="E159" s="94">
        <v>0.0</v>
      </c>
      <c r="F159" s="94">
        <v>0.0</v>
      </c>
      <c r="G159" s="94">
        <v>0.0</v>
      </c>
      <c r="H159" s="94">
        <v>0.0</v>
      </c>
      <c r="I159" s="94">
        <v>0.0</v>
      </c>
      <c r="J159" s="94">
        <v>0.0</v>
      </c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21.0" customHeight="1">
      <c r="A160" s="93">
        <v>6.4767252E7</v>
      </c>
      <c r="B160" s="93" t="s">
        <v>287</v>
      </c>
      <c r="C160" s="94">
        <v>3.3681888E7</v>
      </c>
      <c r="D160" s="94">
        <v>7.0286219E7</v>
      </c>
      <c r="E160" s="94">
        <v>0.0</v>
      </c>
      <c r="F160" s="94">
        <v>0.0</v>
      </c>
      <c r="G160" s="94">
        <v>0.0</v>
      </c>
      <c r="H160" s="94">
        <v>0.0</v>
      </c>
      <c r="I160" s="94">
        <v>0.0</v>
      </c>
      <c r="J160" s="94">
        <v>27200.0</v>
      </c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21.0" customHeight="1">
      <c r="A161" s="93">
        <v>1.39139149E8</v>
      </c>
      <c r="B161" s="93" t="s">
        <v>288</v>
      </c>
      <c r="C161" s="94">
        <v>3.1761394E7</v>
      </c>
      <c r="D161" s="94">
        <v>3.2066717E8</v>
      </c>
      <c r="E161" s="94">
        <v>0.0</v>
      </c>
      <c r="F161" s="94">
        <v>0.0</v>
      </c>
      <c r="G161" s="94">
        <v>0.0</v>
      </c>
      <c r="H161" s="94">
        <v>0.0</v>
      </c>
      <c r="I161" s="94">
        <v>0.0</v>
      </c>
      <c r="J161" s="94">
        <v>0.0</v>
      </c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21.0" customHeight="1">
      <c r="A162" s="93">
        <v>1.48890128E8</v>
      </c>
      <c r="B162" s="93" t="s">
        <v>289</v>
      </c>
      <c r="C162" s="94">
        <v>3.1119404E7</v>
      </c>
      <c r="D162" s="94">
        <v>2.6185762E7</v>
      </c>
      <c r="E162" s="94">
        <v>0.0</v>
      </c>
      <c r="F162" s="94">
        <v>0.0</v>
      </c>
      <c r="G162" s="94">
        <v>0.0</v>
      </c>
      <c r="H162" s="94">
        <v>0.0</v>
      </c>
      <c r="I162" s="94">
        <v>0.0</v>
      </c>
      <c r="J162" s="94">
        <v>192180.0</v>
      </c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21.0" customHeight="1">
      <c r="A163" s="93">
        <v>1.61551529E8</v>
      </c>
      <c r="B163" s="93" t="s">
        <v>290</v>
      </c>
      <c r="C163" s="94">
        <v>0.0</v>
      </c>
      <c r="D163" s="94">
        <v>0.0</v>
      </c>
      <c r="E163" s="94">
        <v>0.0</v>
      </c>
      <c r="F163" s="94">
        <v>0.0</v>
      </c>
      <c r="G163" s="94">
        <v>0.0</v>
      </c>
      <c r="H163" s="94">
        <v>0.0</v>
      </c>
      <c r="I163" s="94">
        <v>0.0</v>
      </c>
      <c r="J163" s="94">
        <v>0.0</v>
      </c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21.0" customHeight="1">
      <c r="A164" s="93">
        <v>1.72219261E8</v>
      </c>
      <c r="B164" s="93" t="s">
        <v>291</v>
      </c>
      <c r="C164" s="94">
        <v>3.0523744E7</v>
      </c>
      <c r="D164" s="94">
        <v>9107647.0</v>
      </c>
      <c r="E164" s="94">
        <v>0.0</v>
      </c>
      <c r="F164" s="94">
        <v>0.0</v>
      </c>
      <c r="G164" s="94">
        <v>0.0</v>
      </c>
      <c r="H164" s="94">
        <v>0.0</v>
      </c>
      <c r="I164" s="94">
        <v>0.0</v>
      </c>
      <c r="J164" s="94">
        <v>232500.0</v>
      </c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21.0" customHeight="1">
      <c r="A165" s="93">
        <v>1.44094596E8</v>
      </c>
      <c r="B165" s="93" t="s">
        <v>293</v>
      </c>
      <c r="C165" s="94">
        <v>2.9990017E7</v>
      </c>
      <c r="D165" s="94">
        <v>8.5917526E7</v>
      </c>
      <c r="E165" s="94">
        <v>0.0</v>
      </c>
      <c r="F165" s="94">
        <v>0.0</v>
      </c>
      <c r="G165" s="94">
        <v>0.0</v>
      </c>
      <c r="H165" s="94">
        <v>0.0</v>
      </c>
      <c r="I165" s="94">
        <v>0.0</v>
      </c>
      <c r="J165" s="94">
        <v>1288460.0</v>
      </c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21.0" customHeight="1">
      <c r="A166" s="93">
        <v>1.42593039E8</v>
      </c>
      <c r="B166" s="93" t="s">
        <v>294</v>
      </c>
      <c r="C166" s="94">
        <v>0.0</v>
      </c>
      <c r="D166" s="94">
        <v>0.0</v>
      </c>
      <c r="E166" s="94">
        <v>0.0</v>
      </c>
      <c r="F166" s="94">
        <v>0.0</v>
      </c>
      <c r="G166" s="94">
        <v>0.0</v>
      </c>
      <c r="H166" s="94">
        <v>0.0</v>
      </c>
      <c r="I166" s="94">
        <v>0.0</v>
      </c>
      <c r="J166" s="94">
        <v>0.0</v>
      </c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21.0" customHeight="1">
      <c r="A167" s="93">
        <v>1.45295709E8</v>
      </c>
      <c r="B167" s="93" t="s">
        <v>295</v>
      </c>
      <c r="C167" s="94">
        <v>2.6376346E7</v>
      </c>
      <c r="D167" s="94">
        <v>3.3008222E7</v>
      </c>
      <c r="E167" s="94">
        <v>0.0</v>
      </c>
      <c r="F167" s="94">
        <v>0.0</v>
      </c>
      <c r="G167" s="94">
        <v>0.0</v>
      </c>
      <c r="H167" s="94">
        <v>0.0</v>
      </c>
      <c r="I167" s="94">
        <v>0.0</v>
      </c>
      <c r="J167" s="94">
        <v>0.0</v>
      </c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21.0" customHeight="1">
      <c r="A168" s="93">
        <v>1.83952984E8</v>
      </c>
      <c r="B168" s="93" t="s">
        <v>296</v>
      </c>
      <c r="C168" s="94">
        <v>2.8002934E7</v>
      </c>
      <c r="D168" s="94">
        <v>1.1502563E7</v>
      </c>
      <c r="E168" s="94">
        <v>0.0</v>
      </c>
      <c r="F168" s="94">
        <v>0.0</v>
      </c>
      <c r="G168" s="94">
        <v>0.0</v>
      </c>
      <c r="H168" s="94">
        <v>0.0</v>
      </c>
      <c r="I168" s="94">
        <v>0.0</v>
      </c>
      <c r="J168" s="94">
        <v>0.0</v>
      </c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21.0" customHeight="1">
      <c r="A169" s="93">
        <v>7.643357E7</v>
      </c>
      <c r="B169" s="93" t="s">
        <v>297</v>
      </c>
      <c r="C169" s="94">
        <v>0.0</v>
      </c>
      <c r="D169" s="94">
        <v>0.0</v>
      </c>
      <c r="E169" s="94">
        <v>0.0</v>
      </c>
      <c r="F169" s="94">
        <v>0.0</v>
      </c>
      <c r="G169" s="94">
        <v>0.0</v>
      </c>
      <c r="H169" s="94">
        <v>0.0</v>
      </c>
      <c r="I169" s="94">
        <v>0.0</v>
      </c>
      <c r="J169" s="94">
        <v>0.0</v>
      </c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21.0" customHeight="1">
      <c r="A170" s="93">
        <v>1.40545176E8</v>
      </c>
      <c r="B170" s="93" t="s">
        <v>298</v>
      </c>
      <c r="C170" s="94">
        <v>2.3106762E7</v>
      </c>
      <c r="D170" s="94">
        <v>9042295.0</v>
      </c>
      <c r="E170" s="94">
        <v>0.0</v>
      </c>
      <c r="F170" s="94">
        <v>0.0</v>
      </c>
      <c r="G170" s="94">
        <v>0.0</v>
      </c>
      <c r="H170" s="94">
        <v>0.0</v>
      </c>
      <c r="I170" s="94">
        <v>0.0</v>
      </c>
      <c r="J170" s="94">
        <v>0.0</v>
      </c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21.0" customHeight="1">
      <c r="A171" s="93">
        <v>1.16425532E8</v>
      </c>
      <c r="B171" s="93" t="s">
        <v>299</v>
      </c>
      <c r="C171" s="94">
        <v>2.4042968E7</v>
      </c>
      <c r="D171" s="94">
        <v>2.3613518E7</v>
      </c>
      <c r="E171" s="94">
        <v>0.0</v>
      </c>
      <c r="F171" s="94">
        <v>0.0</v>
      </c>
      <c r="G171" s="94">
        <v>0.0</v>
      </c>
      <c r="H171" s="94">
        <v>0.0</v>
      </c>
      <c r="I171" s="94">
        <v>0.0</v>
      </c>
      <c r="J171" s="94">
        <v>0.0</v>
      </c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21.0" customHeight="1">
      <c r="A172" s="93">
        <v>1.29862445E8</v>
      </c>
      <c r="B172" s="93" t="s">
        <v>300</v>
      </c>
      <c r="C172" s="94">
        <v>0.0</v>
      </c>
      <c r="D172" s="94">
        <v>0.0</v>
      </c>
      <c r="E172" s="94">
        <v>0.0</v>
      </c>
      <c r="F172" s="94">
        <v>0.0</v>
      </c>
      <c r="G172" s="94">
        <v>0.0</v>
      </c>
      <c r="H172" s="94">
        <v>0.0</v>
      </c>
      <c r="I172" s="94">
        <v>0.0</v>
      </c>
      <c r="J172" s="94">
        <v>0.0</v>
      </c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21.0" customHeight="1">
      <c r="A173" s="93">
        <v>1.44096624E8</v>
      </c>
      <c r="B173" s="93" t="s">
        <v>303</v>
      </c>
      <c r="C173" s="94">
        <v>0.0</v>
      </c>
      <c r="D173" s="94">
        <v>0.0</v>
      </c>
      <c r="E173" s="94">
        <v>0.0</v>
      </c>
      <c r="F173" s="94">
        <v>0.0</v>
      </c>
      <c r="G173" s="94">
        <v>0.0</v>
      </c>
      <c r="H173" s="94">
        <v>0.0</v>
      </c>
      <c r="I173" s="94">
        <v>0.0</v>
      </c>
      <c r="J173" s="94">
        <v>0.0</v>
      </c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21.0" customHeight="1">
      <c r="A174" s="93">
        <v>1.20777788E8</v>
      </c>
      <c r="B174" s="93" t="s">
        <v>304</v>
      </c>
      <c r="C174" s="94">
        <v>0.0</v>
      </c>
      <c r="D174" s="94">
        <v>0.0</v>
      </c>
      <c r="E174" s="94">
        <v>0.0</v>
      </c>
      <c r="F174" s="94">
        <v>0.0</v>
      </c>
      <c r="G174" s="94">
        <v>0.0</v>
      </c>
      <c r="H174" s="94">
        <v>0.0</v>
      </c>
      <c r="I174" s="94">
        <v>0.0</v>
      </c>
      <c r="J174" s="94">
        <v>0.0</v>
      </c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21.0" customHeight="1">
      <c r="A175" s="93">
        <v>6.2280166E7</v>
      </c>
      <c r="B175" s="93" t="s">
        <v>305</v>
      </c>
      <c r="C175" s="94">
        <v>1.793565E7</v>
      </c>
      <c r="D175" s="94">
        <v>4247465.0</v>
      </c>
      <c r="E175" s="94">
        <v>0.0</v>
      </c>
      <c r="F175" s="94">
        <v>0.0</v>
      </c>
      <c r="G175" s="94">
        <v>0.0</v>
      </c>
      <c r="H175" s="94">
        <v>0.0</v>
      </c>
      <c r="I175" s="94">
        <v>0.0</v>
      </c>
      <c r="J175" s="94">
        <v>0.0</v>
      </c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21.0" customHeight="1">
      <c r="A176" s="93">
        <v>1.37840286E8</v>
      </c>
      <c r="B176" s="93" t="s">
        <v>306</v>
      </c>
      <c r="C176" s="94">
        <v>0.0</v>
      </c>
      <c r="D176" s="94">
        <v>0.0</v>
      </c>
      <c r="E176" s="94">
        <v>0.0</v>
      </c>
      <c r="F176" s="94">
        <v>0.0</v>
      </c>
      <c r="G176" s="94">
        <v>0.0</v>
      </c>
      <c r="H176" s="94">
        <v>0.0</v>
      </c>
      <c r="I176" s="94">
        <v>0.0</v>
      </c>
      <c r="J176" s="94">
        <v>0.0</v>
      </c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21.0" customHeight="1">
      <c r="A177" s="93">
        <v>6.8699875E7</v>
      </c>
      <c r="B177" s="93" t="s">
        <v>307</v>
      </c>
      <c r="C177" s="94">
        <v>0.0</v>
      </c>
      <c r="D177" s="94">
        <v>0.0</v>
      </c>
      <c r="E177" s="94">
        <v>0.0</v>
      </c>
      <c r="F177" s="94">
        <v>0.0</v>
      </c>
      <c r="G177" s="94">
        <v>0.0</v>
      </c>
      <c r="H177" s="94">
        <v>0.0</v>
      </c>
      <c r="I177" s="94">
        <v>0.0</v>
      </c>
      <c r="J177" s="94">
        <v>0.0</v>
      </c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21.0" customHeight="1">
      <c r="A178" s="93">
        <v>8.7579313E7</v>
      </c>
      <c r="B178" s="93" t="s">
        <v>308</v>
      </c>
      <c r="C178" s="94">
        <v>1.31872E7</v>
      </c>
      <c r="D178" s="94">
        <v>2825806.0</v>
      </c>
      <c r="E178" s="94">
        <v>0.0</v>
      </c>
      <c r="F178" s="94">
        <v>0.0</v>
      </c>
      <c r="G178" s="94">
        <v>0.0</v>
      </c>
      <c r="H178" s="94">
        <v>0.0</v>
      </c>
      <c r="I178" s="94">
        <v>0.0</v>
      </c>
      <c r="J178" s="94">
        <v>0.0</v>
      </c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21.0" customHeight="1">
      <c r="A179" s="93">
        <v>1.4358749E8</v>
      </c>
      <c r="B179" s="93" t="s">
        <v>309</v>
      </c>
      <c r="C179" s="94">
        <v>0.0</v>
      </c>
      <c r="D179" s="94">
        <v>0.0</v>
      </c>
      <c r="E179" s="94">
        <v>0.0</v>
      </c>
      <c r="F179" s="94">
        <v>0.0</v>
      </c>
      <c r="G179" s="94">
        <v>0.0</v>
      </c>
      <c r="H179" s="94">
        <v>0.0</v>
      </c>
      <c r="I179" s="94">
        <v>0.0</v>
      </c>
      <c r="J179" s="94">
        <v>0.0</v>
      </c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21.0" customHeight="1">
      <c r="A180" s="93">
        <v>1.4420936E8</v>
      </c>
      <c r="B180" s="93" t="s">
        <v>312</v>
      </c>
      <c r="C180" s="94">
        <v>1.2934235E7</v>
      </c>
      <c r="D180" s="94">
        <v>1499914.0</v>
      </c>
      <c r="E180" s="94">
        <v>0.0</v>
      </c>
      <c r="F180" s="94">
        <v>0.0</v>
      </c>
      <c r="G180" s="94">
        <v>0.0</v>
      </c>
      <c r="H180" s="94">
        <v>0.0</v>
      </c>
      <c r="I180" s="94">
        <v>0.0</v>
      </c>
      <c r="J180" s="94">
        <v>0.0</v>
      </c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21.0" customHeight="1">
      <c r="A181" s="93">
        <v>1.71293992E8</v>
      </c>
      <c r="B181" s="93" t="s">
        <v>313</v>
      </c>
      <c r="C181" s="94">
        <v>0.0</v>
      </c>
      <c r="D181" s="94">
        <v>0.0</v>
      </c>
      <c r="E181" s="94">
        <v>0.0</v>
      </c>
      <c r="F181" s="94">
        <v>0.0</v>
      </c>
      <c r="G181" s="94">
        <v>0.0</v>
      </c>
      <c r="H181" s="94">
        <v>0.0</v>
      </c>
      <c r="I181" s="94">
        <v>0.0</v>
      </c>
      <c r="J181" s="94">
        <v>0.0</v>
      </c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21.0" customHeight="1">
      <c r="A182" s="165"/>
      <c r="B182" s="165"/>
      <c r="C182" s="108">
        <f t="shared" ref="C182:J182" si="1">SUM(C4:C181)</f>
        <v>8942807607</v>
      </c>
      <c r="D182" s="108">
        <f t="shared" si="1"/>
        <v>121710605648</v>
      </c>
      <c r="E182" s="108">
        <f t="shared" si="1"/>
        <v>515998</v>
      </c>
      <c r="F182" s="108">
        <f t="shared" si="1"/>
        <v>838905</v>
      </c>
      <c r="G182" s="108">
        <f t="shared" si="1"/>
        <v>6811107</v>
      </c>
      <c r="H182" s="108">
        <f t="shared" si="1"/>
        <v>948897</v>
      </c>
      <c r="I182" s="108">
        <f t="shared" si="1"/>
        <v>87825262</v>
      </c>
      <c r="J182" s="108">
        <f t="shared" si="1"/>
        <v>169047171</v>
      </c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21.0" customHeight="1">
      <c r="A183" s="93"/>
      <c r="B183" s="93"/>
      <c r="C183" s="94"/>
      <c r="D183" s="94"/>
      <c r="E183" s="94"/>
      <c r="F183" s="94"/>
      <c r="G183" s="94"/>
      <c r="H183" s="94"/>
      <c r="I183" s="94"/>
      <c r="J183" s="94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21.0" customHeight="1">
      <c r="A184" s="93"/>
      <c r="B184" s="93"/>
      <c r="C184" s="94"/>
      <c r="D184" s="94"/>
      <c r="E184" s="94"/>
      <c r="F184" s="94"/>
      <c r="G184" s="94"/>
      <c r="H184" s="94"/>
      <c r="I184" s="94"/>
      <c r="J184" s="94"/>
      <c r="K184" s="78"/>
      <c r="L184" s="78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ht="21.0" customHeight="1">
      <c r="A185" s="93"/>
      <c r="B185" s="93"/>
      <c r="C185" s="94"/>
      <c r="D185" s="94"/>
      <c r="E185" s="94"/>
      <c r="F185" s="94"/>
      <c r="G185" s="94"/>
      <c r="H185" s="94"/>
      <c r="I185" s="94"/>
      <c r="J185" s="94"/>
      <c r="K185" s="78"/>
      <c r="L185" s="78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ht="21.0" customHeight="1">
      <c r="A186" s="93"/>
      <c r="B186" s="93"/>
      <c r="C186" s="94"/>
      <c r="D186" s="94"/>
      <c r="E186" s="94"/>
      <c r="F186" s="94"/>
      <c r="G186" s="94"/>
      <c r="H186" s="94"/>
      <c r="I186" s="94"/>
      <c r="J186" s="94"/>
      <c r="K186" s="78"/>
      <c r="L186" s="78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ht="21.0" customHeight="1">
      <c r="A187" s="93"/>
      <c r="B187" s="93"/>
      <c r="C187" s="94"/>
      <c r="D187" s="94"/>
      <c r="E187" s="94"/>
      <c r="F187" s="94"/>
      <c r="G187" s="94"/>
      <c r="H187" s="94"/>
      <c r="I187" s="94"/>
      <c r="J187" s="94"/>
      <c r="K187" s="78"/>
      <c r="L187" s="78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ht="21.0" customHeight="1">
      <c r="A188" s="93"/>
      <c r="B188" s="93"/>
      <c r="C188" s="94"/>
      <c r="D188" s="94"/>
      <c r="E188" s="94"/>
      <c r="F188" s="94"/>
      <c r="G188" s="94"/>
      <c r="H188" s="94"/>
      <c r="I188" s="94"/>
      <c r="J188" s="94"/>
      <c r="K188" s="78"/>
      <c r="L188" s="78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ht="21.0" customHeight="1">
      <c r="A189" s="93"/>
      <c r="B189" s="93"/>
      <c r="C189" s="94"/>
      <c r="D189" s="94"/>
      <c r="E189" s="94"/>
      <c r="F189" s="94"/>
      <c r="G189" s="94"/>
      <c r="H189" s="94"/>
      <c r="I189" s="94"/>
      <c r="J189" s="94"/>
      <c r="K189" s="78"/>
      <c r="L189" s="78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ht="21.0" customHeight="1">
      <c r="A190" s="93"/>
      <c r="B190" s="93"/>
      <c r="C190" s="94"/>
      <c r="D190" s="94"/>
      <c r="E190" s="94"/>
      <c r="F190" s="94"/>
      <c r="G190" s="94"/>
      <c r="H190" s="94"/>
      <c r="I190" s="94"/>
      <c r="J190" s="94"/>
      <c r="K190" s="78"/>
      <c r="L190" s="78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ht="21.0" customHeight="1">
      <c r="A191" s="93"/>
      <c r="B191" s="93"/>
      <c r="C191" s="94"/>
      <c r="D191" s="94"/>
      <c r="E191" s="94"/>
      <c r="F191" s="94"/>
      <c r="G191" s="94"/>
      <c r="H191" s="94"/>
      <c r="I191" s="94"/>
      <c r="J191" s="94"/>
      <c r="K191" s="78"/>
      <c r="L191" s="78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ht="21.0" customHeight="1">
      <c r="A192" s="93"/>
      <c r="B192" s="93"/>
      <c r="C192" s="94"/>
      <c r="D192" s="94"/>
      <c r="E192" s="94"/>
      <c r="F192" s="94"/>
      <c r="G192" s="94"/>
      <c r="H192" s="94"/>
      <c r="I192" s="94"/>
      <c r="J192" s="94"/>
      <c r="K192" s="78"/>
      <c r="L192" s="78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ht="21.0" customHeight="1">
      <c r="A193" s="93"/>
      <c r="B193" s="93"/>
      <c r="C193" s="94"/>
      <c r="D193" s="94"/>
      <c r="E193" s="94"/>
      <c r="F193" s="94"/>
      <c r="G193" s="94"/>
      <c r="H193" s="94"/>
      <c r="I193" s="94"/>
      <c r="J193" s="94"/>
      <c r="K193" s="78"/>
      <c r="L193" s="78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ht="21.0" customHeight="1">
      <c r="A194" s="93"/>
      <c r="B194" s="93"/>
      <c r="C194" s="94"/>
      <c r="D194" s="94"/>
      <c r="E194" s="94"/>
      <c r="F194" s="94"/>
      <c r="G194" s="94"/>
      <c r="H194" s="94"/>
      <c r="I194" s="94"/>
      <c r="J194" s="94"/>
      <c r="K194" s="78"/>
      <c r="L194" s="78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ht="21.0" customHeight="1">
      <c r="A195" s="93"/>
      <c r="B195" s="93"/>
      <c r="C195" s="94"/>
      <c r="D195" s="94"/>
      <c r="E195" s="94"/>
      <c r="F195" s="94"/>
      <c r="G195" s="94"/>
      <c r="H195" s="94"/>
      <c r="I195" s="94"/>
      <c r="J195" s="94"/>
      <c r="K195" s="78"/>
      <c r="L195" s="78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ht="21.0" customHeight="1">
      <c r="A196" s="93"/>
      <c r="B196" s="93"/>
      <c r="C196" s="94"/>
      <c r="D196" s="94"/>
      <c r="E196" s="94"/>
      <c r="F196" s="94"/>
      <c r="G196" s="94"/>
      <c r="H196" s="94"/>
      <c r="I196" s="94"/>
      <c r="J196" s="94"/>
      <c r="K196" s="78"/>
      <c r="L196" s="78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ht="21.0" customHeight="1">
      <c r="A197" s="93"/>
      <c r="B197" s="93"/>
      <c r="C197" s="94"/>
      <c r="D197" s="94"/>
      <c r="E197" s="94"/>
      <c r="F197" s="94"/>
      <c r="G197" s="94"/>
      <c r="H197" s="94"/>
      <c r="I197" s="94"/>
      <c r="J197" s="94"/>
      <c r="K197" s="78"/>
      <c r="L197" s="78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ht="21.0" customHeight="1">
      <c r="A198" s="93"/>
      <c r="B198" s="93"/>
      <c r="C198" s="94"/>
      <c r="D198" s="94"/>
      <c r="E198" s="94"/>
      <c r="F198" s="94"/>
      <c r="G198" s="94"/>
      <c r="H198" s="94"/>
      <c r="I198" s="94"/>
      <c r="J198" s="94"/>
      <c r="K198" s="78"/>
      <c r="L198" s="78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ht="21.0" customHeight="1">
      <c r="A199" s="93"/>
      <c r="B199" s="93"/>
      <c r="C199" s="94"/>
      <c r="D199" s="94"/>
      <c r="E199" s="94"/>
      <c r="F199" s="94"/>
      <c r="G199" s="94"/>
      <c r="H199" s="94"/>
      <c r="I199" s="94"/>
      <c r="J199" s="94"/>
      <c r="K199" s="78"/>
      <c r="L199" s="78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ht="21.0" customHeight="1">
      <c r="A200" s="93"/>
      <c r="B200" s="93"/>
      <c r="C200" s="94"/>
      <c r="D200" s="94"/>
      <c r="E200" s="94"/>
      <c r="F200" s="94"/>
      <c r="G200" s="94"/>
      <c r="H200" s="94"/>
      <c r="I200" s="94"/>
      <c r="J200" s="94"/>
      <c r="K200" s="78"/>
      <c r="L200" s="78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ht="21.0" customHeight="1">
      <c r="A201" s="93"/>
      <c r="B201" s="93"/>
      <c r="C201" s="94"/>
      <c r="D201" s="94"/>
      <c r="E201" s="94"/>
      <c r="F201" s="94"/>
      <c r="G201" s="94"/>
      <c r="H201" s="94"/>
      <c r="I201" s="94"/>
      <c r="J201" s="94"/>
      <c r="K201" s="78"/>
      <c r="L201" s="78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ht="21.0" customHeight="1">
      <c r="A202" s="93"/>
      <c r="B202" s="93"/>
      <c r="C202" s="94"/>
      <c r="D202" s="94"/>
      <c r="E202" s="94"/>
      <c r="F202" s="94"/>
      <c r="G202" s="94"/>
      <c r="H202" s="94"/>
      <c r="I202" s="94"/>
      <c r="J202" s="94"/>
      <c r="K202" s="78"/>
      <c r="L202" s="78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ht="21.0" customHeight="1">
      <c r="A203" s="93"/>
      <c r="B203" s="93"/>
      <c r="C203" s="94"/>
      <c r="D203" s="94"/>
      <c r="E203" s="94"/>
      <c r="F203" s="94"/>
      <c r="G203" s="94"/>
      <c r="H203" s="94"/>
      <c r="I203" s="94"/>
      <c r="J203" s="94"/>
      <c r="K203" s="78"/>
      <c r="L203" s="78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ht="21.0" customHeight="1">
      <c r="A204" s="93"/>
      <c r="B204" s="93"/>
      <c r="C204" s="94"/>
      <c r="D204" s="94"/>
      <c r="E204" s="94"/>
      <c r="F204" s="94"/>
      <c r="G204" s="94"/>
      <c r="H204" s="94"/>
      <c r="I204" s="94"/>
      <c r="J204" s="94"/>
      <c r="K204" s="78"/>
      <c r="L204" s="78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ht="21.0" customHeight="1">
      <c r="A205" s="93"/>
      <c r="B205" s="93"/>
      <c r="C205" s="94"/>
      <c r="D205" s="94"/>
      <c r="E205" s="94"/>
      <c r="F205" s="94"/>
      <c r="G205" s="94"/>
      <c r="H205" s="94"/>
      <c r="I205" s="94"/>
      <c r="J205" s="94"/>
      <c r="K205" s="78"/>
      <c r="L205" s="78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ht="21.0" customHeight="1">
      <c r="A206" s="93"/>
      <c r="B206" s="93"/>
      <c r="C206" s="94"/>
      <c r="D206" s="94"/>
      <c r="E206" s="94"/>
      <c r="F206" s="94"/>
      <c r="G206" s="94"/>
      <c r="H206" s="94"/>
      <c r="I206" s="94"/>
      <c r="J206" s="94"/>
      <c r="K206" s="78"/>
      <c r="L206" s="78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ht="21.0" customHeight="1">
      <c r="A207" s="93"/>
      <c r="B207" s="93"/>
      <c r="C207" s="94"/>
      <c r="D207" s="94"/>
      <c r="E207" s="94"/>
      <c r="F207" s="94"/>
      <c r="G207" s="94"/>
      <c r="H207" s="94"/>
      <c r="I207" s="94"/>
      <c r="J207" s="94"/>
      <c r="K207" s="78"/>
      <c r="L207" s="78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ht="21.0" customHeight="1">
      <c r="A208" s="93"/>
      <c r="B208" s="93"/>
      <c r="C208" s="94"/>
      <c r="D208" s="94"/>
      <c r="E208" s="94"/>
      <c r="F208" s="94"/>
      <c r="G208" s="94"/>
      <c r="H208" s="94"/>
      <c r="I208" s="94"/>
      <c r="J208" s="94"/>
      <c r="K208" s="78"/>
      <c r="L208" s="78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ht="21.0" customHeight="1">
      <c r="A209" s="93"/>
      <c r="B209" s="93"/>
      <c r="C209" s="94"/>
      <c r="D209" s="94"/>
      <c r="E209" s="94"/>
      <c r="F209" s="94"/>
      <c r="G209" s="94"/>
      <c r="H209" s="94"/>
      <c r="I209" s="94"/>
      <c r="J209" s="94"/>
      <c r="K209" s="78"/>
      <c r="L209" s="78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ht="21.0" customHeight="1">
      <c r="A210" s="93"/>
      <c r="B210" s="93"/>
      <c r="C210" s="94"/>
      <c r="D210" s="94"/>
      <c r="E210" s="94"/>
      <c r="F210" s="94"/>
      <c r="G210" s="94"/>
      <c r="H210" s="94"/>
      <c r="I210" s="94"/>
      <c r="J210" s="94"/>
      <c r="K210" s="78"/>
      <c r="L210" s="78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ht="21.0" customHeight="1">
      <c r="A211" s="93"/>
      <c r="B211" s="93"/>
      <c r="C211" s="94"/>
      <c r="D211" s="94"/>
      <c r="E211" s="94"/>
      <c r="F211" s="94"/>
      <c r="G211" s="94"/>
      <c r="H211" s="94"/>
      <c r="I211" s="94"/>
      <c r="J211" s="94"/>
      <c r="K211" s="78"/>
      <c r="L211" s="78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ht="21.0" customHeight="1">
      <c r="A212" s="93"/>
      <c r="B212" s="93"/>
      <c r="C212" s="94"/>
      <c r="D212" s="94"/>
      <c r="E212" s="94"/>
      <c r="F212" s="94"/>
      <c r="G212" s="94"/>
      <c r="H212" s="94"/>
      <c r="I212" s="94"/>
      <c r="J212" s="94"/>
      <c r="K212" s="78"/>
      <c r="L212" s="78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ht="21.0" customHeight="1">
      <c r="A213" s="93"/>
      <c r="B213" s="93"/>
      <c r="C213" s="94"/>
      <c r="D213" s="94"/>
      <c r="E213" s="94"/>
      <c r="F213" s="94"/>
      <c r="G213" s="94"/>
      <c r="H213" s="94"/>
      <c r="I213" s="94"/>
      <c r="J213" s="94"/>
      <c r="K213" s="78"/>
      <c r="L213" s="78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ht="21.0" customHeight="1">
      <c r="A214" s="93"/>
      <c r="B214" s="93"/>
      <c r="C214" s="94"/>
      <c r="D214" s="94"/>
      <c r="E214" s="94"/>
      <c r="F214" s="94"/>
      <c r="G214" s="94"/>
      <c r="H214" s="94"/>
      <c r="I214" s="94"/>
      <c r="J214" s="94"/>
      <c r="K214" s="78"/>
      <c r="L214" s="78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ht="21.0" customHeight="1">
      <c r="A215" s="93"/>
      <c r="B215" s="93"/>
      <c r="C215" s="94"/>
      <c r="D215" s="94"/>
      <c r="E215" s="94"/>
      <c r="F215" s="94"/>
      <c r="G215" s="94"/>
      <c r="H215" s="94"/>
      <c r="I215" s="94"/>
      <c r="J215" s="94"/>
      <c r="K215" s="78"/>
      <c r="L215" s="78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ht="21.0" customHeight="1">
      <c r="A216" s="93"/>
      <c r="B216" s="93"/>
      <c r="C216" s="94"/>
      <c r="D216" s="94"/>
      <c r="E216" s="94"/>
      <c r="F216" s="94"/>
      <c r="G216" s="94"/>
      <c r="H216" s="94"/>
      <c r="I216" s="94"/>
      <c r="J216" s="94"/>
      <c r="K216" s="78"/>
      <c r="L216" s="78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ht="21.0" customHeight="1">
      <c r="A217" s="93"/>
      <c r="B217" s="93"/>
      <c r="C217" s="94"/>
      <c r="D217" s="94"/>
      <c r="E217" s="94"/>
      <c r="F217" s="94"/>
      <c r="G217" s="94"/>
      <c r="H217" s="94"/>
      <c r="I217" s="94"/>
      <c r="J217" s="94"/>
      <c r="K217" s="78"/>
      <c r="L217" s="78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ht="21.0" customHeight="1">
      <c r="A218" s="93"/>
      <c r="B218" s="93"/>
      <c r="C218" s="94"/>
      <c r="D218" s="94"/>
      <c r="E218" s="94"/>
      <c r="F218" s="94"/>
      <c r="G218" s="94"/>
      <c r="H218" s="94"/>
      <c r="I218" s="94"/>
      <c r="J218" s="94"/>
      <c r="K218" s="78"/>
      <c r="L218" s="78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ht="21.0" customHeight="1">
      <c r="A219" s="93"/>
      <c r="B219" s="93"/>
      <c r="C219" s="94"/>
      <c r="D219" s="94"/>
      <c r="E219" s="94"/>
      <c r="F219" s="94"/>
      <c r="G219" s="94"/>
      <c r="H219" s="94"/>
      <c r="I219" s="94"/>
      <c r="J219" s="94"/>
      <c r="K219" s="78"/>
      <c r="L219" s="78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ht="21.0" customHeight="1">
      <c r="A220" s="93"/>
      <c r="B220" s="93"/>
      <c r="C220" s="94"/>
      <c r="D220" s="94"/>
      <c r="E220" s="94"/>
      <c r="F220" s="94"/>
      <c r="G220" s="94"/>
      <c r="H220" s="94"/>
      <c r="I220" s="94"/>
      <c r="J220" s="94"/>
      <c r="K220" s="78"/>
      <c r="L220" s="78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ht="21.0" customHeight="1">
      <c r="A221" s="93"/>
      <c r="B221" s="93"/>
      <c r="C221" s="94"/>
      <c r="D221" s="94"/>
      <c r="E221" s="94"/>
      <c r="F221" s="94"/>
      <c r="G221" s="94"/>
      <c r="H221" s="94"/>
      <c r="I221" s="94"/>
      <c r="J221" s="94"/>
      <c r="K221" s="78"/>
      <c r="L221" s="78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ht="21.0" customHeight="1">
      <c r="A222" s="93"/>
      <c r="B222" s="93"/>
      <c r="C222" s="94"/>
      <c r="D222" s="94"/>
      <c r="E222" s="94"/>
      <c r="F222" s="94"/>
      <c r="G222" s="94"/>
      <c r="H222" s="94"/>
      <c r="I222" s="94"/>
      <c r="J222" s="94"/>
      <c r="K222" s="78"/>
      <c r="L222" s="78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ht="21.0" customHeight="1">
      <c r="A223" s="93"/>
      <c r="B223" s="93"/>
      <c r="C223" s="94"/>
      <c r="D223" s="94"/>
      <c r="E223" s="94"/>
      <c r="F223" s="94"/>
      <c r="G223" s="94"/>
      <c r="H223" s="94"/>
      <c r="I223" s="94"/>
      <c r="J223" s="94"/>
      <c r="K223" s="78"/>
      <c r="L223" s="78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ht="21.0" customHeight="1">
      <c r="A224" s="93"/>
      <c r="B224" s="93"/>
      <c r="C224" s="94"/>
      <c r="D224" s="94"/>
      <c r="E224" s="94"/>
      <c r="F224" s="94"/>
      <c r="G224" s="94"/>
      <c r="H224" s="94"/>
      <c r="I224" s="94"/>
      <c r="J224" s="94"/>
      <c r="K224" s="78"/>
      <c r="L224" s="78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ht="21.0" customHeight="1">
      <c r="A225" s="93"/>
      <c r="B225" s="93"/>
      <c r="C225" s="94"/>
      <c r="D225" s="94"/>
      <c r="E225" s="94"/>
      <c r="F225" s="94"/>
      <c r="G225" s="94"/>
      <c r="H225" s="94"/>
      <c r="I225" s="94"/>
      <c r="J225" s="94"/>
      <c r="K225" s="78"/>
      <c r="L225" s="78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ht="21.0" customHeight="1">
      <c r="A226" s="93"/>
      <c r="B226" s="93"/>
      <c r="C226" s="94"/>
      <c r="D226" s="94"/>
      <c r="E226" s="94"/>
      <c r="F226" s="94"/>
      <c r="G226" s="94"/>
      <c r="H226" s="94"/>
      <c r="I226" s="94"/>
      <c r="J226" s="94"/>
      <c r="K226" s="78"/>
      <c r="L226" s="78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ht="21.0" customHeight="1">
      <c r="A227" s="93"/>
      <c r="B227" s="93"/>
      <c r="C227" s="94"/>
      <c r="D227" s="94"/>
      <c r="E227" s="94"/>
      <c r="F227" s="94"/>
      <c r="G227" s="94"/>
      <c r="H227" s="94"/>
      <c r="I227" s="94"/>
      <c r="J227" s="94"/>
      <c r="K227" s="78"/>
      <c r="L227" s="78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ht="21.0" customHeight="1">
      <c r="A228" s="93"/>
      <c r="B228" s="93"/>
      <c r="C228" s="94"/>
      <c r="D228" s="94"/>
      <c r="E228" s="94"/>
      <c r="F228" s="94"/>
      <c r="G228" s="94"/>
      <c r="H228" s="94"/>
      <c r="I228" s="94"/>
      <c r="J228" s="94"/>
      <c r="K228" s="78"/>
      <c r="L228" s="78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ht="21.0" customHeight="1">
      <c r="A229" s="93"/>
      <c r="B229" s="93"/>
      <c r="C229" s="94"/>
      <c r="D229" s="94"/>
      <c r="E229" s="94"/>
      <c r="F229" s="94"/>
      <c r="G229" s="94"/>
      <c r="H229" s="94"/>
      <c r="I229" s="94"/>
      <c r="J229" s="94"/>
      <c r="K229" s="78"/>
      <c r="L229" s="78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ht="21.0" customHeight="1">
      <c r="A230" s="93"/>
      <c r="B230" s="93"/>
      <c r="C230" s="94"/>
      <c r="D230" s="94"/>
      <c r="E230" s="94"/>
      <c r="F230" s="94"/>
      <c r="G230" s="94"/>
      <c r="H230" s="94"/>
      <c r="I230" s="94"/>
      <c r="J230" s="94"/>
      <c r="K230" s="78"/>
      <c r="L230" s="78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ht="21.0" customHeight="1">
      <c r="A231" s="93"/>
      <c r="B231" s="93"/>
      <c r="C231" s="94"/>
      <c r="D231" s="94"/>
      <c r="E231" s="94"/>
      <c r="F231" s="94"/>
      <c r="G231" s="94"/>
      <c r="H231" s="94"/>
      <c r="I231" s="94"/>
      <c r="J231" s="94"/>
      <c r="K231" s="78"/>
      <c r="L231" s="78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ht="21.0" customHeight="1">
      <c r="A232" s="93"/>
      <c r="B232" s="93"/>
      <c r="C232" s="94"/>
      <c r="D232" s="94"/>
      <c r="E232" s="94"/>
      <c r="F232" s="94"/>
      <c r="G232" s="94"/>
      <c r="H232" s="94"/>
      <c r="I232" s="94"/>
      <c r="J232" s="94"/>
      <c r="K232" s="78"/>
      <c r="L232" s="78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ht="21.0" customHeight="1">
      <c r="A233" s="93"/>
      <c r="B233" s="93"/>
      <c r="C233" s="94"/>
      <c r="D233" s="94"/>
      <c r="E233" s="94"/>
      <c r="F233" s="94"/>
      <c r="G233" s="94"/>
      <c r="H233" s="94"/>
      <c r="I233" s="94"/>
      <c r="J233" s="94"/>
      <c r="K233" s="78"/>
      <c r="L233" s="78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ht="21.0" customHeight="1">
      <c r="A234" s="93"/>
      <c r="B234" s="93"/>
      <c r="C234" s="94"/>
      <c r="D234" s="94"/>
      <c r="E234" s="94"/>
      <c r="F234" s="94"/>
      <c r="G234" s="94"/>
      <c r="H234" s="94"/>
      <c r="I234" s="94"/>
      <c r="J234" s="94"/>
      <c r="K234" s="78"/>
      <c r="L234" s="78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ht="21.0" customHeight="1">
      <c r="A235" s="93"/>
      <c r="B235" s="93"/>
      <c r="C235" s="94"/>
      <c r="D235" s="94"/>
      <c r="E235" s="94"/>
      <c r="F235" s="94"/>
      <c r="G235" s="94"/>
      <c r="H235" s="94"/>
      <c r="I235" s="94"/>
      <c r="J235" s="94"/>
      <c r="K235" s="78"/>
      <c r="L235" s="78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ht="21.0" customHeight="1">
      <c r="A236" s="93"/>
      <c r="B236" s="93"/>
      <c r="C236" s="94"/>
      <c r="D236" s="94"/>
      <c r="E236" s="94"/>
      <c r="F236" s="94"/>
      <c r="G236" s="94"/>
      <c r="H236" s="94"/>
      <c r="I236" s="94"/>
      <c r="J236" s="94"/>
      <c r="K236" s="78"/>
      <c r="L236" s="78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ht="21.0" customHeight="1">
      <c r="A237" s="93"/>
      <c r="B237" s="93"/>
      <c r="C237" s="94"/>
      <c r="D237" s="94"/>
      <c r="E237" s="94"/>
      <c r="F237" s="94"/>
      <c r="G237" s="94"/>
      <c r="H237" s="94"/>
      <c r="I237" s="94"/>
      <c r="J237" s="94"/>
      <c r="K237" s="78"/>
      <c r="L237" s="78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ht="21.0" customHeight="1">
      <c r="A238" s="93"/>
      <c r="B238" s="93"/>
      <c r="C238" s="94"/>
      <c r="D238" s="94"/>
      <c r="E238" s="94"/>
      <c r="F238" s="94"/>
      <c r="G238" s="94"/>
      <c r="H238" s="94"/>
      <c r="I238" s="94"/>
      <c r="J238" s="94"/>
      <c r="K238" s="78"/>
      <c r="L238" s="78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ht="21.0" customHeight="1">
      <c r="A239" s="93"/>
      <c r="B239" s="93"/>
      <c r="C239" s="94"/>
      <c r="D239" s="94"/>
      <c r="E239" s="94"/>
      <c r="F239" s="94"/>
      <c r="G239" s="94"/>
      <c r="H239" s="94"/>
      <c r="I239" s="94"/>
      <c r="J239" s="94"/>
      <c r="K239" s="78"/>
      <c r="L239" s="78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ht="21.0" customHeight="1">
      <c r="A240" s="93"/>
      <c r="B240" s="93"/>
      <c r="C240" s="94"/>
      <c r="D240" s="94"/>
      <c r="E240" s="94"/>
      <c r="F240" s="94"/>
      <c r="G240" s="94"/>
      <c r="H240" s="94"/>
      <c r="I240" s="94"/>
      <c r="J240" s="94"/>
      <c r="K240" s="78"/>
      <c r="L240" s="78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ht="21.0" customHeight="1">
      <c r="A241" s="93"/>
      <c r="B241" s="93"/>
      <c r="C241" s="94"/>
      <c r="D241" s="94"/>
      <c r="E241" s="94"/>
      <c r="F241" s="94"/>
      <c r="G241" s="94"/>
      <c r="H241" s="94"/>
      <c r="I241" s="94"/>
      <c r="J241" s="94"/>
      <c r="K241" s="78"/>
      <c r="L241" s="78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ht="21.0" customHeight="1">
      <c r="A242" s="93"/>
      <c r="B242" s="93"/>
      <c r="C242" s="94"/>
      <c r="D242" s="94"/>
      <c r="E242" s="94"/>
      <c r="F242" s="94"/>
      <c r="G242" s="94"/>
      <c r="H242" s="94"/>
      <c r="I242" s="94"/>
      <c r="J242" s="94"/>
      <c r="K242" s="78"/>
      <c r="L242" s="78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ht="21.0" customHeight="1">
      <c r="A243" s="93"/>
      <c r="B243" s="93"/>
      <c r="C243" s="94"/>
      <c r="D243" s="94"/>
      <c r="E243" s="94"/>
      <c r="F243" s="94"/>
      <c r="G243" s="94"/>
      <c r="H243" s="94"/>
      <c r="I243" s="94"/>
      <c r="J243" s="94"/>
      <c r="K243" s="78"/>
      <c r="L243" s="78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ht="21.0" customHeight="1">
      <c r="A244" s="93"/>
      <c r="B244" s="93"/>
      <c r="C244" s="94"/>
      <c r="D244" s="94"/>
      <c r="E244" s="94"/>
      <c r="F244" s="94"/>
      <c r="G244" s="94"/>
      <c r="H244" s="94"/>
      <c r="I244" s="94"/>
      <c r="J244" s="94"/>
      <c r="K244" s="78"/>
      <c r="L244" s="78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ht="21.0" customHeight="1">
      <c r="A245" s="93"/>
      <c r="B245" s="93"/>
      <c r="C245" s="94"/>
      <c r="D245" s="94"/>
      <c r="E245" s="94"/>
      <c r="F245" s="94"/>
      <c r="G245" s="94"/>
      <c r="H245" s="94"/>
      <c r="I245" s="94"/>
      <c r="J245" s="94"/>
      <c r="K245" s="78"/>
      <c r="L245" s="78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ht="21.0" customHeight="1">
      <c r="A246" s="93"/>
      <c r="B246" s="93"/>
      <c r="C246" s="94"/>
      <c r="D246" s="94"/>
      <c r="E246" s="94"/>
      <c r="F246" s="94"/>
      <c r="G246" s="94"/>
      <c r="H246" s="94"/>
      <c r="I246" s="94"/>
      <c r="J246" s="94"/>
      <c r="K246" s="78"/>
      <c r="L246" s="78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ht="21.0" customHeight="1">
      <c r="A247" s="93"/>
      <c r="B247" s="93"/>
      <c r="C247" s="94"/>
      <c r="D247" s="94"/>
      <c r="E247" s="94"/>
      <c r="F247" s="94"/>
      <c r="G247" s="94"/>
      <c r="H247" s="94"/>
      <c r="I247" s="94"/>
      <c r="J247" s="94"/>
      <c r="K247" s="78"/>
      <c r="L247" s="78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ht="21.0" customHeight="1">
      <c r="A248" s="93"/>
      <c r="B248" s="93"/>
      <c r="C248" s="94"/>
      <c r="D248" s="94"/>
      <c r="E248" s="94"/>
      <c r="F248" s="94"/>
      <c r="G248" s="94"/>
      <c r="H248" s="94"/>
      <c r="I248" s="94"/>
      <c r="J248" s="94"/>
      <c r="K248" s="78"/>
      <c r="L248" s="78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ht="21.0" customHeight="1">
      <c r="A249" s="78"/>
      <c r="B249" s="78"/>
      <c r="C249" s="111"/>
      <c r="D249" s="111"/>
      <c r="E249" s="111"/>
      <c r="F249" s="111"/>
      <c r="G249" s="111"/>
      <c r="H249" s="111"/>
      <c r="I249" s="111"/>
      <c r="J249" s="111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21.0" customHeight="1">
      <c r="A250" s="78"/>
      <c r="B250" s="78"/>
      <c r="C250" s="111"/>
      <c r="D250" s="111"/>
      <c r="E250" s="111"/>
      <c r="F250" s="111"/>
      <c r="G250" s="111"/>
      <c r="H250" s="111"/>
      <c r="I250" s="111"/>
      <c r="J250" s="111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21.0" customHeight="1">
      <c r="A251" s="78"/>
      <c r="B251" s="78"/>
      <c r="C251" s="111"/>
      <c r="D251" s="111"/>
      <c r="E251" s="111"/>
      <c r="F251" s="111"/>
      <c r="G251" s="111"/>
      <c r="H251" s="111"/>
      <c r="I251" s="111"/>
      <c r="J251" s="111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21.0" customHeight="1">
      <c r="A252" s="78"/>
      <c r="B252" s="78"/>
      <c r="C252" s="111"/>
      <c r="D252" s="111"/>
      <c r="E252" s="111"/>
      <c r="F252" s="111"/>
      <c r="G252" s="111"/>
      <c r="H252" s="111"/>
      <c r="I252" s="111"/>
      <c r="J252" s="111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21.0" customHeight="1">
      <c r="A253" s="78"/>
      <c r="B253" s="78"/>
      <c r="C253" s="111"/>
      <c r="D253" s="111"/>
      <c r="E253" s="111"/>
      <c r="F253" s="111"/>
      <c r="G253" s="111"/>
      <c r="H253" s="111"/>
      <c r="I253" s="111"/>
      <c r="J253" s="111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21.0" customHeight="1">
      <c r="A254" s="78"/>
      <c r="B254" s="78"/>
      <c r="C254" s="111"/>
      <c r="D254" s="111"/>
      <c r="E254" s="111"/>
      <c r="F254" s="111"/>
      <c r="G254" s="111"/>
      <c r="H254" s="111"/>
      <c r="I254" s="111"/>
      <c r="J254" s="111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21.0" customHeight="1">
      <c r="A255" s="78"/>
      <c r="B255" s="78"/>
      <c r="C255" s="111"/>
      <c r="D255" s="111"/>
      <c r="E255" s="111"/>
      <c r="F255" s="111"/>
      <c r="G255" s="111"/>
      <c r="H255" s="111"/>
      <c r="I255" s="111"/>
      <c r="J255" s="111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21.0" customHeight="1">
      <c r="A256" s="78"/>
      <c r="B256" s="78"/>
      <c r="C256" s="111"/>
      <c r="D256" s="111"/>
      <c r="E256" s="111"/>
      <c r="F256" s="111"/>
      <c r="G256" s="111"/>
      <c r="H256" s="111"/>
      <c r="I256" s="111"/>
      <c r="J256" s="111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21.0" customHeight="1">
      <c r="A257" s="78"/>
      <c r="B257" s="78"/>
      <c r="C257" s="111"/>
      <c r="D257" s="111"/>
      <c r="E257" s="111"/>
      <c r="F257" s="111"/>
      <c r="G257" s="111"/>
      <c r="H257" s="111"/>
      <c r="I257" s="111"/>
      <c r="J257" s="111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21.0" customHeight="1">
      <c r="A258" s="78"/>
      <c r="B258" s="78"/>
      <c r="C258" s="111"/>
      <c r="D258" s="111"/>
      <c r="E258" s="111"/>
      <c r="F258" s="111"/>
      <c r="G258" s="111"/>
      <c r="H258" s="111"/>
      <c r="I258" s="111"/>
      <c r="J258" s="111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21.0" customHeight="1">
      <c r="A259" s="78"/>
      <c r="B259" s="78"/>
      <c r="C259" s="111"/>
      <c r="D259" s="111"/>
      <c r="E259" s="111"/>
      <c r="F259" s="111"/>
      <c r="G259" s="111"/>
      <c r="H259" s="111"/>
      <c r="I259" s="111"/>
      <c r="J259" s="111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21.0" customHeight="1">
      <c r="A260" s="78"/>
      <c r="B260" s="78"/>
      <c r="C260" s="111"/>
      <c r="D260" s="111"/>
      <c r="E260" s="111"/>
      <c r="F260" s="111"/>
      <c r="G260" s="111"/>
      <c r="H260" s="111"/>
      <c r="I260" s="111"/>
      <c r="J260" s="111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21.0" customHeight="1">
      <c r="A261" s="78"/>
      <c r="B261" s="78"/>
      <c r="C261" s="111"/>
      <c r="D261" s="111"/>
      <c r="E261" s="111"/>
      <c r="F261" s="111"/>
      <c r="G261" s="111"/>
      <c r="H261" s="111"/>
      <c r="I261" s="111"/>
      <c r="J261" s="111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21.0" customHeight="1">
      <c r="A262" s="78"/>
      <c r="B262" s="78"/>
      <c r="C262" s="111"/>
      <c r="D262" s="111"/>
      <c r="E262" s="111"/>
      <c r="F262" s="111"/>
      <c r="G262" s="111"/>
      <c r="H262" s="111"/>
      <c r="I262" s="111"/>
      <c r="J262" s="111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21.0" customHeight="1">
      <c r="A263" s="78"/>
      <c r="B263" s="78"/>
      <c r="C263" s="111"/>
      <c r="D263" s="111"/>
      <c r="E263" s="111"/>
      <c r="F263" s="111"/>
      <c r="G263" s="111"/>
      <c r="H263" s="111"/>
      <c r="I263" s="111"/>
      <c r="J263" s="111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21.0" customHeight="1">
      <c r="A264" s="78"/>
      <c r="B264" s="78"/>
      <c r="C264" s="111"/>
      <c r="D264" s="111"/>
      <c r="E264" s="111"/>
      <c r="F264" s="111"/>
      <c r="G264" s="111"/>
      <c r="H264" s="111"/>
      <c r="I264" s="111"/>
      <c r="J264" s="111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21.0" customHeight="1">
      <c r="A265" s="78"/>
      <c r="B265" s="78"/>
      <c r="C265" s="111"/>
      <c r="D265" s="111"/>
      <c r="E265" s="111"/>
      <c r="F265" s="111"/>
      <c r="G265" s="111"/>
      <c r="H265" s="111"/>
      <c r="I265" s="111"/>
      <c r="J265" s="111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21.0" customHeight="1">
      <c r="A266" s="78"/>
      <c r="B266" s="78"/>
      <c r="C266" s="111"/>
      <c r="D266" s="111"/>
      <c r="E266" s="111"/>
      <c r="F266" s="111"/>
      <c r="G266" s="111"/>
      <c r="H266" s="111"/>
      <c r="I266" s="111"/>
      <c r="J266" s="111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21.0" customHeight="1">
      <c r="A267" s="78"/>
      <c r="B267" s="78"/>
      <c r="C267" s="111"/>
      <c r="D267" s="111"/>
      <c r="E267" s="111"/>
      <c r="F267" s="111"/>
      <c r="G267" s="111"/>
      <c r="H267" s="111"/>
      <c r="I267" s="111"/>
      <c r="J267" s="111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21.0" customHeight="1">
      <c r="A268" s="78"/>
      <c r="B268" s="78"/>
      <c r="C268" s="111"/>
      <c r="D268" s="111"/>
      <c r="E268" s="111"/>
      <c r="F268" s="111"/>
      <c r="G268" s="111"/>
      <c r="H268" s="111"/>
      <c r="I268" s="111"/>
      <c r="J268" s="111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21.0" customHeight="1">
      <c r="A269" s="78"/>
      <c r="B269" s="78"/>
      <c r="C269" s="111"/>
      <c r="D269" s="111"/>
      <c r="E269" s="111"/>
      <c r="F269" s="111"/>
      <c r="G269" s="111"/>
      <c r="H269" s="111"/>
      <c r="I269" s="111"/>
      <c r="J269" s="111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21.0" customHeight="1">
      <c r="A270" s="78"/>
      <c r="B270" s="78"/>
      <c r="C270" s="111"/>
      <c r="D270" s="111"/>
      <c r="E270" s="111"/>
      <c r="F270" s="111"/>
      <c r="G270" s="111"/>
      <c r="H270" s="111"/>
      <c r="I270" s="111"/>
      <c r="J270" s="111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21.0" customHeight="1">
      <c r="A271" s="78"/>
      <c r="B271" s="78"/>
      <c r="C271" s="111"/>
      <c r="D271" s="111"/>
      <c r="E271" s="111"/>
      <c r="F271" s="111"/>
      <c r="G271" s="111"/>
      <c r="H271" s="111"/>
      <c r="I271" s="111"/>
      <c r="J271" s="111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21.0" customHeight="1">
      <c r="A272" s="78"/>
      <c r="B272" s="78"/>
      <c r="C272" s="111"/>
      <c r="D272" s="111"/>
      <c r="E272" s="111"/>
      <c r="F272" s="111"/>
      <c r="G272" s="111"/>
      <c r="H272" s="111"/>
      <c r="I272" s="111"/>
      <c r="J272" s="111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21.0" customHeight="1">
      <c r="A273" s="78"/>
      <c r="B273" s="78"/>
      <c r="C273" s="111"/>
      <c r="D273" s="111"/>
      <c r="E273" s="111"/>
      <c r="F273" s="111"/>
      <c r="G273" s="111"/>
      <c r="H273" s="111"/>
      <c r="I273" s="111"/>
      <c r="J273" s="111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21.0" customHeight="1">
      <c r="A274" s="78"/>
      <c r="B274" s="78"/>
      <c r="C274" s="111"/>
      <c r="D274" s="111"/>
      <c r="E274" s="111"/>
      <c r="F274" s="111"/>
      <c r="G274" s="111"/>
      <c r="H274" s="111"/>
      <c r="I274" s="111"/>
      <c r="J274" s="111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21.0" customHeight="1">
      <c r="A275" s="78"/>
      <c r="B275" s="78"/>
      <c r="C275" s="111"/>
      <c r="D275" s="111"/>
      <c r="E275" s="111"/>
      <c r="F275" s="111"/>
      <c r="G275" s="111"/>
      <c r="H275" s="111"/>
      <c r="I275" s="111"/>
      <c r="J275" s="111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21.0" customHeight="1">
      <c r="A276" s="78"/>
      <c r="B276" s="78"/>
      <c r="C276" s="111"/>
      <c r="D276" s="111"/>
      <c r="E276" s="111"/>
      <c r="F276" s="111"/>
      <c r="G276" s="111"/>
      <c r="H276" s="111"/>
      <c r="I276" s="111"/>
      <c r="J276" s="111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21.0" customHeight="1">
      <c r="A277" s="78"/>
      <c r="B277" s="78"/>
      <c r="C277" s="111"/>
      <c r="D277" s="111"/>
      <c r="E277" s="111"/>
      <c r="F277" s="111"/>
      <c r="G277" s="111"/>
      <c r="H277" s="111"/>
      <c r="I277" s="111"/>
      <c r="J277" s="111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21.0" customHeight="1">
      <c r="A278" s="78"/>
      <c r="B278" s="78"/>
      <c r="C278" s="111"/>
      <c r="D278" s="111"/>
      <c r="E278" s="111"/>
      <c r="F278" s="111"/>
      <c r="G278" s="111"/>
      <c r="H278" s="111"/>
      <c r="I278" s="111"/>
      <c r="J278" s="111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21.0" customHeight="1">
      <c r="A279" s="78"/>
      <c r="B279" s="78"/>
      <c r="C279" s="111"/>
      <c r="D279" s="111"/>
      <c r="E279" s="111"/>
      <c r="F279" s="111"/>
      <c r="G279" s="111"/>
      <c r="H279" s="111"/>
      <c r="I279" s="111"/>
      <c r="J279" s="111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21.0" customHeight="1">
      <c r="A280" s="78"/>
      <c r="B280" s="78"/>
      <c r="C280" s="111"/>
      <c r="D280" s="111"/>
      <c r="E280" s="111"/>
      <c r="F280" s="111"/>
      <c r="G280" s="111"/>
      <c r="H280" s="111"/>
      <c r="I280" s="111"/>
      <c r="J280" s="111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21.0" customHeight="1">
      <c r="A281" s="78"/>
      <c r="B281" s="78"/>
      <c r="C281" s="111"/>
      <c r="D281" s="111"/>
      <c r="E281" s="111"/>
      <c r="F281" s="111"/>
      <c r="G281" s="111"/>
      <c r="H281" s="111"/>
      <c r="I281" s="111"/>
      <c r="J281" s="111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21.0" customHeight="1">
      <c r="A282" s="78"/>
      <c r="B282" s="78"/>
      <c r="C282" s="111"/>
      <c r="D282" s="111"/>
      <c r="E282" s="111"/>
      <c r="F282" s="111"/>
      <c r="G282" s="111"/>
      <c r="H282" s="111"/>
      <c r="I282" s="111"/>
      <c r="J282" s="111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21.0" customHeight="1">
      <c r="A283" s="78"/>
      <c r="B283" s="78"/>
      <c r="C283" s="111"/>
      <c r="D283" s="111"/>
      <c r="E283" s="111"/>
      <c r="F283" s="111"/>
      <c r="G283" s="111"/>
      <c r="H283" s="111"/>
      <c r="I283" s="111"/>
      <c r="J283" s="111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21.0" customHeight="1">
      <c r="A284" s="78"/>
      <c r="B284" s="78"/>
      <c r="C284" s="111"/>
      <c r="D284" s="111"/>
      <c r="E284" s="111"/>
      <c r="F284" s="111"/>
      <c r="G284" s="111"/>
      <c r="H284" s="111"/>
      <c r="I284" s="111"/>
      <c r="J284" s="111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21.0" customHeight="1">
      <c r="A285" s="78"/>
      <c r="B285" s="78"/>
      <c r="C285" s="111"/>
      <c r="D285" s="111"/>
      <c r="E285" s="111"/>
      <c r="F285" s="111"/>
      <c r="G285" s="111"/>
      <c r="H285" s="111"/>
      <c r="I285" s="111"/>
      <c r="J285" s="111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21.0" customHeight="1">
      <c r="A286" s="78"/>
      <c r="B286" s="78"/>
      <c r="C286" s="111"/>
      <c r="D286" s="111"/>
      <c r="E286" s="111"/>
      <c r="F286" s="111"/>
      <c r="G286" s="111"/>
      <c r="H286" s="111"/>
      <c r="I286" s="111"/>
      <c r="J286" s="111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21.0" customHeight="1">
      <c r="A287" s="78"/>
      <c r="B287" s="78"/>
      <c r="C287" s="111"/>
      <c r="D287" s="111"/>
      <c r="E287" s="111"/>
      <c r="F287" s="111"/>
      <c r="G287" s="111"/>
      <c r="H287" s="111"/>
      <c r="I287" s="111"/>
      <c r="J287" s="111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21.0" customHeight="1">
      <c r="A288" s="78"/>
      <c r="B288" s="78"/>
      <c r="C288" s="111"/>
      <c r="D288" s="111"/>
      <c r="E288" s="111"/>
      <c r="F288" s="111"/>
      <c r="G288" s="111"/>
      <c r="H288" s="111"/>
      <c r="I288" s="111"/>
      <c r="J288" s="111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21.0" customHeight="1">
      <c r="A289" s="78"/>
      <c r="B289" s="78"/>
      <c r="C289" s="111"/>
      <c r="D289" s="111"/>
      <c r="E289" s="111"/>
      <c r="F289" s="111"/>
      <c r="G289" s="111"/>
      <c r="H289" s="111"/>
      <c r="I289" s="111"/>
      <c r="J289" s="111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21.0" customHeight="1">
      <c r="A290" s="78"/>
      <c r="B290" s="78"/>
      <c r="C290" s="111"/>
      <c r="D290" s="111"/>
      <c r="E290" s="111"/>
      <c r="F290" s="111"/>
      <c r="G290" s="111"/>
      <c r="H290" s="111"/>
      <c r="I290" s="111"/>
      <c r="J290" s="111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21.0" customHeight="1">
      <c r="A291" s="78"/>
      <c r="B291" s="78"/>
      <c r="C291" s="111"/>
      <c r="D291" s="111"/>
      <c r="E291" s="111"/>
      <c r="F291" s="111"/>
      <c r="G291" s="111"/>
      <c r="H291" s="111"/>
      <c r="I291" s="111"/>
      <c r="J291" s="111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21.0" customHeight="1">
      <c r="A292" s="78"/>
      <c r="B292" s="78"/>
      <c r="C292" s="111"/>
      <c r="D292" s="111"/>
      <c r="E292" s="111"/>
      <c r="F292" s="111"/>
      <c r="G292" s="111"/>
      <c r="H292" s="111"/>
      <c r="I292" s="111"/>
      <c r="J292" s="111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21.0" customHeight="1">
      <c r="A293" s="78"/>
      <c r="B293" s="78"/>
      <c r="C293" s="111"/>
      <c r="D293" s="111"/>
      <c r="E293" s="111"/>
      <c r="F293" s="111"/>
      <c r="G293" s="111"/>
      <c r="H293" s="111"/>
      <c r="I293" s="111"/>
      <c r="J293" s="111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21.0" customHeight="1">
      <c r="A294" s="78"/>
      <c r="B294" s="78"/>
      <c r="C294" s="111"/>
      <c r="D294" s="111"/>
      <c r="E294" s="111"/>
      <c r="F294" s="111"/>
      <c r="G294" s="111"/>
      <c r="H294" s="111"/>
      <c r="I294" s="111"/>
      <c r="J294" s="111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21.0" customHeight="1">
      <c r="A295" s="78"/>
      <c r="B295" s="78"/>
      <c r="C295" s="111"/>
      <c r="D295" s="111"/>
      <c r="E295" s="111"/>
      <c r="F295" s="111"/>
      <c r="G295" s="111"/>
      <c r="H295" s="111"/>
      <c r="I295" s="111"/>
      <c r="J295" s="111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21.0" customHeight="1">
      <c r="A296" s="78"/>
      <c r="B296" s="78"/>
      <c r="C296" s="111"/>
      <c r="D296" s="111"/>
      <c r="E296" s="111"/>
      <c r="F296" s="111"/>
      <c r="G296" s="111"/>
      <c r="H296" s="111"/>
      <c r="I296" s="111"/>
      <c r="J296" s="111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21.0" customHeight="1">
      <c r="A297" s="78"/>
      <c r="B297" s="78"/>
      <c r="C297" s="111"/>
      <c r="D297" s="111"/>
      <c r="E297" s="111"/>
      <c r="F297" s="111"/>
      <c r="G297" s="111"/>
      <c r="H297" s="111"/>
      <c r="I297" s="111"/>
      <c r="J297" s="111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21.0" customHeight="1">
      <c r="A298" s="78"/>
      <c r="B298" s="78"/>
      <c r="C298" s="111"/>
      <c r="D298" s="111"/>
      <c r="E298" s="111"/>
      <c r="F298" s="111"/>
      <c r="G298" s="111"/>
      <c r="H298" s="111"/>
      <c r="I298" s="111"/>
      <c r="J298" s="111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21.0" customHeight="1">
      <c r="A299" s="78"/>
      <c r="B299" s="78"/>
      <c r="C299" s="111"/>
      <c r="D299" s="111"/>
      <c r="E299" s="111"/>
      <c r="F299" s="111"/>
      <c r="G299" s="111"/>
      <c r="H299" s="111"/>
      <c r="I299" s="111"/>
      <c r="J299" s="111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21.0" customHeight="1">
      <c r="A300" s="78"/>
      <c r="B300" s="78"/>
      <c r="C300" s="111"/>
      <c r="D300" s="111"/>
      <c r="E300" s="111"/>
      <c r="F300" s="111"/>
      <c r="G300" s="111"/>
      <c r="H300" s="111"/>
      <c r="I300" s="111"/>
      <c r="J300" s="111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21.0" customHeight="1">
      <c r="A301" s="78"/>
      <c r="B301" s="78"/>
      <c r="C301" s="111"/>
      <c r="D301" s="111"/>
      <c r="E301" s="111"/>
      <c r="F301" s="111"/>
      <c r="G301" s="111"/>
      <c r="H301" s="111"/>
      <c r="I301" s="111"/>
      <c r="J301" s="111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21.0" customHeight="1">
      <c r="A302" s="78"/>
      <c r="B302" s="78"/>
      <c r="C302" s="111"/>
      <c r="D302" s="111"/>
      <c r="E302" s="111"/>
      <c r="F302" s="111"/>
      <c r="G302" s="111"/>
      <c r="H302" s="111"/>
      <c r="I302" s="111"/>
      <c r="J302" s="111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21.0" customHeight="1">
      <c r="A303" s="78"/>
      <c r="B303" s="78"/>
      <c r="C303" s="111"/>
      <c r="D303" s="111"/>
      <c r="E303" s="111"/>
      <c r="F303" s="111"/>
      <c r="G303" s="111"/>
      <c r="H303" s="111"/>
      <c r="I303" s="111"/>
      <c r="J303" s="111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21.0" customHeight="1">
      <c r="A304" s="78"/>
      <c r="B304" s="78"/>
      <c r="C304" s="111"/>
      <c r="D304" s="111"/>
      <c r="E304" s="111"/>
      <c r="F304" s="111"/>
      <c r="G304" s="111"/>
      <c r="H304" s="111"/>
      <c r="I304" s="111"/>
      <c r="J304" s="111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21.0" customHeight="1">
      <c r="A305" s="78"/>
      <c r="B305" s="78"/>
      <c r="C305" s="111"/>
      <c r="D305" s="111"/>
      <c r="E305" s="111"/>
      <c r="F305" s="111"/>
      <c r="G305" s="111"/>
      <c r="H305" s="111"/>
      <c r="I305" s="111"/>
      <c r="J305" s="111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21.0" customHeight="1">
      <c r="A306" s="78"/>
      <c r="B306" s="78"/>
      <c r="C306" s="111"/>
      <c r="D306" s="111"/>
      <c r="E306" s="111"/>
      <c r="F306" s="111"/>
      <c r="G306" s="111"/>
      <c r="H306" s="111"/>
      <c r="I306" s="111"/>
      <c r="J306" s="111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21.0" customHeight="1">
      <c r="A307" s="78"/>
      <c r="B307" s="78"/>
      <c r="C307" s="111"/>
      <c r="D307" s="111"/>
      <c r="E307" s="111"/>
      <c r="F307" s="111"/>
      <c r="G307" s="111"/>
      <c r="H307" s="111"/>
      <c r="I307" s="111"/>
      <c r="J307" s="111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21.0" customHeight="1">
      <c r="A308" s="78"/>
      <c r="B308" s="78"/>
      <c r="C308" s="111"/>
      <c r="D308" s="111"/>
      <c r="E308" s="111"/>
      <c r="F308" s="111"/>
      <c r="G308" s="111"/>
      <c r="H308" s="111"/>
      <c r="I308" s="111"/>
      <c r="J308" s="111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21.0" customHeight="1">
      <c r="A309" s="78"/>
      <c r="B309" s="78"/>
      <c r="C309" s="111"/>
      <c r="D309" s="111"/>
      <c r="E309" s="111"/>
      <c r="F309" s="111"/>
      <c r="G309" s="111"/>
      <c r="H309" s="111"/>
      <c r="I309" s="111"/>
      <c r="J309" s="111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21.0" customHeight="1">
      <c r="A310" s="78"/>
      <c r="B310" s="78"/>
      <c r="C310" s="111"/>
      <c r="D310" s="111"/>
      <c r="E310" s="111"/>
      <c r="F310" s="111"/>
      <c r="G310" s="111"/>
      <c r="H310" s="111"/>
      <c r="I310" s="111"/>
      <c r="J310" s="111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21.0" customHeight="1">
      <c r="A311" s="78"/>
      <c r="B311" s="78"/>
      <c r="C311" s="111"/>
      <c r="D311" s="111"/>
      <c r="E311" s="111"/>
      <c r="F311" s="111"/>
      <c r="G311" s="111"/>
      <c r="H311" s="111"/>
      <c r="I311" s="111"/>
      <c r="J311" s="111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21.0" customHeight="1">
      <c r="A312" s="78"/>
      <c r="B312" s="78"/>
      <c r="C312" s="111"/>
      <c r="D312" s="111"/>
      <c r="E312" s="111"/>
      <c r="F312" s="111"/>
      <c r="G312" s="111"/>
      <c r="H312" s="111"/>
      <c r="I312" s="111"/>
      <c r="J312" s="111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21.0" customHeight="1">
      <c r="A313" s="78"/>
      <c r="B313" s="78"/>
      <c r="C313" s="111"/>
      <c r="D313" s="111"/>
      <c r="E313" s="111"/>
      <c r="F313" s="111"/>
      <c r="G313" s="111"/>
      <c r="H313" s="111"/>
      <c r="I313" s="111"/>
      <c r="J313" s="111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21.0" customHeight="1">
      <c r="A314" s="78"/>
      <c r="B314" s="78"/>
      <c r="C314" s="111"/>
      <c r="D314" s="111"/>
      <c r="E314" s="111"/>
      <c r="F314" s="111"/>
      <c r="G314" s="111"/>
      <c r="H314" s="111"/>
      <c r="I314" s="111"/>
      <c r="J314" s="111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21.0" customHeight="1">
      <c r="A315" s="78"/>
      <c r="B315" s="78"/>
      <c r="C315" s="111"/>
      <c r="D315" s="111"/>
      <c r="E315" s="111"/>
      <c r="F315" s="111"/>
      <c r="G315" s="111"/>
      <c r="H315" s="111"/>
      <c r="I315" s="111"/>
      <c r="J315" s="111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21.0" customHeight="1">
      <c r="A316" s="78"/>
      <c r="B316" s="78"/>
      <c r="C316" s="111"/>
      <c r="D316" s="111"/>
      <c r="E316" s="111"/>
      <c r="F316" s="111"/>
      <c r="G316" s="111"/>
      <c r="H316" s="111"/>
      <c r="I316" s="111"/>
      <c r="J316" s="111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21.0" customHeight="1">
      <c r="A317" s="78"/>
      <c r="B317" s="78"/>
      <c r="C317" s="111"/>
      <c r="D317" s="111"/>
      <c r="E317" s="111"/>
      <c r="F317" s="111"/>
      <c r="G317" s="111"/>
      <c r="H317" s="111"/>
      <c r="I317" s="111"/>
      <c r="J317" s="111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21.0" customHeight="1">
      <c r="A318" s="78"/>
      <c r="B318" s="78"/>
      <c r="C318" s="111"/>
      <c r="D318" s="111"/>
      <c r="E318" s="111"/>
      <c r="F318" s="111"/>
      <c r="G318" s="111"/>
      <c r="H318" s="111"/>
      <c r="I318" s="111"/>
      <c r="J318" s="111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21.0" customHeight="1">
      <c r="A319" s="78"/>
      <c r="B319" s="78"/>
      <c r="C319" s="111"/>
      <c r="D319" s="111"/>
      <c r="E319" s="111"/>
      <c r="F319" s="111"/>
      <c r="G319" s="111"/>
      <c r="H319" s="111"/>
      <c r="I319" s="111"/>
      <c r="J319" s="111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21.0" customHeight="1">
      <c r="A320" s="78"/>
      <c r="B320" s="78"/>
      <c r="C320" s="111"/>
      <c r="D320" s="111"/>
      <c r="E320" s="111"/>
      <c r="F320" s="111"/>
      <c r="G320" s="111"/>
      <c r="H320" s="111"/>
      <c r="I320" s="111"/>
      <c r="J320" s="111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21.0" customHeight="1">
      <c r="A321" s="78"/>
      <c r="B321" s="78"/>
      <c r="C321" s="111"/>
      <c r="D321" s="111"/>
      <c r="E321" s="111"/>
      <c r="F321" s="111"/>
      <c r="G321" s="111"/>
      <c r="H321" s="111"/>
      <c r="I321" s="111"/>
      <c r="J321" s="111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21.0" customHeight="1">
      <c r="A322" s="78"/>
      <c r="B322" s="78"/>
      <c r="C322" s="111"/>
      <c r="D322" s="111"/>
      <c r="E322" s="111"/>
      <c r="F322" s="111"/>
      <c r="G322" s="111"/>
      <c r="H322" s="111"/>
      <c r="I322" s="111"/>
      <c r="J322" s="111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21.0" customHeight="1">
      <c r="A323" s="78"/>
      <c r="B323" s="78"/>
      <c r="C323" s="111"/>
      <c r="D323" s="111"/>
      <c r="E323" s="111"/>
      <c r="F323" s="111"/>
      <c r="G323" s="111"/>
      <c r="H323" s="111"/>
      <c r="I323" s="111"/>
      <c r="J323" s="111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21.0" customHeight="1">
      <c r="A324" s="78"/>
      <c r="B324" s="78"/>
      <c r="C324" s="111"/>
      <c r="D324" s="111"/>
      <c r="E324" s="111"/>
      <c r="F324" s="111"/>
      <c r="G324" s="111"/>
      <c r="H324" s="111"/>
      <c r="I324" s="111"/>
      <c r="J324" s="111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21.0" customHeight="1">
      <c r="A325" s="78"/>
      <c r="B325" s="78"/>
      <c r="C325" s="111"/>
      <c r="D325" s="111"/>
      <c r="E325" s="111"/>
      <c r="F325" s="111"/>
      <c r="G325" s="111"/>
      <c r="H325" s="111"/>
      <c r="I325" s="111"/>
      <c r="J325" s="111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21.0" customHeight="1">
      <c r="A326" s="78"/>
      <c r="B326" s="78"/>
      <c r="C326" s="111"/>
      <c r="D326" s="111"/>
      <c r="E326" s="111"/>
      <c r="F326" s="111"/>
      <c r="G326" s="111"/>
      <c r="H326" s="111"/>
      <c r="I326" s="111"/>
      <c r="J326" s="111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21.0" customHeight="1">
      <c r="A327" s="78"/>
      <c r="B327" s="78"/>
      <c r="C327" s="111"/>
      <c r="D327" s="111"/>
      <c r="E327" s="111"/>
      <c r="F327" s="111"/>
      <c r="G327" s="111"/>
      <c r="H327" s="111"/>
      <c r="I327" s="111"/>
      <c r="J327" s="111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21.0" customHeight="1">
      <c r="A328" s="78"/>
      <c r="B328" s="78"/>
      <c r="C328" s="111"/>
      <c r="D328" s="111"/>
      <c r="E328" s="111"/>
      <c r="F328" s="111"/>
      <c r="G328" s="111"/>
      <c r="H328" s="111"/>
      <c r="I328" s="111"/>
      <c r="J328" s="111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21.0" customHeight="1">
      <c r="A329" s="78"/>
      <c r="B329" s="78"/>
      <c r="C329" s="111"/>
      <c r="D329" s="111"/>
      <c r="E329" s="111"/>
      <c r="F329" s="111"/>
      <c r="G329" s="111"/>
      <c r="H329" s="111"/>
      <c r="I329" s="111"/>
      <c r="J329" s="111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21.0" customHeight="1">
      <c r="A330" s="78"/>
      <c r="B330" s="78"/>
      <c r="C330" s="111"/>
      <c r="D330" s="111"/>
      <c r="E330" s="111"/>
      <c r="F330" s="111"/>
      <c r="G330" s="111"/>
      <c r="H330" s="111"/>
      <c r="I330" s="111"/>
      <c r="J330" s="111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21.0" customHeight="1">
      <c r="A331" s="78"/>
      <c r="B331" s="78"/>
      <c r="C331" s="111"/>
      <c r="D331" s="111"/>
      <c r="E331" s="111"/>
      <c r="F331" s="111"/>
      <c r="G331" s="111"/>
      <c r="H331" s="111"/>
      <c r="I331" s="111"/>
      <c r="J331" s="111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21.0" customHeight="1">
      <c r="A332" s="78"/>
      <c r="B332" s="78"/>
      <c r="C332" s="111"/>
      <c r="D332" s="111"/>
      <c r="E332" s="111"/>
      <c r="F332" s="111"/>
      <c r="G332" s="111"/>
      <c r="H332" s="111"/>
      <c r="I332" s="111"/>
      <c r="J332" s="111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21.0" customHeight="1">
      <c r="A333" s="78"/>
      <c r="B333" s="78"/>
      <c r="C333" s="111"/>
      <c r="D333" s="111"/>
      <c r="E333" s="111"/>
      <c r="F333" s="111"/>
      <c r="G333" s="111"/>
      <c r="H333" s="111"/>
      <c r="I333" s="111"/>
      <c r="J333" s="111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21.0" customHeight="1">
      <c r="A334" s="78"/>
      <c r="B334" s="78"/>
      <c r="C334" s="111"/>
      <c r="D334" s="111"/>
      <c r="E334" s="111"/>
      <c r="F334" s="111"/>
      <c r="G334" s="111"/>
      <c r="H334" s="111"/>
      <c r="I334" s="111"/>
      <c r="J334" s="111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21.0" customHeight="1">
      <c r="A335" s="78"/>
      <c r="B335" s="78"/>
      <c r="C335" s="111"/>
      <c r="D335" s="111"/>
      <c r="E335" s="111"/>
      <c r="F335" s="111"/>
      <c r="G335" s="111"/>
      <c r="H335" s="111"/>
      <c r="I335" s="111"/>
      <c r="J335" s="111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21.0" customHeight="1">
      <c r="A336" s="78"/>
      <c r="B336" s="78"/>
      <c r="C336" s="111"/>
      <c r="D336" s="111"/>
      <c r="E336" s="111"/>
      <c r="F336" s="111"/>
      <c r="G336" s="111"/>
      <c r="H336" s="111"/>
      <c r="I336" s="111"/>
      <c r="J336" s="111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21.0" customHeight="1">
      <c r="A337" s="78"/>
      <c r="B337" s="78"/>
      <c r="C337" s="111"/>
      <c r="D337" s="111"/>
      <c r="E337" s="111"/>
      <c r="F337" s="111"/>
      <c r="G337" s="111"/>
      <c r="H337" s="111"/>
      <c r="I337" s="111"/>
      <c r="J337" s="111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21.0" customHeight="1">
      <c r="A338" s="78"/>
      <c r="B338" s="78"/>
      <c r="C338" s="111"/>
      <c r="D338" s="111"/>
      <c r="E338" s="111"/>
      <c r="F338" s="111"/>
      <c r="G338" s="111"/>
      <c r="H338" s="111"/>
      <c r="I338" s="111"/>
      <c r="J338" s="111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21.0" customHeight="1">
      <c r="A339" s="78"/>
      <c r="B339" s="78"/>
      <c r="C339" s="111"/>
      <c r="D339" s="111"/>
      <c r="E339" s="111"/>
      <c r="F339" s="111"/>
      <c r="G339" s="111"/>
      <c r="H339" s="111"/>
      <c r="I339" s="111"/>
      <c r="J339" s="111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21.0" customHeight="1">
      <c r="A340" s="78"/>
      <c r="B340" s="78"/>
      <c r="C340" s="111"/>
      <c r="D340" s="111"/>
      <c r="E340" s="111"/>
      <c r="F340" s="111"/>
      <c r="G340" s="111"/>
      <c r="H340" s="111"/>
      <c r="I340" s="111"/>
      <c r="J340" s="111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21.0" customHeight="1">
      <c r="A341" s="78"/>
      <c r="B341" s="78"/>
      <c r="C341" s="111"/>
      <c r="D341" s="111"/>
      <c r="E341" s="111"/>
      <c r="F341" s="111"/>
      <c r="G341" s="111"/>
      <c r="H341" s="111"/>
      <c r="I341" s="111"/>
      <c r="J341" s="111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21.0" customHeight="1">
      <c r="A342" s="78"/>
      <c r="B342" s="78"/>
      <c r="C342" s="111"/>
      <c r="D342" s="111"/>
      <c r="E342" s="111"/>
      <c r="F342" s="111"/>
      <c r="G342" s="111"/>
      <c r="H342" s="111"/>
      <c r="I342" s="111"/>
      <c r="J342" s="111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21.0" customHeight="1">
      <c r="A343" s="78"/>
      <c r="B343" s="78"/>
      <c r="C343" s="111"/>
      <c r="D343" s="111"/>
      <c r="E343" s="111"/>
      <c r="F343" s="111"/>
      <c r="G343" s="111"/>
      <c r="H343" s="111"/>
      <c r="I343" s="111"/>
      <c r="J343" s="111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21.0" customHeight="1">
      <c r="A344" s="78"/>
      <c r="B344" s="78"/>
      <c r="C344" s="111"/>
      <c r="D344" s="111"/>
      <c r="E344" s="111"/>
      <c r="F344" s="111"/>
      <c r="G344" s="111"/>
      <c r="H344" s="111"/>
      <c r="I344" s="111"/>
      <c r="J344" s="111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21.0" customHeight="1">
      <c r="A345" s="78"/>
      <c r="B345" s="78"/>
      <c r="C345" s="111"/>
      <c r="D345" s="111"/>
      <c r="E345" s="111"/>
      <c r="F345" s="111"/>
      <c r="G345" s="111"/>
      <c r="H345" s="111"/>
      <c r="I345" s="111"/>
      <c r="J345" s="111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21.0" customHeight="1">
      <c r="A346" s="78"/>
      <c r="B346" s="78"/>
      <c r="C346" s="111"/>
      <c r="D346" s="111"/>
      <c r="E346" s="111"/>
      <c r="F346" s="111"/>
      <c r="G346" s="111"/>
      <c r="H346" s="111"/>
      <c r="I346" s="111"/>
      <c r="J346" s="111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21.0" customHeight="1">
      <c r="A347" s="78"/>
      <c r="B347" s="78"/>
      <c r="C347" s="111"/>
      <c r="D347" s="111"/>
      <c r="E347" s="111"/>
      <c r="F347" s="111"/>
      <c r="G347" s="111"/>
      <c r="H347" s="111"/>
      <c r="I347" s="111"/>
      <c r="J347" s="111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21.0" customHeight="1">
      <c r="A348" s="78"/>
      <c r="B348" s="78"/>
      <c r="C348" s="111"/>
      <c r="D348" s="111"/>
      <c r="E348" s="111"/>
      <c r="F348" s="111"/>
      <c r="G348" s="111"/>
      <c r="H348" s="111"/>
      <c r="I348" s="111"/>
      <c r="J348" s="111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21.0" customHeight="1">
      <c r="A349" s="78"/>
      <c r="B349" s="78"/>
      <c r="C349" s="111"/>
      <c r="D349" s="111"/>
      <c r="E349" s="111"/>
      <c r="F349" s="111"/>
      <c r="G349" s="111"/>
      <c r="H349" s="111"/>
      <c r="I349" s="111"/>
      <c r="J349" s="111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21.0" customHeight="1">
      <c r="A350" s="78"/>
      <c r="B350" s="78"/>
      <c r="C350" s="111"/>
      <c r="D350" s="111"/>
      <c r="E350" s="111"/>
      <c r="F350" s="111"/>
      <c r="G350" s="111"/>
      <c r="H350" s="111"/>
      <c r="I350" s="111"/>
      <c r="J350" s="111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21.0" customHeight="1">
      <c r="A351" s="78"/>
      <c r="B351" s="78"/>
      <c r="C351" s="111"/>
      <c r="D351" s="111"/>
      <c r="E351" s="111"/>
      <c r="F351" s="111"/>
      <c r="G351" s="111"/>
      <c r="H351" s="111"/>
      <c r="I351" s="111"/>
      <c r="J351" s="111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21.0" customHeight="1">
      <c r="A352" s="78"/>
      <c r="B352" s="78"/>
      <c r="C352" s="111"/>
      <c r="D352" s="111"/>
      <c r="E352" s="111"/>
      <c r="F352" s="111"/>
      <c r="G352" s="111"/>
      <c r="H352" s="111"/>
      <c r="I352" s="111"/>
      <c r="J352" s="111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21.0" customHeight="1">
      <c r="A353" s="78"/>
      <c r="B353" s="78"/>
      <c r="C353" s="111"/>
      <c r="D353" s="111"/>
      <c r="E353" s="111"/>
      <c r="F353" s="111"/>
      <c r="G353" s="111"/>
      <c r="H353" s="111"/>
      <c r="I353" s="111"/>
      <c r="J353" s="111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21.0" customHeight="1">
      <c r="A354" s="78"/>
      <c r="B354" s="78"/>
      <c r="C354" s="111"/>
      <c r="D354" s="111"/>
      <c r="E354" s="111"/>
      <c r="F354" s="111"/>
      <c r="G354" s="111"/>
      <c r="H354" s="111"/>
      <c r="I354" s="111"/>
      <c r="J354" s="111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21.0" customHeight="1">
      <c r="A355" s="78"/>
      <c r="B355" s="78"/>
      <c r="C355" s="111"/>
      <c r="D355" s="111"/>
      <c r="E355" s="111"/>
      <c r="F355" s="111"/>
      <c r="G355" s="111"/>
      <c r="H355" s="111"/>
      <c r="I355" s="111"/>
      <c r="J355" s="111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21.0" customHeight="1">
      <c r="A356" s="78"/>
      <c r="B356" s="78"/>
      <c r="C356" s="111"/>
      <c r="D356" s="111"/>
      <c r="E356" s="111"/>
      <c r="F356" s="111"/>
      <c r="G356" s="111"/>
      <c r="H356" s="111"/>
      <c r="I356" s="111"/>
      <c r="J356" s="111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21.0" customHeight="1">
      <c r="A357" s="78"/>
      <c r="B357" s="78"/>
      <c r="C357" s="111"/>
      <c r="D357" s="111"/>
      <c r="E357" s="111"/>
      <c r="F357" s="111"/>
      <c r="G357" s="111"/>
      <c r="H357" s="111"/>
      <c r="I357" s="111"/>
      <c r="J357" s="111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21.0" customHeight="1">
      <c r="A358" s="78"/>
      <c r="B358" s="78"/>
      <c r="C358" s="111"/>
      <c r="D358" s="111"/>
      <c r="E358" s="111"/>
      <c r="F358" s="111"/>
      <c r="G358" s="111"/>
      <c r="H358" s="111"/>
      <c r="I358" s="111"/>
      <c r="J358" s="111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21.0" customHeight="1">
      <c r="A359" s="78"/>
      <c r="B359" s="78"/>
      <c r="C359" s="111"/>
      <c r="D359" s="111"/>
      <c r="E359" s="111"/>
      <c r="F359" s="111"/>
      <c r="G359" s="111"/>
      <c r="H359" s="111"/>
      <c r="I359" s="111"/>
      <c r="J359" s="111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21.0" customHeight="1">
      <c r="A360" s="78"/>
      <c r="B360" s="78"/>
      <c r="C360" s="111"/>
      <c r="D360" s="111"/>
      <c r="E360" s="111"/>
      <c r="F360" s="111"/>
      <c r="G360" s="111"/>
      <c r="H360" s="111"/>
      <c r="I360" s="111"/>
      <c r="J360" s="111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21.0" customHeight="1">
      <c r="A361" s="78"/>
      <c r="B361" s="78"/>
      <c r="C361" s="111"/>
      <c r="D361" s="111"/>
      <c r="E361" s="111"/>
      <c r="F361" s="111"/>
      <c r="G361" s="111"/>
      <c r="H361" s="111"/>
      <c r="I361" s="111"/>
      <c r="J361" s="111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21.0" customHeight="1">
      <c r="A362" s="78"/>
      <c r="B362" s="78"/>
      <c r="C362" s="111"/>
      <c r="D362" s="111"/>
      <c r="E362" s="111"/>
      <c r="F362" s="111"/>
      <c r="G362" s="111"/>
      <c r="H362" s="111"/>
      <c r="I362" s="111"/>
      <c r="J362" s="111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21.0" customHeight="1">
      <c r="A363" s="78"/>
      <c r="B363" s="78"/>
      <c r="C363" s="111"/>
      <c r="D363" s="111"/>
      <c r="E363" s="111"/>
      <c r="F363" s="111"/>
      <c r="G363" s="111"/>
      <c r="H363" s="111"/>
      <c r="I363" s="111"/>
      <c r="J363" s="111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21.0" customHeight="1">
      <c r="A364" s="78"/>
      <c r="B364" s="78"/>
      <c r="C364" s="111"/>
      <c r="D364" s="111"/>
      <c r="E364" s="111"/>
      <c r="F364" s="111"/>
      <c r="G364" s="111"/>
      <c r="H364" s="111"/>
      <c r="I364" s="111"/>
      <c r="J364" s="111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21.0" customHeight="1">
      <c r="A365" s="78"/>
      <c r="B365" s="78"/>
      <c r="C365" s="111"/>
      <c r="D365" s="111"/>
      <c r="E365" s="111"/>
      <c r="F365" s="111"/>
      <c r="G365" s="111"/>
      <c r="H365" s="111"/>
      <c r="I365" s="111"/>
      <c r="J365" s="111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21.0" customHeight="1">
      <c r="A366" s="78"/>
      <c r="B366" s="78"/>
      <c r="C366" s="111"/>
      <c r="D366" s="111"/>
      <c r="E366" s="111"/>
      <c r="F366" s="111"/>
      <c r="G366" s="111"/>
      <c r="H366" s="111"/>
      <c r="I366" s="111"/>
      <c r="J366" s="111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21.0" customHeight="1">
      <c r="A367" s="78"/>
      <c r="B367" s="78"/>
      <c r="C367" s="111"/>
      <c r="D367" s="111"/>
      <c r="E367" s="111"/>
      <c r="F367" s="111"/>
      <c r="G367" s="111"/>
      <c r="H367" s="111"/>
      <c r="I367" s="111"/>
      <c r="J367" s="111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21.0" customHeight="1">
      <c r="A368" s="78"/>
      <c r="B368" s="78"/>
      <c r="C368" s="111"/>
      <c r="D368" s="111"/>
      <c r="E368" s="111"/>
      <c r="F368" s="111"/>
      <c r="G368" s="111"/>
      <c r="H368" s="111"/>
      <c r="I368" s="111"/>
      <c r="J368" s="111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21.0" customHeight="1">
      <c r="A369" s="78"/>
      <c r="B369" s="78"/>
      <c r="C369" s="111"/>
      <c r="D369" s="111"/>
      <c r="E369" s="111"/>
      <c r="F369" s="111"/>
      <c r="G369" s="111"/>
      <c r="H369" s="111"/>
      <c r="I369" s="111"/>
      <c r="J369" s="111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21.0" customHeight="1">
      <c r="A370" s="78"/>
      <c r="B370" s="78"/>
      <c r="C370" s="111"/>
      <c r="D370" s="111"/>
      <c r="E370" s="111"/>
      <c r="F370" s="111"/>
      <c r="G370" s="111"/>
      <c r="H370" s="111"/>
      <c r="I370" s="111"/>
      <c r="J370" s="111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21.0" customHeight="1">
      <c r="A371" s="78"/>
      <c r="B371" s="78"/>
      <c r="C371" s="111"/>
      <c r="D371" s="111"/>
      <c r="E371" s="111"/>
      <c r="F371" s="111"/>
      <c r="G371" s="111"/>
      <c r="H371" s="111"/>
      <c r="I371" s="111"/>
      <c r="J371" s="111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21.0" customHeight="1">
      <c r="A372" s="78"/>
      <c r="B372" s="78"/>
      <c r="C372" s="111"/>
      <c r="D372" s="111"/>
      <c r="E372" s="111"/>
      <c r="F372" s="111"/>
      <c r="G372" s="111"/>
      <c r="H372" s="111"/>
      <c r="I372" s="111"/>
      <c r="J372" s="111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21.0" customHeight="1">
      <c r="A373" s="78"/>
      <c r="B373" s="78"/>
      <c r="C373" s="111"/>
      <c r="D373" s="111"/>
      <c r="E373" s="111"/>
      <c r="F373" s="111"/>
      <c r="G373" s="111"/>
      <c r="H373" s="111"/>
      <c r="I373" s="111"/>
      <c r="J373" s="111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21.0" customHeight="1">
      <c r="A374" s="78"/>
      <c r="B374" s="78"/>
      <c r="C374" s="111"/>
      <c r="D374" s="111"/>
      <c r="E374" s="111"/>
      <c r="F374" s="111"/>
      <c r="G374" s="111"/>
      <c r="H374" s="111"/>
      <c r="I374" s="111"/>
      <c r="J374" s="111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21.0" customHeight="1">
      <c r="A375" s="78"/>
      <c r="B375" s="78"/>
      <c r="C375" s="111"/>
      <c r="D375" s="111"/>
      <c r="E375" s="111"/>
      <c r="F375" s="111"/>
      <c r="G375" s="111"/>
      <c r="H375" s="111"/>
      <c r="I375" s="111"/>
      <c r="J375" s="111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21.0" customHeight="1">
      <c r="A376" s="78"/>
      <c r="B376" s="78"/>
      <c r="C376" s="111"/>
      <c r="D376" s="111"/>
      <c r="E376" s="111"/>
      <c r="F376" s="111"/>
      <c r="G376" s="111"/>
      <c r="H376" s="111"/>
      <c r="I376" s="111"/>
      <c r="J376" s="111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21.0" customHeight="1">
      <c r="A377" s="78"/>
      <c r="B377" s="78"/>
      <c r="C377" s="111"/>
      <c r="D377" s="111"/>
      <c r="E377" s="111"/>
      <c r="F377" s="111"/>
      <c r="G377" s="111"/>
      <c r="H377" s="111"/>
      <c r="I377" s="111"/>
      <c r="J377" s="111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21.0" customHeight="1">
      <c r="A378" s="78"/>
      <c r="B378" s="78"/>
      <c r="C378" s="111"/>
      <c r="D378" s="111"/>
      <c r="E378" s="111"/>
      <c r="F378" s="111"/>
      <c r="G378" s="111"/>
      <c r="H378" s="111"/>
      <c r="I378" s="111"/>
      <c r="J378" s="111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21.0" customHeight="1">
      <c r="A379" s="78"/>
      <c r="B379" s="78"/>
      <c r="C379" s="111"/>
      <c r="D379" s="111"/>
      <c r="E379" s="111"/>
      <c r="F379" s="111"/>
      <c r="G379" s="111"/>
      <c r="H379" s="111"/>
      <c r="I379" s="111"/>
      <c r="J379" s="111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21.0" customHeight="1">
      <c r="A380" s="78"/>
      <c r="B380" s="78"/>
      <c r="C380" s="111"/>
      <c r="D380" s="111"/>
      <c r="E380" s="111"/>
      <c r="F380" s="111"/>
      <c r="G380" s="111"/>
      <c r="H380" s="111"/>
      <c r="I380" s="111"/>
      <c r="J380" s="111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21.0" customHeight="1">
      <c r="A381" s="78"/>
      <c r="B381" s="78"/>
      <c r="C381" s="111"/>
      <c r="D381" s="111"/>
      <c r="E381" s="111"/>
      <c r="F381" s="111"/>
      <c r="G381" s="111"/>
      <c r="H381" s="111"/>
      <c r="I381" s="111"/>
      <c r="J381" s="111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21.0" customHeight="1">
      <c r="A382" s="78"/>
      <c r="B382" s="78"/>
      <c r="C382" s="111"/>
      <c r="D382" s="111"/>
      <c r="E382" s="111"/>
      <c r="F382" s="111"/>
      <c r="G382" s="111"/>
      <c r="H382" s="111"/>
      <c r="I382" s="111"/>
      <c r="J382" s="111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21.0" customHeight="1">
      <c r="A383" s="78"/>
      <c r="B383" s="78"/>
      <c r="C383" s="111"/>
      <c r="D383" s="111"/>
      <c r="E383" s="111"/>
      <c r="F383" s="111"/>
      <c r="G383" s="111"/>
      <c r="H383" s="111"/>
      <c r="I383" s="111"/>
      <c r="J383" s="111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21.0" customHeight="1">
      <c r="A384" s="78"/>
      <c r="B384" s="78"/>
      <c r="C384" s="111"/>
      <c r="D384" s="111"/>
      <c r="E384" s="111"/>
      <c r="F384" s="111"/>
      <c r="G384" s="111"/>
      <c r="H384" s="111"/>
      <c r="I384" s="111"/>
      <c r="J384" s="111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21.0" customHeight="1">
      <c r="A385" s="78"/>
      <c r="B385" s="78"/>
      <c r="C385" s="111"/>
      <c r="D385" s="111"/>
      <c r="E385" s="111"/>
      <c r="F385" s="111"/>
      <c r="G385" s="111"/>
      <c r="H385" s="111"/>
      <c r="I385" s="111"/>
      <c r="J385" s="111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21.0" customHeight="1">
      <c r="A386" s="78"/>
      <c r="B386" s="78"/>
      <c r="C386" s="111"/>
      <c r="D386" s="111"/>
      <c r="E386" s="111"/>
      <c r="F386" s="111"/>
      <c r="G386" s="111"/>
      <c r="H386" s="111"/>
      <c r="I386" s="111"/>
      <c r="J386" s="111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21.0" customHeight="1">
      <c r="A387" s="78"/>
      <c r="B387" s="78"/>
      <c r="C387" s="111"/>
      <c r="D387" s="111"/>
      <c r="E387" s="111"/>
      <c r="F387" s="111"/>
      <c r="G387" s="111"/>
      <c r="H387" s="111"/>
      <c r="I387" s="111"/>
      <c r="J387" s="111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21.0" customHeight="1">
      <c r="A388" s="78"/>
      <c r="B388" s="78"/>
      <c r="C388" s="111"/>
      <c r="D388" s="111"/>
      <c r="E388" s="111"/>
      <c r="F388" s="111"/>
      <c r="G388" s="111"/>
      <c r="H388" s="111"/>
      <c r="I388" s="111"/>
      <c r="J388" s="111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21.0" customHeight="1">
      <c r="A389" s="78"/>
      <c r="B389" s="78"/>
      <c r="C389" s="111"/>
      <c r="D389" s="111"/>
      <c r="E389" s="111"/>
      <c r="F389" s="111"/>
      <c r="G389" s="111"/>
      <c r="H389" s="111"/>
      <c r="I389" s="111"/>
      <c r="J389" s="111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21.0" customHeight="1">
      <c r="A390" s="78"/>
      <c r="B390" s="78"/>
      <c r="C390" s="111"/>
      <c r="D390" s="111"/>
      <c r="E390" s="111"/>
      <c r="F390" s="111"/>
      <c r="G390" s="111"/>
      <c r="H390" s="111"/>
      <c r="I390" s="111"/>
      <c r="J390" s="111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21.0" customHeight="1">
      <c r="A391" s="78"/>
      <c r="B391" s="78"/>
      <c r="C391" s="111"/>
      <c r="D391" s="111"/>
      <c r="E391" s="111"/>
      <c r="F391" s="111"/>
      <c r="G391" s="111"/>
      <c r="H391" s="111"/>
      <c r="I391" s="111"/>
      <c r="J391" s="111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21.0" customHeight="1">
      <c r="A392" s="78"/>
      <c r="B392" s="78"/>
      <c r="C392" s="111"/>
      <c r="D392" s="111"/>
      <c r="E392" s="111"/>
      <c r="F392" s="111"/>
      <c r="G392" s="111"/>
      <c r="H392" s="111"/>
      <c r="I392" s="111"/>
      <c r="J392" s="111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21.0" customHeight="1">
      <c r="A393" s="78"/>
      <c r="B393" s="78"/>
      <c r="C393" s="111"/>
      <c r="D393" s="111"/>
      <c r="E393" s="111"/>
      <c r="F393" s="111"/>
      <c r="G393" s="111"/>
      <c r="H393" s="111"/>
      <c r="I393" s="111"/>
      <c r="J393" s="111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21.0" customHeight="1">
      <c r="A394" s="78"/>
      <c r="B394" s="78"/>
      <c r="C394" s="111"/>
      <c r="D394" s="111"/>
      <c r="E394" s="111"/>
      <c r="F394" s="111"/>
      <c r="G394" s="111"/>
      <c r="H394" s="111"/>
      <c r="I394" s="111"/>
      <c r="J394" s="111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21.0" customHeight="1">
      <c r="A395" s="78"/>
      <c r="B395" s="78"/>
      <c r="C395" s="111"/>
      <c r="D395" s="111"/>
      <c r="E395" s="111"/>
      <c r="F395" s="111"/>
      <c r="G395" s="111"/>
      <c r="H395" s="111"/>
      <c r="I395" s="111"/>
      <c r="J395" s="111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21.0" customHeight="1">
      <c r="A396" s="78"/>
      <c r="B396" s="78"/>
      <c r="C396" s="111"/>
      <c r="D396" s="111"/>
      <c r="E396" s="111"/>
      <c r="F396" s="111"/>
      <c r="G396" s="111"/>
      <c r="H396" s="111"/>
      <c r="I396" s="111"/>
      <c r="J396" s="111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21.0" customHeight="1">
      <c r="A397" s="78"/>
      <c r="B397" s="78"/>
      <c r="C397" s="111"/>
      <c r="D397" s="111"/>
      <c r="E397" s="111"/>
      <c r="F397" s="111"/>
      <c r="G397" s="111"/>
      <c r="H397" s="111"/>
      <c r="I397" s="111"/>
      <c r="J397" s="111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21.0" customHeight="1">
      <c r="A398" s="78"/>
      <c r="B398" s="78"/>
      <c r="C398" s="111"/>
      <c r="D398" s="111"/>
      <c r="E398" s="111"/>
      <c r="F398" s="111"/>
      <c r="G398" s="111"/>
      <c r="H398" s="111"/>
      <c r="I398" s="111"/>
      <c r="J398" s="111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21.0" customHeight="1">
      <c r="A399" s="78"/>
      <c r="B399" s="78"/>
      <c r="C399" s="111"/>
      <c r="D399" s="111"/>
      <c r="E399" s="111"/>
      <c r="F399" s="111"/>
      <c r="G399" s="111"/>
      <c r="H399" s="111"/>
      <c r="I399" s="111"/>
      <c r="J399" s="111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21.0" customHeight="1">
      <c r="A400" s="78"/>
      <c r="B400" s="78"/>
      <c r="C400" s="111"/>
      <c r="D400" s="111"/>
      <c r="E400" s="111"/>
      <c r="F400" s="111"/>
      <c r="G400" s="111"/>
      <c r="H400" s="111"/>
      <c r="I400" s="111"/>
      <c r="J400" s="111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21.0" customHeight="1">
      <c r="A401" s="78"/>
      <c r="B401" s="78"/>
      <c r="C401" s="111"/>
      <c r="D401" s="111"/>
      <c r="E401" s="111"/>
      <c r="F401" s="111"/>
      <c r="G401" s="111"/>
      <c r="H401" s="111"/>
      <c r="I401" s="111"/>
      <c r="J401" s="111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21.0" customHeight="1">
      <c r="A402" s="78"/>
      <c r="B402" s="78"/>
      <c r="C402" s="111"/>
      <c r="D402" s="111"/>
      <c r="E402" s="111"/>
      <c r="F402" s="111"/>
      <c r="G402" s="111"/>
      <c r="H402" s="111"/>
      <c r="I402" s="111"/>
      <c r="J402" s="111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21.0" customHeight="1">
      <c r="A403" s="78"/>
      <c r="B403" s="78"/>
      <c r="C403" s="111"/>
      <c r="D403" s="111"/>
      <c r="E403" s="111"/>
      <c r="F403" s="111"/>
      <c r="G403" s="111"/>
      <c r="H403" s="111"/>
      <c r="I403" s="111"/>
      <c r="J403" s="111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21.0" customHeight="1">
      <c r="A404" s="78"/>
      <c r="B404" s="78"/>
      <c r="C404" s="111"/>
      <c r="D404" s="111"/>
      <c r="E404" s="111"/>
      <c r="F404" s="111"/>
      <c r="G404" s="111"/>
      <c r="H404" s="111"/>
      <c r="I404" s="111"/>
      <c r="J404" s="111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21.0" customHeight="1">
      <c r="A405" s="78"/>
      <c r="B405" s="78"/>
      <c r="C405" s="111"/>
      <c r="D405" s="111"/>
      <c r="E405" s="111"/>
      <c r="F405" s="111"/>
      <c r="G405" s="111"/>
      <c r="H405" s="111"/>
      <c r="I405" s="111"/>
      <c r="J405" s="111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21.0" customHeight="1">
      <c r="A406" s="78"/>
      <c r="B406" s="78"/>
      <c r="C406" s="111"/>
      <c r="D406" s="111"/>
      <c r="E406" s="111"/>
      <c r="F406" s="111"/>
      <c r="G406" s="111"/>
      <c r="H406" s="111"/>
      <c r="I406" s="111"/>
      <c r="J406" s="111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21.0" customHeight="1">
      <c r="A407" s="78"/>
      <c r="B407" s="78"/>
      <c r="C407" s="111"/>
      <c r="D407" s="111"/>
      <c r="E407" s="111"/>
      <c r="F407" s="111"/>
      <c r="G407" s="111"/>
      <c r="H407" s="111"/>
      <c r="I407" s="111"/>
      <c r="J407" s="111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21.0" customHeight="1">
      <c r="A408" s="78"/>
      <c r="B408" s="78"/>
      <c r="C408" s="111"/>
      <c r="D408" s="111"/>
      <c r="E408" s="111"/>
      <c r="F408" s="111"/>
      <c r="G408" s="111"/>
      <c r="H408" s="111"/>
      <c r="I408" s="111"/>
      <c r="J408" s="111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21.0" customHeight="1">
      <c r="A409" s="78"/>
      <c r="B409" s="78"/>
      <c r="C409" s="111"/>
      <c r="D409" s="111"/>
      <c r="E409" s="111"/>
      <c r="F409" s="111"/>
      <c r="G409" s="111"/>
      <c r="H409" s="111"/>
      <c r="I409" s="111"/>
      <c r="J409" s="111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21.0" customHeight="1">
      <c r="A410" s="78"/>
      <c r="B410" s="78"/>
      <c r="C410" s="111"/>
      <c r="D410" s="111"/>
      <c r="E410" s="111"/>
      <c r="F410" s="111"/>
      <c r="G410" s="111"/>
      <c r="H410" s="111"/>
      <c r="I410" s="111"/>
      <c r="J410" s="111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21.0" customHeight="1">
      <c r="A411" s="78"/>
      <c r="B411" s="78"/>
      <c r="C411" s="111"/>
      <c r="D411" s="111"/>
      <c r="E411" s="111"/>
      <c r="F411" s="111"/>
      <c r="G411" s="111"/>
      <c r="H411" s="111"/>
      <c r="I411" s="111"/>
      <c r="J411" s="111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21.0" customHeight="1">
      <c r="A412" s="78"/>
      <c r="B412" s="78"/>
      <c r="C412" s="111"/>
      <c r="D412" s="111"/>
      <c r="E412" s="111"/>
      <c r="F412" s="111"/>
      <c r="G412" s="111"/>
      <c r="H412" s="111"/>
      <c r="I412" s="111"/>
      <c r="J412" s="111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21.0" customHeight="1">
      <c r="A413" s="78"/>
      <c r="B413" s="78"/>
      <c r="C413" s="111"/>
      <c r="D413" s="111"/>
      <c r="E413" s="111"/>
      <c r="F413" s="111"/>
      <c r="G413" s="111"/>
      <c r="H413" s="111"/>
      <c r="I413" s="111"/>
      <c r="J413" s="111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21.0" customHeight="1">
      <c r="A414" s="78"/>
      <c r="B414" s="78"/>
      <c r="C414" s="111"/>
      <c r="D414" s="111"/>
      <c r="E414" s="111"/>
      <c r="F414" s="111"/>
      <c r="G414" s="111"/>
      <c r="H414" s="111"/>
      <c r="I414" s="111"/>
      <c r="J414" s="111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21.0" customHeight="1">
      <c r="A415" s="78"/>
      <c r="B415" s="78"/>
      <c r="C415" s="111"/>
      <c r="D415" s="111"/>
      <c r="E415" s="111"/>
      <c r="F415" s="111"/>
      <c r="G415" s="111"/>
      <c r="H415" s="111"/>
      <c r="I415" s="111"/>
      <c r="J415" s="111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21.0" customHeight="1">
      <c r="A416" s="78"/>
      <c r="B416" s="78"/>
      <c r="C416" s="111"/>
      <c r="D416" s="111"/>
      <c r="E416" s="111"/>
      <c r="F416" s="111"/>
      <c r="G416" s="111"/>
      <c r="H416" s="111"/>
      <c r="I416" s="111"/>
      <c r="J416" s="111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21.0" customHeight="1">
      <c r="A417" s="78"/>
      <c r="B417" s="78"/>
      <c r="C417" s="111"/>
      <c r="D417" s="111"/>
      <c r="E417" s="111"/>
      <c r="F417" s="111"/>
      <c r="G417" s="111"/>
      <c r="H417" s="111"/>
      <c r="I417" s="111"/>
      <c r="J417" s="111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21.0" customHeight="1">
      <c r="A418" s="78"/>
      <c r="B418" s="78"/>
      <c r="C418" s="111"/>
      <c r="D418" s="111"/>
      <c r="E418" s="111"/>
      <c r="F418" s="111"/>
      <c r="G418" s="111"/>
      <c r="H418" s="111"/>
      <c r="I418" s="111"/>
      <c r="J418" s="111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21.0" customHeight="1">
      <c r="A419" s="78"/>
      <c r="B419" s="78"/>
      <c r="C419" s="111"/>
      <c r="D419" s="111"/>
      <c r="E419" s="111"/>
      <c r="F419" s="111"/>
      <c r="G419" s="111"/>
      <c r="H419" s="111"/>
      <c r="I419" s="111"/>
      <c r="J419" s="111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21.0" customHeight="1">
      <c r="A420" s="78"/>
      <c r="B420" s="78"/>
      <c r="C420" s="111"/>
      <c r="D420" s="111"/>
      <c r="E420" s="111"/>
      <c r="F420" s="111"/>
      <c r="G420" s="111"/>
      <c r="H420" s="111"/>
      <c r="I420" s="111"/>
      <c r="J420" s="111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21.0" customHeight="1">
      <c r="A421" s="78"/>
      <c r="B421" s="78"/>
      <c r="C421" s="111"/>
      <c r="D421" s="111"/>
      <c r="E421" s="111"/>
      <c r="F421" s="111"/>
      <c r="G421" s="111"/>
      <c r="H421" s="111"/>
      <c r="I421" s="111"/>
      <c r="J421" s="111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21.0" customHeight="1">
      <c r="A422" s="78"/>
      <c r="B422" s="78"/>
      <c r="C422" s="111"/>
      <c r="D422" s="111"/>
      <c r="E422" s="111"/>
      <c r="F422" s="111"/>
      <c r="G422" s="111"/>
      <c r="H422" s="111"/>
      <c r="I422" s="111"/>
      <c r="J422" s="111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21.0" customHeight="1">
      <c r="A423" s="78"/>
      <c r="B423" s="78"/>
      <c r="C423" s="111"/>
      <c r="D423" s="111"/>
      <c r="E423" s="111"/>
      <c r="F423" s="111"/>
      <c r="G423" s="111"/>
      <c r="H423" s="111"/>
      <c r="I423" s="111"/>
      <c r="J423" s="111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21.0" customHeight="1">
      <c r="A424" s="78"/>
      <c r="B424" s="78"/>
      <c r="C424" s="111"/>
      <c r="D424" s="111"/>
      <c r="E424" s="111"/>
      <c r="F424" s="111"/>
      <c r="G424" s="111"/>
      <c r="H424" s="111"/>
      <c r="I424" s="111"/>
      <c r="J424" s="111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21.0" customHeight="1">
      <c r="A425" s="78"/>
      <c r="B425" s="78"/>
      <c r="C425" s="111"/>
      <c r="D425" s="111"/>
      <c r="E425" s="111"/>
      <c r="F425" s="111"/>
      <c r="G425" s="111"/>
      <c r="H425" s="111"/>
      <c r="I425" s="111"/>
      <c r="J425" s="111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21.0" customHeight="1">
      <c r="A426" s="78"/>
      <c r="B426" s="78"/>
      <c r="C426" s="111"/>
      <c r="D426" s="111"/>
      <c r="E426" s="111"/>
      <c r="F426" s="111"/>
      <c r="G426" s="111"/>
      <c r="H426" s="111"/>
      <c r="I426" s="111"/>
      <c r="J426" s="111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21.0" customHeight="1">
      <c r="A427" s="78"/>
      <c r="B427" s="78"/>
      <c r="C427" s="111"/>
      <c r="D427" s="111"/>
      <c r="E427" s="111"/>
      <c r="F427" s="111"/>
      <c r="G427" s="111"/>
      <c r="H427" s="111"/>
      <c r="I427" s="111"/>
      <c r="J427" s="111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21.0" customHeight="1">
      <c r="A428" s="78"/>
      <c r="B428" s="78"/>
      <c r="C428" s="111"/>
      <c r="D428" s="111"/>
      <c r="E428" s="111"/>
      <c r="F428" s="111"/>
      <c r="G428" s="111"/>
      <c r="H428" s="111"/>
      <c r="I428" s="111"/>
      <c r="J428" s="111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21.0" customHeight="1">
      <c r="A429" s="78"/>
      <c r="B429" s="78"/>
      <c r="C429" s="111"/>
      <c r="D429" s="111"/>
      <c r="E429" s="111"/>
      <c r="F429" s="111"/>
      <c r="G429" s="111"/>
      <c r="H429" s="111"/>
      <c r="I429" s="111"/>
      <c r="J429" s="111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21.0" customHeight="1">
      <c r="A430" s="78"/>
      <c r="B430" s="78"/>
      <c r="C430" s="111"/>
      <c r="D430" s="111"/>
      <c r="E430" s="111"/>
      <c r="F430" s="111"/>
      <c r="G430" s="111"/>
      <c r="H430" s="111"/>
      <c r="I430" s="111"/>
      <c r="J430" s="111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21.0" customHeight="1">
      <c r="A431" s="78"/>
      <c r="B431" s="78"/>
      <c r="C431" s="111"/>
      <c r="D431" s="111"/>
      <c r="E431" s="111"/>
      <c r="F431" s="111"/>
      <c r="G431" s="111"/>
      <c r="H431" s="111"/>
      <c r="I431" s="111"/>
      <c r="J431" s="111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21.0" customHeight="1">
      <c r="A432" s="78"/>
      <c r="B432" s="78"/>
      <c r="C432" s="111"/>
      <c r="D432" s="111"/>
      <c r="E432" s="111"/>
      <c r="F432" s="111"/>
      <c r="G432" s="111"/>
      <c r="H432" s="111"/>
      <c r="I432" s="111"/>
      <c r="J432" s="111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21.0" customHeight="1">
      <c r="A433" s="78"/>
      <c r="B433" s="78"/>
      <c r="C433" s="111"/>
      <c r="D433" s="111"/>
      <c r="E433" s="111"/>
      <c r="F433" s="111"/>
      <c r="G433" s="111"/>
      <c r="H433" s="111"/>
      <c r="I433" s="111"/>
      <c r="J433" s="111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21.0" customHeight="1">
      <c r="A434" s="78"/>
      <c r="B434" s="78"/>
      <c r="C434" s="111"/>
      <c r="D434" s="111"/>
      <c r="E434" s="111"/>
      <c r="F434" s="111"/>
      <c r="G434" s="111"/>
      <c r="H434" s="111"/>
      <c r="I434" s="111"/>
      <c r="J434" s="111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21.0" customHeight="1">
      <c r="A435" s="78"/>
      <c r="B435" s="78"/>
      <c r="C435" s="111"/>
      <c r="D435" s="111"/>
      <c r="E435" s="111"/>
      <c r="F435" s="111"/>
      <c r="G435" s="111"/>
      <c r="H435" s="111"/>
      <c r="I435" s="111"/>
      <c r="J435" s="111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21.0" customHeight="1">
      <c r="A436" s="78"/>
      <c r="B436" s="78"/>
      <c r="C436" s="111"/>
      <c r="D436" s="111"/>
      <c r="E436" s="111"/>
      <c r="F436" s="111"/>
      <c r="G436" s="111"/>
      <c r="H436" s="111"/>
      <c r="I436" s="111"/>
      <c r="J436" s="111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21.0" customHeight="1">
      <c r="A437" s="78"/>
      <c r="B437" s="78"/>
      <c r="C437" s="111"/>
      <c r="D437" s="111"/>
      <c r="E437" s="111"/>
      <c r="F437" s="111"/>
      <c r="G437" s="111"/>
      <c r="H437" s="111"/>
      <c r="I437" s="111"/>
      <c r="J437" s="111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21.0" customHeight="1">
      <c r="A438" s="78"/>
      <c r="B438" s="78"/>
      <c r="C438" s="111"/>
      <c r="D438" s="111"/>
      <c r="E438" s="111"/>
      <c r="F438" s="111"/>
      <c r="G438" s="111"/>
      <c r="H438" s="111"/>
      <c r="I438" s="111"/>
      <c r="J438" s="111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21.0" customHeight="1">
      <c r="A439" s="78"/>
      <c r="B439" s="78"/>
      <c r="C439" s="111"/>
      <c r="D439" s="111"/>
      <c r="E439" s="111"/>
      <c r="F439" s="111"/>
      <c r="G439" s="111"/>
      <c r="H439" s="111"/>
      <c r="I439" s="111"/>
      <c r="J439" s="111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21.0" customHeight="1">
      <c r="A440" s="78"/>
      <c r="B440" s="78"/>
      <c r="C440" s="111"/>
      <c r="D440" s="111"/>
      <c r="E440" s="111"/>
      <c r="F440" s="111"/>
      <c r="G440" s="111"/>
      <c r="H440" s="111"/>
      <c r="I440" s="111"/>
      <c r="J440" s="111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21.0" customHeight="1">
      <c r="A441" s="78"/>
      <c r="B441" s="78"/>
      <c r="C441" s="111"/>
      <c r="D441" s="111"/>
      <c r="E441" s="111"/>
      <c r="F441" s="111"/>
      <c r="G441" s="111"/>
      <c r="H441" s="111"/>
      <c r="I441" s="111"/>
      <c r="J441" s="111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21.0" customHeight="1">
      <c r="A442" s="78"/>
      <c r="B442" s="78"/>
      <c r="C442" s="111"/>
      <c r="D442" s="111"/>
      <c r="E442" s="111"/>
      <c r="F442" s="111"/>
      <c r="G442" s="111"/>
      <c r="H442" s="111"/>
      <c r="I442" s="111"/>
      <c r="J442" s="111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21.0" customHeight="1">
      <c r="A443" s="78"/>
      <c r="B443" s="78"/>
      <c r="C443" s="111"/>
      <c r="D443" s="111"/>
      <c r="E443" s="111"/>
      <c r="F443" s="111"/>
      <c r="G443" s="111"/>
      <c r="H443" s="111"/>
      <c r="I443" s="111"/>
      <c r="J443" s="111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21.0" customHeight="1">
      <c r="A444" s="78"/>
      <c r="B444" s="78"/>
      <c r="C444" s="111"/>
      <c r="D444" s="111"/>
      <c r="E444" s="111"/>
      <c r="F444" s="111"/>
      <c r="G444" s="111"/>
      <c r="H444" s="111"/>
      <c r="I444" s="111"/>
      <c r="J444" s="111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21.0" customHeight="1">
      <c r="A445" s="78"/>
      <c r="B445" s="78"/>
      <c r="C445" s="111"/>
      <c r="D445" s="111"/>
      <c r="E445" s="111"/>
      <c r="F445" s="111"/>
      <c r="G445" s="111"/>
      <c r="H445" s="111"/>
      <c r="I445" s="111"/>
      <c r="J445" s="111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21.0" customHeight="1">
      <c r="A446" s="78"/>
      <c r="B446" s="78"/>
      <c r="C446" s="111"/>
      <c r="D446" s="111"/>
      <c r="E446" s="111"/>
      <c r="F446" s="111"/>
      <c r="G446" s="111"/>
      <c r="H446" s="111"/>
      <c r="I446" s="111"/>
      <c r="J446" s="111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21.0" customHeight="1">
      <c r="A447" s="78"/>
      <c r="B447" s="78"/>
      <c r="C447" s="111"/>
      <c r="D447" s="111"/>
      <c r="E447" s="111"/>
      <c r="F447" s="111"/>
      <c r="G447" s="111"/>
      <c r="H447" s="111"/>
      <c r="I447" s="111"/>
      <c r="J447" s="111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21.0" customHeight="1">
      <c r="A448" s="78"/>
      <c r="B448" s="78"/>
      <c r="C448" s="111"/>
      <c r="D448" s="111"/>
      <c r="E448" s="111"/>
      <c r="F448" s="111"/>
      <c r="G448" s="111"/>
      <c r="H448" s="111"/>
      <c r="I448" s="111"/>
      <c r="J448" s="111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21.0" customHeight="1">
      <c r="A449" s="78"/>
      <c r="B449" s="78"/>
      <c r="C449" s="111"/>
      <c r="D449" s="111"/>
      <c r="E449" s="111"/>
      <c r="F449" s="111"/>
      <c r="G449" s="111"/>
      <c r="H449" s="111"/>
      <c r="I449" s="111"/>
      <c r="J449" s="111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21.0" customHeight="1">
      <c r="A450" s="78"/>
      <c r="B450" s="78"/>
      <c r="C450" s="111"/>
      <c r="D450" s="111"/>
      <c r="E450" s="111"/>
      <c r="F450" s="111"/>
      <c r="G450" s="111"/>
      <c r="H450" s="111"/>
      <c r="I450" s="111"/>
      <c r="J450" s="111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21.0" customHeight="1">
      <c r="A451" s="78"/>
      <c r="B451" s="78"/>
      <c r="C451" s="111"/>
      <c r="D451" s="111"/>
      <c r="E451" s="111"/>
      <c r="F451" s="111"/>
      <c r="G451" s="111"/>
      <c r="H451" s="111"/>
      <c r="I451" s="111"/>
      <c r="J451" s="111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21.0" customHeight="1">
      <c r="A452" s="78"/>
      <c r="B452" s="78"/>
      <c r="C452" s="111"/>
      <c r="D452" s="111"/>
      <c r="E452" s="111"/>
      <c r="F452" s="111"/>
      <c r="G452" s="111"/>
      <c r="H452" s="111"/>
      <c r="I452" s="111"/>
      <c r="J452" s="111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21.0" customHeight="1">
      <c r="A453" s="78"/>
      <c r="B453" s="78"/>
      <c r="C453" s="111"/>
      <c r="D453" s="111"/>
      <c r="E453" s="111"/>
      <c r="F453" s="111"/>
      <c r="G453" s="111"/>
      <c r="H453" s="111"/>
      <c r="I453" s="111"/>
      <c r="J453" s="111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21.0" customHeight="1">
      <c r="A454" s="78"/>
      <c r="B454" s="78"/>
      <c r="C454" s="111"/>
      <c r="D454" s="111"/>
      <c r="E454" s="111"/>
      <c r="F454" s="111"/>
      <c r="G454" s="111"/>
      <c r="H454" s="111"/>
      <c r="I454" s="111"/>
      <c r="J454" s="111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21.0" customHeight="1">
      <c r="A455" s="78"/>
      <c r="B455" s="78"/>
      <c r="C455" s="111"/>
      <c r="D455" s="111"/>
      <c r="E455" s="111"/>
      <c r="F455" s="111"/>
      <c r="G455" s="111"/>
      <c r="H455" s="111"/>
      <c r="I455" s="111"/>
      <c r="J455" s="111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21.0" customHeight="1">
      <c r="A456" s="78"/>
      <c r="B456" s="78"/>
      <c r="C456" s="111"/>
      <c r="D456" s="111"/>
      <c r="E456" s="111"/>
      <c r="F456" s="111"/>
      <c r="G456" s="111"/>
      <c r="H456" s="111"/>
      <c r="I456" s="111"/>
      <c r="J456" s="111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21.0" customHeight="1">
      <c r="A457" s="78"/>
      <c r="B457" s="78"/>
      <c r="C457" s="111"/>
      <c r="D457" s="111"/>
      <c r="E457" s="111"/>
      <c r="F457" s="111"/>
      <c r="G457" s="111"/>
      <c r="H457" s="111"/>
      <c r="I457" s="111"/>
      <c r="J457" s="111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21.0" customHeight="1">
      <c r="A458" s="78"/>
      <c r="B458" s="78"/>
      <c r="C458" s="111"/>
      <c r="D458" s="111"/>
      <c r="E458" s="111"/>
      <c r="F458" s="111"/>
      <c r="G458" s="111"/>
      <c r="H458" s="111"/>
      <c r="I458" s="111"/>
      <c r="J458" s="111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21.0" customHeight="1">
      <c r="A459" s="78"/>
      <c r="B459" s="78"/>
      <c r="C459" s="111"/>
      <c r="D459" s="111"/>
      <c r="E459" s="111"/>
      <c r="F459" s="111"/>
      <c r="G459" s="111"/>
      <c r="H459" s="111"/>
      <c r="I459" s="111"/>
      <c r="J459" s="111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21.0" customHeight="1">
      <c r="A460" s="78"/>
      <c r="B460" s="78"/>
      <c r="C460" s="111"/>
      <c r="D460" s="111"/>
      <c r="E460" s="111"/>
      <c r="F460" s="111"/>
      <c r="G460" s="111"/>
      <c r="H460" s="111"/>
      <c r="I460" s="111"/>
      <c r="J460" s="111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21.0" customHeight="1">
      <c r="A461" s="78"/>
      <c r="B461" s="78"/>
      <c r="C461" s="111"/>
      <c r="D461" s="111"/>
      <c r="E461" s="111"/>
      <c r="F461" s="111"/>
      <c r="G461" s="111"/>
      <c r="H461" s="111"/>
      <c r="I461" s="111"/>
      <c r="J461" s="111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21.0" customHeight="1">
      <c r="A462" s="78"/>
      <c r="B462" s="78"/>
      <c r="C462" s="111"/>
      <c r="D462" s="111"/>
      <c r="E462" s="111"/>
      <c r="F462" s="111"/>
      <c r="G462" s="111"/>
      <c r="H462" s="111"/>
      <c r="I462" s="111"/>
      <c r="J462" s="111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21.0" customHeight="1">
      <c r="A463" s="78"/>
      <c r="B463" s="78"/>
      <c r="C463" s="111"/>
      <c r="D463" s="111"/>
      <c r="E463" s="111"/>
      <c r="F463" s="111"/>
      <c r="G463" s="111"/>
      <c r="H463" s="111"/>
      <c r="I463" s="111"/>
      <c r="J463" s="111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21.0" customHeight="1">
      <c r="A464" s="78"/>
      <c r="B464" s="78"/>
      <c r="C464" s="111"/>
      <c r="D464" s="111"/>
      <c r="E464" s="111"/>
      <c r="F464" s="111"/>
      <c r="G464" s="111"/>
      <c r="H464" s="111"/>
      <c r="I464" s="111"/>
      <c r="J464" s="111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21.0" customHeight="1">
      <c r="A465" s="78"/>
      <c r="B465" s="78"/>
      <c r="C465" s="111"/>
      <c r="D465" s="111"/>
      <c r="E465" s="111"/>
      <c r="F465" s="111"/>
      <c r="G465" s="111"/>
      <c r="H465" s="111"/>
      <c r="I465" s="111"/>
      <c r="J465" s="111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21.0" customHeight="1">
      <c r="A466" s="78"/>
      <c r="B466" s="78"/>
      <c r="C466" s="111"/>
      <c r="D466" s="111"/>
      <c r="E466" s="111"/>
      <c r="F466" s="111"/>
      <c r="G466" s="111"/>
      <c r="H466" s="111"/>
      <c r="I466" s="111"/>
      <c r="J466" s="111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21.0" customHeight="1">
      <c r="A467" s="78"/>
      <c r="B467" s="78"/>
      <c r="C467" s="111"/>
      <c r="D467" s="111"/>
      <c r="E467" s="111"/>
      <c r="F467" s="111"/>
      <c r="G467" s="111"/>
      <c r="H467" s="111"/>
      <c r="I467" s="111"/>
      <c r="J467" s="111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21.0" customHeight="1">
      <c r="A468" s="78"/>
      <c r="B468" s="78"/>
      <c r="C468" s="111"/>
      <c r="D468" s="111"/>
      <c r="E468" s="111"/>
      <c r="F468" s="111"/>
      <c r="G468" s="111"/>
      <c r="H468" s="111"/>
      <c r="I468" s="111"/>
      <c r="J468" s="111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21.0" customHeight="1">
      <c r="A469" s="78"/>
      <c r="B469" s="78"/>
      <c r="C469" s="111"/>
      <c r="D469" s="111"/>
      <c r="E469" s="111"/>
      <c r="F469" s="111"/>
      <c r="G469" s="111"/>
      <c r="H469" s="111"/>
      <c r="I469" s="111"/>
      <c r="J469" s="111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21.0" customHeight="1">
      <c r="A470" s="78"/>
      <c r="B470" s="78"/>
      <c r="C470" s="111"/>
      <c r="D470" s="111"/>
      <c r="E470" s="111"/>
      <c r="F470" s="111"/>
      <c r="G470" s="111"/>
      <c r="H470" s="111"/>
      <c r="I470" s="111"/>
      <c r="J470" s="111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21.0" customHeight="1">
      <c r="A471" s="78"/>
      <c r="B471" s="78"/>
      <c r="C471" s="111"/>
      <c r="D471" s="111"/>
      <c r="E471" s="111"/>
      <c r="F471" s="111"/>
      <c r="G471" s="111"/>
      <c r="H471" s="111"/>
      <c r="I471" s="111"/>
      <c r="J471" s="111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21.0" customHeight="1">
      <c r="A472" s="78"/>
      <c r="B472" s="78"/>
      <c r="C472" s="111"/>
      <c r="D472" s="111"/>
      <c r="E472" s="111"/>
      <c r="F472" s="111"/>
      <c r="G472" s="111"/>
      <c r="H472" s="111"/>
      <c r="I472" s="111"/>
      <c r="J472" s="111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21.0" customHeight="1">
      <c r="A473" s="78"/>
      <c r="B473" s="78"/>
      <c r="C473" s="111"/>
      <c r="D473" s="111"/>
      <c r="E473" s="111"/>
      <c r="F473" s="111"/>
      <c r="G473" s="111"/>
      <c r="H473" s="111"/>
      <c r="I473" s="111"/>
      <c r="J473" s="111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21.0" customHeight="1">
      <c r="A474" s="78"/>
      <c r="B474" s="78"/>
      <c r="C474" s="111"/>
      <c r="D474" s="111"/>
      <c r="E474" s="111"/>
      <c r="F474" s="111"/>
      <c r="G474" s="111"/>
      <c r="H474" s="111"/>
      <c r="I474" s="111"/>
      <c r="J474" s="111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21.0" customHeight="1">
      <c r="A475" s="78"/>
      <c r="B475" s="78"/>
      <c r="C475" s="111"/>
      <c r="D475" s="111"/>
      <c r="E475" s="111"/>
      <c r="F475" s="111"/>
      <c r="G475" s="111"/>
      <c r="H475" s="111"/>
      <c r="I475" s="111"/>
      <c r="J475" s="111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21.0" customHeight="1">
      <c r="A476" s="78"/>
      <c r="B476" s="78"/>
      <c r="C476" s="111"/>
      <c r="D476" s="111"/>
      <c r="E476" s="111"/>
      <c r="F476" s="111"/>
      <c r="G476" s="111"/>
      <c r="H476" s="111"/>
      <c r="I476" s="111"/>
      <c r="J476" s="111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21.0" customHeight="1">
      <c r="A477" s="78"/>
      <c r="B477" s="78"/>
      <c r="C477" s="111"/>
      <c r="D477" s="111"/>
      <c r="E477" s="111"/>
      <c r="F477" s="111"/>
      <c r="G477" s="111"/>
      <c r="H477" s="111"/>
      <c r="I477" s="111"/>
      <c r="J477" s="111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21.0" customHeight="1">
      <c r="A478" s="78"/>
      <c r="B478" s="78"/>
      <c r="C478" s="111"/>
      <c r="D478" s="111"/>
      <c r="E478" s="111"/>
      <c r="F478" s="111"/>
      <c r="G478" s="111"/>
      <c r="H478" s="111"/>
      <c r="I478" s="111"/>
      <c r="J478" s="111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21.0" customHeight="1">
      <c r="A479" s="78"/>
      <c r="B479" s="78"/>
      <c r="C479" s="111"/>
      <c r="D479" s="111"/>
      <c r="E479" s="111"/>
      <c r="F479" s="111"/>
      <c r="G479" s="111"/>
      <c r="H479" s="111"/>
      <c r="I479" s="111"/>
      <c r="J479" s="111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21.0" customHeight="1">
      <c r="A480" s="78"/>
      <c r="B480" s="78"/>
      <c r="C480" s="111"/>
      <c r="D480" s="111"/>
      <c r="E480" s="111"/>
      <c r="F480" s="111"/>
      <c r="G480" s="111"/>
      <c r="H480" s="111"/>
      <c r="I480" s="111"/>
      <c r="J480" s="111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21.0" customHeight="1">
      <c r="A481" s="78"/>
      <c r="B481" s="78"/>
      <c r="C481" s="111"/>
      <c r="D481" s="111"/>
      <c r="E481" s="111"/>
      <c r="F481" s="111"/>
      <c r="G481" s="111"/>
      <c r="H481" s="111"/>
      <c r="I481" s="111"/>
      <c r="J481" s="111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21.0" customHeight="1">
      <c r="A482" s="78"/>
      <c r="B482" s="78"/>
      <c r="C482" s="111"/>
      <c r="D482" s="111"/>
      <c r="E482" s="111"/>
      <c r="F482" s="111"/>
      <c r="G482" s="111"/>
      <c r="H482" s="111"/>
      <c r="I482" s="111"/>
      <c r="J482" s="111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21.0" customHeight="1">
      <c r="A483" s="78"/>
      <c r="B483" s="78"/>
      <c r="C483" s="111"/>
      <c r="D483" s="111"/>
      <c r="E483" s="111"/>
      <c r="F483" s="111"/>
      <c r="G483" s="111"/>
      <c r="H483" s="111"/>
      <c r="I483" s="111"/>
      <c r="J483" s="111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21.0" customHeight="1">
      <c r="A484" s="78"/>
      <c r="B484" s="78"/>
      <c r="C484" s="111"/>
      <c r="D484" s="111"/>
      <c r="E484" s="111"/>
      <c r="F484" s="111"/>
      <c r="G484" s="111"/>
      <c r="H484" s="111"/>
      <c r="I484" s="111"/>
      <c r="J484" s="111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21.0" customHeight="1">
      <c r="A485" s="78"/>
      <c r="B485" s="78"/>
      <c r="C485" s="111"/>
      <c r="D485" s="111"/>
      <c r="E485" s="111"/>
      <c r="F485" s="111"/>
      <c r="G485" s="111"/>
      <c r="H485" s="111"/>
      <c r="I485" s="111"/>
      <c r="J485" s="111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21.0" customHeight="1">
      <c r="A486" s="78"/>
      <c r="B486" s="78"/>
      <c r="C486" s="111"/>
      <c r="D486" s="111"/>
      <c r="E486" s="111"/>
      <c r="F486" s="111"/>
      <c r="G486" s="111"/>
      <c r="H486" s="111"/>
      <c r="I486" s="111"/>
      <c r="J486" s="111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21.0" customHeight="1">
      <c r="A487" s="78"/>
      <c r="B487" s="78"/>
      <c r="C487" s="111"/>
      <c r="D487" s="111"/>
      <c r="E487" s="111"/>
      <c r="F487" s="111"/>
      <c r="G487" s="111"/>
      <c r="H487" s="111"/>
      <c r="I487" s="111"/>
      <c r="J487" s="111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21.0" customHeight="1">
      <c r="A488" s="78"/>
      <c r="B488" s="78"/>
      <c r="C488" s="111"/>
      <c r="D488" s="111"/>
      <c r="E488" s="111"/>
      <c r="F488" s="111"/>
      <c r="G488" s="111"/>
      <c r="H488" s="111"/>
      <c r="I488" s="111"/>
      <c r="J488" s="111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21.0" customHeight="1">
      <c r="A489" s="78"/>
      <c r="B489" s="78"/>
      <c r="C489" s="111"/>
      <c r="D489" s="111"/>
      <c r="E489" s="111"/>
      <c r="F489" s="111"/>
      <c r="G489" s="111"/>
      <c r="H489" s="111"/>
      <c r="I489" s="111"/>
      <c r="J489" s="111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21.0" customHeight="1">
      <c r="A490" s="78"/>
      <c r="B490" s="78"/>
      <c r="C490" s="111"/>
      <c r="D490" s="111"/>
      <c r="E490" s="111"/>
      <c r="F490" s="111"/>
      <c r="G490" s="111"/>
      <c r="H490" s="111"/>
      <c r="I490" s="111"/>
      <c r="J490" s="111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21.0" customHeight="1">
      <c r="A491" s="78"/>
      <c r="B491" s="78"/>
      <c r="C491" s="111"/>
      <c r="D491" s="111"/>
      <c r="E491" s="111"/>
      <c r="F491" s="111"/>
      <c r="G491" s="111"/>
      <c r="H491" s="111"/>
      <c r="I491" s="111"/>
      <c r="J491" s="111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21.0" customHeight="1">
      <c r="A492" s="78"/>
      <c r="B492" s="78"/>
      <c r="C492" s="111"/>
      <c r="D492" s="111"/>
      <c r="E492" s="111"/>
      <c r="F492" s="111"/>
      <c r="G492" s="111"/>
      <c r="H492" s="111"/>
      <c r="I492" s="111"/>
      <c r="J492" s="111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21.0" customHeight="1">
      <c r="A493" s="78"/>
      <c r="B493" s="78"/>
      <c r="C493" s="111"/>
      <c r="D493" s="111"/>
      <c r="E493" s="111"/>
      <c r="F493" s="111"/>
      <c r="G493" s="111"/>
      <c r="H493" s="111"/>
      <c r="I493" s="111"/>
      <c r="J493" s="111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21.0" customHeight="1">
      <c r="A494" s="78"/>
      <c r="B494" s="78"/>
      <c r="C494" s="111"/>
      <c r="D494" s="111"/>
      <c r="E494" s="111"/>
      <c r="F494" s="111"/>
      <c r="G494" s="111"/>
      <c r="H494" s="111"/>
      <c r="I494" s="111"/>
      <c r="J494" s="111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21.0" customHeight="1">
      <c r="A495" s="78"/>
      <c r="B495" s="78"/>
      <c r="C495" s="111"/>
      <c r="D495" s="111"/>
      <c r="E495" s="111"/>
      <c r="F495" s="111"/>
      <c r="G495" s="111"/>
      <c r="H495" s="111"/>
      <c r="I495" s="111"/>
      <c r="J495" s="111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21.0" customHeight="1">
      <c r="A496" s="78"/>
      <c r="B496" s="78"/>
      <c r="C496" s="111"/>
      <c r="D496" s="111"/>
      <c r="E496" s="111"/>
      <c r="F496" s="111"/>
      <c r="G496" s="111"/>
      <c r="H496" s="111"/>
      <c r="I496" s="111"/>
      <c r="J496" s="111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21.0" customHeight="1">
      <c r="A497" s="78"/>
      <c r="B497" s="78"/>
      <c r="C497" s="111"/>
      <c r="D497" s="111"/>
      <c r="E497" s="111"/>
      <c r="F497" s="111"/>
      <c r="G497" s="111"/>
      <c r="H497" s="111"/>
      <c r="I497" s="111"/>
      <c r="J497" s="111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21.0" customHeight="1">
      <c r="A498" s="78"/>
      <c r="B498" s="78"/>
      <c r="C498" s="111"/>
      <c r="D498" s="111"/>
      <c r="E498" s="111"/>
      <c r="F498" s="111"/>
      <c r="G498" s="111"/>
      <c r="H498" s="111"/>
      <c r="I498" s="111"/>
      <c r="J498" s="111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21.0" customHeight="1">
      <c r="A499" s="78"/>
      <c r="B499" s="78"/>
      <c r="C499" s="111"/>
      <c r="D499" s="111"/>
      <c r="E499" s="111"/>
      <c r="F499" s="111"/>
      <c r="G499" s="111"/>
      <c r="H499" s="111"/>
      <c r="I499" s="111"/>
      <c r="J499" s="111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21.0" customHeight="1">
      <c r="A500" s="78"/>
      <c r="B500" s="78"/>
      <c r="C500" s="111"/>
      <c r="D500" s="111"/>
      <c r="E500" s="111"/>
      <c r="F500" s="111"/>
      <c r="G500" s="111"/>
      <c r="H500" s="111"/>
      <c r="I500" s="111"/>
      <c r="J500" s="111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21.0" customHeight="1">
      <c r="A501" s="78"/>
      <c r="B501" s="78"/>
      <c r="C501" s="111"/>
      <c r="D501" s="111"/>
      <c r="E501" s="111"/>
      <c r="F501" s="111"/>
      <c r="G501" s="111"/>
      <c r="H501" s="111"/>
      <c r="I501" s="111"/>
      <c r="J501" s="111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21.0" customHeight="1">
      <c r="A502" s="78"/>
      <c r="B502" s="78"/>
      <c r="C502" s="111"/>
      <c r="D502" s="111"/>
      <c r="E502" s="111"/>
      <c r="F502" s="111"/>
      <c r="G502" s="111"/>
      <c r="H502" s="111"/>
      <c r="I502" s="111"/>
      <c r="J502" s="111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21.0" customHeight="1">
      <c r="A503" s="78"/>
      <c r="B503" s="78"/>
      <c r="C503" s="111"/>
      <c r="D503" s="111"/>
      <c r="E503" s="111"/>
      <c r="F503" s="111"/>
      <c r="G503" s="111"/>
      <c r="H503" s="111"/>
      <c r="I503" s="111"/>
      <c r="J503" s="111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21.0" customHeight="1">
      <c r="A504" s="78"/>
      <c r="B504" s="78"/>
      <c r="C504" s="111"/>
      <c r="D504" s="111"/>
      <c r="E504" s="111"/>
      <c r="F504" s="111"/>
      <c r="G504" s="111"/>
      <c r="H504" s="111"/>
      <c r="I504" s="111"/>
      <c r="J504" s="111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21.0" customHeight="1">
      <c r="A505" s="78"/>
      <c r="B505" s="78"/>
      <c r="C505" s="111"/>
      <c r="D505" s="111"/>
      <c r="E505" s="111"/>
      <c r="F505" s="111"/>
      <c r="G505" s="111"/>
      <c r="H505" s="111"/>
      <c r="I505" s="111"/>
      <c r="J505" s="111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21.0" customHeight="1">
      <c r="A506" s="78"/>
      <c r="B506" s="78"/>
      <c r="C506" s="111"/>
      <c r="D506" s="111"/>
      <c r="E506" s="111"/>
      <c r="F506" s="111"/>
      <c r="G506" s="111"/>
      <c r="H506" s="111"/>
      <c r="I506" s="111"/>
      <c r="J506" s="111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21.0" customHeight="1">
      <c r="A507" s="78"/>
      <c r="B507" s="78"/>
      <c r="C507" s="111"/>
      <c r="D507" s="111"/>
      <c r="E507" s="111"/>
      <c r="F507" s="111"/>
      <c r="G507" s="111"/>
      <c r="H507" s="111"/>
      <c r="I507" s="111"/>
      <c r="J507" s="111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21.0" customHeight="1">
      <c r="A508" s="78"/>
      <c r="B508" s="78"/>
      <c r="C508" s="111"/>
      <c r="D508" s="111"/>
      <c r="E508" s="111"/>
      <c r="F508" s="111"/>
      <c r="G508" s="111"/>
      <c r="H508" s="111"/>
      <c r="I508" s="111"/>
      <c r="J508" s="111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21.0" customHeight="1">
      <c r="A509" s="78"/>
      <c r="B509" s="78"/>
      <c r="C509" s="111"/>
      <c r="D509" s="111"/>
      <c r="E509" s="111"/>
      <c r="F509" s="111"/>
      <c r="G509" s="111"/>
      <c r="H509" s="111"/>
      <c r="I509" s="111"/>
      <c r="J509" s="111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21.0" customHeight="1">
      <c r="A510" s="78"/>
      <c r="B510" s="78"/>
      <c r="C510" s="111"/>
      <c r="D510" s="111"/>
      <c r="E510" s="111"/>
      <c r="F510" s="111"/>
      <c r="G510" s="111"/>
      <c r="H510" s="111"/>
      <c r="I510" s="111"/>
      <c r="J510" s="111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21.0" customHeight="1">
      <c r="A511" s="78"/>
      <c r="B511" s="78"/>
      <c r="C511" s="111"/>
      <c r="D511" s="111"/>
      <c r="E511" s="111"/>
      <c r="F511" s="111"/>
      <c r="G511" s="111"/>
      <c r="H511" s="111"/>
      <c r="I511" s="111"/>
      <c r="J511" s="111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21.0" customHeight="1">
      <c r="A512" s="78"/>
      <c r="B512" s="78"/>
      <c r="C512" s="111"/>
      <c r="D512" s="111"/>
      <c r="E512" s="111"/>
      <c r="F512" s="111"/>
      <c r="G512" s="111"/>
      <c r="H512" s="111"/>
      <c r="I512" s="111"/>
      <c r="J512" s="111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21.0" customHeight="1">
      <c r="A513" s="78"/>
      <c r="B513" s="78"/>
      <c r="C513" s="111"/>
      <c r="D513" s="111"/>
      <c r="E513" s="111"/>
      <c r="F513" s="111"/>
      <c r="G513" s="111"/>
      <c r="H513" s="111"/>
      <c r="I513" s="111"/>
      <c r="J513" s="111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21.0" customHeight="1">
      <c r="A514" s="78"/>
      <c r="B514" s="78"/>
      <c r="C514" s="111"/>
      <c r="D514" s="111"/>
      <c r="E514" s="111"/>
      <c r="F514" s="111"/>
      <c r="G514" s="111"/>
      <c r="H514" s="111"/>
      <c r="I514" s="111"/>
      <c r="J514" s="111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21.0" customHeight="1">
      <c r="A515" s="78"/>
      <c r="B515" s="78"/>
      <c r="C515" s="111"/>
      <c r="D515" s="111"/>
      <c r="E515" s="111"/>
      <c r="F515" s="111"/>
      <c r="G515" s="111"/>
      <c r="H515" s="111"/>
      <c r="I515" s="111"/>
      <c r="J515" s="111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21.0" customHeight="1">
      <c r="A516" s="78"/>
      <c r="B516" s="78"/>
      <c r="C516" s="111"/>
      <c r="D516" s="111"/>
      <c r="E516" s="111"/>
      <c r="F516" s="111"/>
      <c r="G516" s="111"/>
      <c r="H516" s="111"/>
      <c r="I516" s="111"/>
      <c r="J516" s="111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21.0" customHeight="1">
      <c r="A517" s="78"/>
      <c r="B517" s="78"/>
      <c r="C517" s="111"/>
      <c r="D517" s="111"/>
      <c r="E517" s="111"/>
      <c r="F517" s="111"/>
      <c r="G517" s="111"/>
      <c r="H517" s="111"/>
      <c r="I517" s="111"/>
      <c r="J517" s="111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21.0" customHeight="1">
      <c r="A518" s="78"/>
      <c r="B518" s="78"/>
      <c r="C518" s="111"/>
      <c r="D518" s="111"/>
      <c r="E518" s="111"/>
      <c r="F518" s="111"/>
      <c r="G518" s="111"/>
      <c r="H518" s="111"/>
      <c r="I518" s="111"/>
      <c r="J518" s="111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21.0" customHeight="1">
      <c r="A519" s="78"/>
      <c r="B519" s="78"/>
      <c r="C519" s="111"/>
      <c r="D519" s="111"/>
      <c r="E519" s="111"/>
      <c r="F519" s="111"/>
      <c r="G519" s="111"/>
      <c r="H519" s="111"/>
      <c r="I519" s="111"/>
      <c r="J519" s="111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21.0" customHeight="1">
      <c r="A520" s="78"/>
      <c r="B520" s="78"/>
      <c r="C520" s="111"/>
      <c r="D520" s="111"/>
      <c r="E520" s="111"/>
      <c r="F520" s="111"/>
      <c r="G520" s="111"/>
      <c r="H520" s="111"/>
      <c r="I520" s="111"/>
      <c r="J520" s="111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21.0" customHeight="1">
      <c r="A521" s="78"/>
      <c r="B521" s="78"/>
      <c r="C521" s="111"/>
      <c r="D521" s="111"/>
      <c r="E521" s="111"/>
      <c r="F521" s="111"/>
      <c r="G521" s="111"/>
      <c r="H521" s="111"/>
      <c r="I521" s="111"/>
      <c r="J521" s="111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21.0" customHeight="1">
      <c r="A522" s="78"/>
      <c r="B522" s="78"/>
      <c r="C522" s="111"/>
      <c r="D522" s="111"/>
      <c r="E522" s="111"/>
      <c r="F522" s="111"/>
      <c r="G522" s="111"/>
      <c r="H522" s="111"/>
      <c r="I522" s="111"/>
      <c r="J522" s="111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21.0" customHeight="1">
      <c r="A523" s="78"/>
      <c r="B523" s="78"/>
      <c r="C523" s="111"/>
      <c r="D523" s="111"/>
      <c r="E523" s="111"/>
      <c r="F523" s="111"/>
      <c r="G523" s="111"/>
      <c r="H523" s="111"/>
      <c r="I523" s="111"/>
      <c r="J523" s="111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21.0" customHeight="1">
      <c r="A524" s="78"/>
      <c r="B524" s="78"/>
      <c r="C524" s="111"/>
      <c r="D524" s="111"/>
      <c r="E524" s="111"/>
      <c r="F524" s="111"/>
      <c r="G524" s="111"/>
      <c r="H524" s="111"/>
      <c r="I524" s="111"/>
      <c r="J524" s="111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21.0" customHeight="1">
      <c r="A525" s="78"/>
      <c r="B525" s="78"/>
      <c r="C525" s="111"/>
      <c r="D525" s="111"/>
      <c r="E525" s="111"/>
      <c r="F525" s="111"/>
      <c r="G525" s="111"/>
      <c r="H525" s="111"/>
      <c r="I525" s="111"/>
      <c r="J525" s="111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21.0" customHeight="1">
      <c r="A526" s="78"/>
      <c r="B526" s="78"/>
      <c r="C526" s="111"/>
      <c r="D526" s="111"/>
      <c r="E526" s="111"/>
      <c r="F526" s="111"/>
      <c r="G526" s="111"/>
      <c r="H526" s="111"/>
      <c r="I526" s="111"/>
      <c r="J526" s="111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21.0" customHeight="1">
      <c r="A527" s="78"/>
      <c r="B527" s="78"/>
      <c r="C527" s="111"/>
      <c r="D527" s="111"/>
      <c r="E527" s="111"/>
      <c r="F527" s="111"/>
      <c r="G527" s="111"/>
      <c r="H527" s="111"/>
      <c r="I527" s="111"/>
      <c r="J527" s="111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21.0" customHeight="1">
      <c r="A528" s="78"/>
      <c r="B528" s="78"/>
      <c r="C528" s="111"/>
      <c r="D528" s="111"/>
      <c r="E528" s="111"/>
      <c r="F528" s="111"/>
      <c r="G528" s="111"/>
      <c r="H528" s="111"/>
      <c r="I528" s="111"/>
      <c r="J528" s="111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21.0" customHeight="1">
      <c r="A529" s="78"/>
      <c r="B529" s="78"/>
      <c r="C529" s="111"/>
      <c r="D529" s="111"/>
      <c r="E529" s="111"/>
      <c r="F529" s="111"/>
      <c r="G529" s="111"/>
      <c r="H529" s="111"/>
      <c r="I529" s="111"/>
      <c r="J529" s="111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21.0" customHeight="1">
      <c r="A530" s="78"/>
      <c r="B530" s="78"/>
      <c r="C530" s="111"/>
      <c r="D530" s="111"/>
      <c r="E530" s="111"/>
      <c r="F530" s="111"/>
      <c r="G530" s="111"/>
      <c r="H530" s="111"/>
      <c r="I530" s="111"/>
      <c r="J530" s="111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21.0" customHeight="1">
      <c r="A531" s="78"/>
      <c r="B531" s="78"/>
      <c r="C531" s="111"/>
      <c r="D531" s="111"/>
      <c r="E531" s="111"/>
      <c r="F531" s="111"/>
      <c r="G531" s="111"/>
      <c r="H531" s="111"/>
      <c r="I531" s="111"/>
      <c r="J531" s="111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21.0" customHeight="1">
      <c r="A532" s="78"/>
      <c r="B532" s="78"/>
      <c r="C532" s="111"/>
      <c r="D532" s="111"/>
      <c r="E532" s="111"/>
      <c r="F532" s="111"/>
      <c r="G532" s="111"/>
      <c r="H532" s="111"/>
      <c r="I532" s="111"/>
      <c r="J532" s="111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21.0" customHeight="1">
      <c r="A533" s="78"/>
      <c r="B533" s="78"/>
      <c r="C533" s="111"/>
      <c r="D533" s="111"/>
      <c r="E533" s="111"/>
      <c r="F533" s="111"/>
      <c r="G533" s="111"/>
      <c r="H533" s="111"/>
      <c r="I533" s="111"/>
      <c r="J533" s="111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21.0" customHeight="1">
      <c r="A534" s="78"/>
      <c r="B534" s="78"/>
      <c r="C534" s="111"/>
      <c r="D534" s="111"/>
      <c r="E534" s="111"/>
      <c r="F534" s="111"/>
      <c r="G534" s="111"/>
      <c r="H534" s="111"/>
      <c r="I534" s="111"/>
      <c r="J534" s="111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21.0" customHeight="1">
      <c r="A535" s="78"/>
      <c r="B535" s="78"/>
      <c r="C535" s="111"/>
      <c r="D535" s="111"/>
      <c r="E535" s="111"/>
      <c r="F535" s="111"/>
      <c r="G535" s="111"/>
      <c r="H535" s="111"/>
      <c r="I535" s="111"/>
      <c r="J535" s="111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21.0" customHeight="1">
      <c r="A536" s="78"/>
      <c r="B536" s="78"/>
      <c r="C536" s="111"/>
      <c r="D536" s="111"/>
      <c r="E536" s="111"/>
      <c r="F536" s="111"/>
      <c r="G536" s="111"/>
      <c r="H536" s="111"/>
      <c r="I536" s="111"/>
      <c r="J536" s="111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21.0" customHeight="1">
      <c r="A537" s="78"/>
      <c r="B537" s="78"/>
      <c r="C537" s="111"/>
      <c r="D537" s="111"/>
      <c r="E537" s="111"/>
      <c r="F537" s="111"/>
      <c r="G537" s="111"/>
      <c r="H537" s="111"/>
      <c r="I537" s="111"/>
      <c r="J537" s="111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21.0" customHeight="1">
      <c r="A538" s="78"/>
      <c r="B538" s="78"/>
      <c r="C538" s="111"/>
      <c r="D538" s="111"/>
      <c r="E538" s="111"/>
      <c r="F538" s="111"/>
      <c r="G538" s="111"/>
      <c r="H538" s="111"/>
      <c r="I538" s="111"/>
      <c r="J538" s="111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21.0" customHeight="1">
      <c r="A539" s="78"/>
      <c r="B539" s="78"/>
      <c r="C539" s="111"/>
      <c r="D539" s="111"/>
      <c r="E539" s="111"/>
      <c r="F539" s="111"/>
      <c r="G539" s="111"/>
      <c r="H539" s="111"/>
      <c r="I539" s="111"/>
      <c r="J539" s="111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21.0" customHeight="1">
      <c r="A540" s="78"/>
      <c r="B540" s="78"/>
      <c r="C540" s="111"/>
      <c r="D540" s="111"/>
      <c r="E540" s="111"/>
      <c r="F540" s="111"/>
      <c r="G540" s="111"/>
      <c r="H540" s="111"/>
      <c r="I540" s="111"/>
      <c r="J540" s="111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21.0" customHeight="1">
      <c r="A541" s="78"/>
      <c r="B541" s="78"/>
      <c r="C541" s="111"/>
      <c r="D541" s="111"/>
      <c r="E541" s="111"/>
      <c r="F541" s="111"/>
      <c r="G541" s="111"/>
      <c r="H541" s="111"/>
      <c r="I541" s="111"/>
      <c r="J541" s="111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21.0" customHeight="1">
      <c r="A542" s="78"/>
      <c r="B542" s="78"/>
      <c r="C542" s="111"/>
      <c r="D542" s="111"/>
      <c r="E542" s="111"/>
      <c r="F542" s="111"/>
      <c r="G542" s="111"/>
      <c r="H542" s="111"/>
      <c r="I542" s="111"/>
      <c r="J542" s="111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21.0" customHeight="1">
      <c r="A543" s="78"/>
      <c r="B543" s="78"/>
      <c r="C543" s="111"/>
      <c r="D543" s="111"/>
      <c r="E543" s="111"/>
      <c r="F543" s="111"/>
      <c r="G543" s="111"/>
      <c r="H543" s="111"/>
      <c r="I543" s="111"/>
      <c r="J543" s="111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21.0" customHeight="1">
      <c r="A544" s="78"/>
      <c r="B544" s="78"/>
      <c r="C544" s="111"/>
      <c r="D544" s="111"/>
      <c r="E544" s="111"/>
      <c r="F544" s="111"/>
      <c r="G544" s="111"/>
      <c r="H544" s="111"/>
      <c r="I544" s="111"/>
      <c r="J544" s="111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21.0" customHeight="1">
      <c r="A545" s="78"/>
      <c r="B545" s="78"/>
      <c r="C545" s="111"/>
      <c r="D545" s="111"/>
      <c r="E545" s="111"/>
      <c r="F545" s="111"/>
      <c r="G545" s="111"/>
      <c r="H545" s="111"/>
      <c r="I545" s="111"/>
      <c r="J545" s="111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21.0" customHeight="1">
      <c r="A546" s="78"/>
      <c r="B546" s="78"/>
      <c r="C546" s="111"/>
      <c r="D546" s="111"/>
      <c r="E546" s="111"/>
      <c r="F546" s="111"/>
      <c r="G546" s="111"/>
      <c r="H546" s="111"/>
      <c r="I546" s="111"/>
      <c r="J546" s="111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21.0" customHeight="1">
      <c r="A547" s="78"/>
      <c r="B547" s="78"/>
      <c r="C547" s="111"/>
      <c r="D547" s="111"/>
      <c r="E547" s="111"/>
      <c r="F547" s="111"/>
      <c r="G547" s="111"/>
      <c r="H547" s="111"/>
      <c r="I547" s="111"/>
      <c r="J547" s="111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21.0" customHeight="1">
      <c r="A548" s="78"/>
      <c r="B548" s="78"/>
      <c r="C548" s="111"/>
      <c r="D548" s="111"/>
      <c r="E548" s="111"/>
      <c r="F548" s="111"/>
      <c r="G548" s="111"/>
      <c r="H548" s="111"/>
      <c r="I548" s="111"/>
      <c r="J548" s="111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21.0" customHeight="1">
      <c r="A549" s="78"/>
      <c r="B549" s="78"/>
      <c r="C549" s="111"/>
      <c r="D549" s="111"/>
      <c r="E549" s="111"/>
      <c r="F549" s="111"/>
      <c r="G549" s="111"/>
      <c r="H549" s="111"/>
      <c r="I549" s="111"/>
      <c r="J549" s="111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21.0" customHeight="1">
      <c r="A550" s="78"/>
      <c r="B550" s="78"/>
      <c r="C550" s="111"/>
      <c r="D550" s="111"/>
      <c r="E550" s="111"/>
      <c r="F550" s="111"/>
      <c r="G550" s="111"/>
      <c r="H550" s="111"/>
      <c r="I550" s="111"/>
      <c r="J550" s="111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21.0" customHeight="1">
      <c r="A551" s="78"/>
      <c r="B551" s="78"/>
      <c r="C551" s="111"/>
      <c r="D551" s="111"/>
      <c r="E551" s="111"/>
      <c r="F551" s="111"/>
      <c r="G551" s="111"/>
      <c r="H551" s="111"/>
      <c r="I551" s="111"/>
      <c r="J551" s="111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21.0" customHeight="1">
      <c r="A552" s="78"/>
      <c r="B552" s="78"/>
      <c r="C552" s="111"/>
      <c r="D552" s="111"/>
      <c r="E552" s="111"/>
      <c r="F552" s="111"/>
      <c r="G552" s="111"/>
      <c r="H552" s="111"/>
      <c r="I552" s="111"/>
      <c r="J552" s="111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21.0" customHeight="1">
      <c r="A553" s="78"/>
      <c r="B553" s="78"/>
      <c r="C553" s="111"/>
      <c r="D553" s="111"/>
      <c r="E553" s="111"/>
      <c r="F553" s="111"/>
      <c r="G553" s="111"/>
      <c r="H553" s="111"/>
      <c r="I553" s="111"/>
      <c r="J553" s="111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21.0" customHeight="1">
      <c r="A554" s="78"/>
      <c r="B554" s="78"/>
      <c r="C554" s="111"/>
      <c r="D554" s="111"/>
      <c r="E554" s="111"/>
      <c r="F554" s="111"/>
      <c r="G554" s="111"/>
      <c r="H554" s="111"/>
      <c r="I554" s="111"/>
      <c r="J554" s="111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21.0" customHeight="1">
      <c r="A555" s="78"/>
      <c r="B555" s="78"/>
      <c r="C555" s="111"/>
      <c r="D555" s="111"/>
      <c r="E555" s="111"/>
      <c r="F555" s="111"/>
      <c r="G555" s="111"/>
      <c r="H555" s="111"/>
      <c r="I555" s="111"/>
      <c r="J555" s="111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21.0" customHeight="1">
      <c r="A556" s="78"/>
      <c r="B556" s="78"/>
      <c r="C556" s="111"/>
      <c r="D556" s="111"/>
      <c r="E556" s="111"/>
      <c r="F556" s="111"/>
      <c r="G556" s="111"/>
      <c r="H556" s="111"/>
      <c r="I556" s="111"/>
      <c r="J556" s="111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21.0" customHeight="1">
      <c r="A557" s="78"/>
      <c r="B557" s="78"/>
      <c r="C557" s="111"/>
      <c r="D557" s="111"/>
      <c r="E557" s="111"/>
      <c r="F557" s="111"/>
      <c r="G557" s="111"/>
      <c r="H557" s="111"/>
      <c r="I557" s="111"/>
      <c r="J557" s="111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21.0" customHeight="1">
      <c r="A558" s="78"/>
      <c r="B558" s="78"/>
      <c r="C558" s="111"/>
      <c r="D558" s="111"/>
      <c r="E558" s="111"/>
      <c r="F558" s="111"/>
      <c r="G558" s="111"/>
      <c r="H558" s="111"/>
      <c r="I558" s="111"/>
      <c r="J558" s="111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21.0" customHeight="1">
      <c r="A559" s="78"/>
      <c r="B559" s="78"/>
      <c r="C559" s="111"/>
      <c r="D559" s="111"/>
      <c r="E559" s="111"/>
      <c r="F559" s="111"/>
      <c r="G559" s="111"/>
      <c r="H559" s="111"/>
      <c r="I559" s="111"/>
      <c r="J559" s="111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21.0" customHeight="1">
      <c r="A560" s="78"/>
      <c r="B560" s="78"/>
      <c r="C560" s="111"/>
      <c r="D560" s="111"/>
      <c r="E560" s="111"/>
      <c r="F560" s="111"/>
      <c r="G560" s="111"/>
      <c r="H560" s="111"/>
      <c r="I560" s="111"/>
      <c r="J560" s="111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21.0" customHeight="1">
      <c r="A561" s="78"/>
      <c r="B561" s="78"/>
      <c r="C561" s="111"/>
      <c r="D561" s="111"/>
      <c r="E561" s="111"/>
      <c r="F561" s="111"/>
      <c r="G561" s="111"/>
      <c r="H561" s="111"/>
      <c r="I561" s="111"/>
      <c r="J561" s="111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21.0" customHeight="1">
      <c r="A562" s="78"/>
      <c r="B562" s="78"/>
      <c r="C562" s="111"/>
      <c r="D562" s="111"/>
      <c r="E562" s="111"/>
      <c r="F562" s="111"/>
      <c r="G562" s="111"/>
      <c r="H562" s="111"/>
      <c r="I562" s="111"/>
      <c r="J562" s="111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21.0" customHeight="1">
      <c r="A563" s="78"/>
      <c r="B563" s="78"/>
      <c r="C563" s="111"/>
      <c r="D563" s="111"/>
      <c r="E563" s="111"/>
      <c r="F563" s="111"/>
      <c r="G563" s="111"/>
      <c r="H563" s="111"/>
      <c r="I563" s="111"/>
      <c r="J563" s="111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21.0" customHeight="1">
      <c r="A564" s="78"/>
      <c r="B564" s="78"/>
      <c r="C564" s="111"/>
      <c r="D564" s="111"/>
      <c r="E564" s="111"/>
      <c r="F564" s="111"/>
      <c r="G564" s="111"/>
      <c r="H564" s="111"/>
      <c r="I564" s="111"/>
      <c r="J564" s="111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21.0" customHeight="1">
      <c r="A565" s="78"/>
      <c r="B565" s="78"/>
      <c r="C565" s="111"/>
      <c r="D565" s="111"/>
      <c r="E565" s="111"/>
      <c r="F565" s="111"/>
      <c r="G565" s="111"/>
      <c r="H565" s="111"/>
      <c r="I565" s="111"/>
      <c r="J565" s="111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21.0" customHeight="1">
      <c r="A566" s="78"/>
      <c r="B566" s="78"/>
      <c r="C566" s="111"/>
      <c r="D566" s="111"/>
      <c r="E566" s="111"/>
      <c r="F566" s="111"/>
      <c r="G566" s="111"/>
      <c r="H566" s="111"/>
      <c r="I566" s="111"/>
      <c r="J566" s="111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21.0" customHeight="1">
      <c r="A567" s="78"/>
      <c r="B567" s="78"/>
      <c r="C567" s="111"/>
      <c r="D567" s="111"/>
      <c r="E567" s="111"/>
      <c r="F567" s="111"/>
      <c r="G567" s="111"/>
      <c r="H567" s="111"/>
      <c r="I567" s="111"/>
      <c r="J567" s="111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21.0" customHeight="1">
      <c r="A568" s="78"/>
      <c r="B568" s="78"/>
      <c r="C568" s="111"/>
      <c r="D568" s="111"/>
      <c r="E568" s="111"/>
      <c r="F568" s="111"/>
      <c r="G568" s="111"/>
      <c r="H568" s="111"/>
      <c r="I568" s="111"/>
      <c r="J568" s="111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21.0" customHeight="1">
      <c r="A569" s="78"/>
      <c r="B569" s="78"/>
      <c r="C569" s="111"/>
      <c r="D569" s="111"/>
      <c r="E569" s="111"/>
      <c r="F569" s="111"/>
      <c r="G569" s="111"/>
      <c r="H569" s="111"/>
      <c r="I569" s="111"/>
      <c r="J569" s="111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21.0" customHeight="1">
      <c r="A570" s="78"/>
      <c r="B570" s="78"/>
      <c r="C570" s="111"/>
      <c r="D570" s="111"/>
      <c r="E570" s="111"/>
      <c r="F570" s="111"/>
      <c r="G570" s="111"/>
      <c r="H570" s="111"/>
      <c r="I570" s="111"/>
      <c r="J570" s="111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21.0" customHeight="1">
      <c r="A571" s="78"/>
      <c r="B571" s="78"/>
      <c r="C571" s="111"/>
      <c r="D571" s="111"/>
      <c r="E571" s="111"/>
      <c r="F571" s="111"/>
      <c r="G571" s="111"/>
      <c r="H571" s="111"/>
      <c r="I571" s="111"/>
      <c r="J571" s="111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21.0" customHeight="1">
      <c r="A572" s="78"/>
      <c r="B572" s="78"/>
      <c r="C572" s="111"/>
      <c r="D572" s="111"/>
      <c r="E572" s="111"/>
      <c r="F572" s="111"/>
      <c r="G572" s="111"/>
      <c r="H572" s="111"/>
      <c r="I572" s="111"/>
      <c r="J572" s="111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21.0" customHeight="1">
      <c r="A573" s="78"/>
      <c r="B573" s="78"/>
      <c r="C573" s="111"/>
      <c r="D573" s="111"/>
      <c r="E573" s="111"/>
      <c r="F573" s="111"/>
      <c r="G573" s="111"/>
      <c r="H573" s="111"/>
      <c r="I573" s="111"/>
      <c r="J573" s="111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21.0" customHeight="1">
      <c r="A574" s="78"/>
      <c r="B574" s="78"/>
      <c r="C574" s="111"/>
      <c r="D574" s="111"/>
      <c r="E574" s="111"/>
      <c r="F574" s="111"/>
      <c r="G574" s="111"/>
      <c r="H574" s="111"/>
      <c r="I574" s="111"/>
      <c r="J574" s="111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21.0" customHeight="1">
      <c r="A575" s="78"/>
      <c r="B575" s="78"/>
      <c r="C575" s="111"/>
      <c r="D575" s="111"/>
      <c r="E575" s="111"/>
      <c r="F575" s="111"/>
      <c r="G575" s="111"/>
      <c r="H575" s="111"/>
      <c r="I575" s="111"/>
      <c r="J575" s="111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21.0" customHeight="1">
      <c r="A576" s="78"/>
      <c r="B576" s="78"/>
      <c r="C576" s="111"/>
      <c r="D576" s="111"/>
      <c r="E576" s="111"/>
      <c r="F576" s="111"/>
      <c r="G576" s="111"/>
      <c r="H576" s="111"/>
      <c r="I576" s="111"/>
      <c r="J576" s="111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21.0" customHeight="1">
      <c r="A577" s="78"/>
      <c r="B577" s="78"/>
      <c r="C577" s="111"/>
      <c r="D577" s="111"/>
      <c r="E577" s="111"/>
      <c r="F577" s="111"/>
      <c r="G577" s="111"/>
      <c r="H577" s="111"/>
      <c r="I577" s="111"/>
      <c r="J577" s="111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21.0" customHeight="1">
      <c r="A578" s="78"/>
      <c r="B578" s="78"/>
      <c r="C578" s="111"/>
      <c r="D578" s="111"/>
      <c r="E578" s="111"/>
      <c r="F578" s="111"/>
      <c r="G578" s="111"/>
      <c r="H578" s="111"/>
      <c r="I578" s="111"/>
      <c r="J578" s="111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21.0" customHeight="1">
      <c r="A579" s="78"/>
      <c r="B579" s="78"/>
      <c r="C579" s="111"/>
      <c r="D579" s="111"/>
      <c r="E579" s="111"/>
      <c r="F579" s="111"/>
      <c r="G579" s="111"/>
      <c r="H579" s="111"/>
      <c r="I579" s="111"/>
      <c r="J579" s="111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21.0" customHeight="1">
      <c r="A580" s="78"/>
      <c r="B580" s="78"/>
      <c r="C580" s="111"/>
      <c r="D580" s="111"/>
      <c r="E580" s="111"/>
      <c r="F580" s="111"/>
      <c r="G580" s="111"/>
      <c r="H580" s="111"/>
      <c r="I580" s="111"/>
      <c r="J580" s="111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21.0" customHeight="1">
      <c r="A581" s="78"/>
      <c r="B581" s="78"/>
      <c r="C581" s="111"/>
      <c r="D581" s="111"/>
      <c r="E581" s="111"/>
      <c r="F581" s="111"/>
      <c r="G581" s="111"/>
      <c r="H581" s="111"/>
      <c r="I581" s="111"/>
      <c r="J581" s="111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21.0" customHeight="1">
      <c r="A582" s="78"/>
      <c r="B582" s="78"/>
      <c r="C582" s="111"/>
      <c r="D582" s="111"/>
      <c r="E582" s="111"/>
      <c r="F582" s="111"/>
      <c r="G582" s="111"/>
      <c r="H582" s="111"/>
      <c r="I582" s="111"/>
      <c r="J582" s="111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21.0" customHeight="1">
      <c r="A583" s="78"/>
      <c r="B583" s="78"/>
      <c r="C583" s="111"/>
      <c r="D583" s="111"/>
      <c r="E583" s="111"/>
      <c r="F583" s="111"/>
      <c r="G583" s="111"/>
      <c r="H583" s="111"/>
      <c r="I583" s="111"/>
      <c r="J583" s="111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21.0" customHeight="1">
      <c r="A584" s="78"/>
      <c r="B584" s="78"/>
      <c r="C584" s="111"/>
      <c r="D584" s="111"/>
      <c r="E584" s="111"/>
      <c r="F584" s="111"/>
      <c r="G584" s="111"/>
      <c r="H584" s="111"/>
      <c r="I584" s="111"/>
      <c r="J584" s="111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21.0" customHeight="1">
      <c r="A585" s="78"/>
      <c r="B585" s="78"/>
      <c r="C585" s="111"/>
      <c r="D585" s="111"/>
      <c r="E585" s="111"/>
      <c r="F585" s="111"/>
      <c r="G585" s="111"/>
      <c r="H585" s="111"/>
      <c r="I585" s="111"/>
      <c r="J585" s="111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21.0" customHeight="1">
      <c r="A586" s="78"/>
      <c r="B586" s="78"/>
      <c r="C586" s="111"/>
      <c r="D586" s="111"/>
      <c r="E586" s="111"/>
      <c r="F586" s="111"/>
      <c r="G586" s="111"/>
      <c r="H586" s="111"/>
      <c r="I586" s="111"/>
      <c r="J586" s="111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21.0" customHeight="1">
      <c r="A587" s="78"/>
      <c r="B587" s="78"/>
      <c r="C587" s="111"/>
      <c r="D587" s="111"/>
      <c r="E587" s="111"/>
      <c r="F587" s="111"/>
      <c r="G587" s="111"/>
      <c r="H587" s="111"/>
      <c r="I587" s="111"/>
      <c r="J587" s="111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21.0" customHeight="1">
      <c r="A588" s="78"/>
      <c r="B588" s="78"/>
      <c r="C588" s="111"/>
      <c r="D588" s="111"/>
      <c r="E588" s="111"/>
      <c r="F588" s="111"/>
      <c r="G588" s="111"/>
      <c r="H588" s="111"/>
      <c r="I588" s="111"/>
      <c r="J588" s="111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21.0" customHeight="1">
      <c r="A589" s="78"/>
      <c r="B589" s="78"/>
      <c r="C589" s="111"/>
      <c r="D589" s="111"/>
      <c r="E589" s="111"/>
      <c r="F589" s="111"/>
      <c r="G589" s="111"/>
      <c r="H589" s="111"/>
      <c r="I589" s="111"/>
      <c r="J589" s="111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21.0" customHeight="1">
      <c r="A590" s="78"/>
      <c r="B590" s="78"/>
      <c r="C590" s="111"/>
      <c r="D590" s="111"/>
      <c r="E590" s="111"/>
      <c r="F590" s="111"/>
      <c r="G590" s="111"/>
      <c r="H590" s="111"/>
      <c r="I590" s="111"/>
      <c r="J590" s="111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21.0" customHeight="1">
      <c r="A591" s="78"/>
      <c r="B591" s="78"/>
      <c r="C591" s="111"/>
      <c r="D591" s="111"/>
      <c r="E591" s="111"/>
      <c r="F591" s="111"/>
      <c r="G591" s="111"/>
      <c r="H591" s="111"/>
      <c r="I591" s="111"/>
      <c r="J591" s="111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21.0" customHeight="1">
      <c r="A592" s="78"/>
      <c r="B592" s="78"/>
      <c r="C592" s="111"/>
      <c r="D592" s="111"/>
      <c r="E592" s="111"/>
      <c r="F592" s="111"/>
      <c r="G592" s="111"/>
      <c r="H592" s="111"/>
      <c r="I592" s="111"/>
      <c r="J592" s="111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21.0" customHeight="1">
      <c r="A593" s="78"/>
      <c r="B593" s="78"/>
      <c r="C593" s="111"/>
      <c r="D593" s="111"/>
      <c r="E593" s="111"/>
      <c r="F593" s="111"/>
      <c r="G593" s="111"/>
      <c r="H593" s="111"/>
      <c r="I593" s="111"/>
      <c r="J593" s="111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21.0" customHeight="1">
      <c r="A594" s="78"/>
      <c r="B594" s="78"/>
      <c r="C594" s="111"/>
      <c r="D594" s="111"/>
      <c r="E594" s="111"/>
      <c r="F594" s="111"/>
      <c r="G594" s="111"/>
      <c r="H594" s="111"/>
      <c r="I594" s="111"/>
      <c r="J594" s="111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21.0" customHeight="1">
      <c r="A595" s="78"/>
      <c r="B595" s="78"/>
      <c r="C595" s="111"/>
      <c r="D595" s="111"/>
      <c r="E595" s="111"/>
      <c r="F595" s="111"/>
      <c r="G595" s="111"/>
      <c r="H595" s="111"/>
      <c r="I595" s="111"/>
      <c r="J595" s="111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21.0" customHeight="1">
      <c r="A596" s="78"/>
      <c r="B596" s="78"/>
      <c r="C596" s="111"/>
      <c r="D596" s="111"/>
      <c r="E596" s="111"/>
      <c r="F596" s="111"/>
      <c r="G596" s="111"/>
      <c r="H596" s="111"/>
      <c r="I596" s="111"/>
      <c r="J596" s="111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21.0" customHeight="1">
      <c r="A597" s="78"/>
      <c r="B597" s="78"/>
      <c r="C597" s="111"/>
      <c r="D597" s="111"/>
      <c r="E597" s="111"/>
      <c r="F597" s="111"/>
      <c r="G597" s="111"/>
      <c r="H597" s="111"/>
      <c r="I597" s="111"/>
      <c r="J597" s="111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21.0" customHeight="1">
      <c r="A598" s="78"/>
      <c r="B598" s="78"/>
      <c r="C598" s="111"/>
      <c r="D598" s="111"/>
      <c r="E598" s="111"/>
      <c r="F598" s="111"/>
      <c r="G598" s="111"/>
      <c r="H598" s="111"/>
      <c r="I598" s="111"/>
      <c r="J598" s="111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21.0" customHeight="1">
      <c r="A599" s="78"/>
      <c r="B599" s="78"/>
      <c r="C599" s="111"/>
      <c r="D599" s="111"/>
      <c r="E599" s="111"/>
      <c r="F599" s="111"/>
      <c r="G599" s="111"/>
      <c r="H599" s="111"/>
      <c r="I599" s="111"/>
      <c r="J599" s="111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21.0" customHeight="1">
      <c r="A600" s="78"/>
      <c r="B600" s="78"/>
      <c r="C600" s="111"/>
      <c r="D600" s="111"/>
      <c r="E600" s="111"/>
      <c r="F600" s="111"/>
      <c r="G600" s="111"/>
      <c r="H600" s="111"/>
      <c r="I600" s="111"/>
      <c r="J600" s="111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21.0" customHeight="1">
      <c r="A601" s="78"/>
      <c r="B601" s="78"/>
      <c r="C601" s="111"/>
      <c r="D601" s="111"/>
      <c r="E601" s="111"/>
      <c r="F601" s="111"/>
      <c r="G601" s="111"/>
      <c r="H601" s="111"/>
      <c r="I601" s="111"/>
      <c r="J601" s="111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21.0" customHeight="1">
      <c r="A602" s="78"/>
      <c r="B602" s="78"/>
      <c r="C602" s="111"/>
      <c r="D602" s="111"/>
      <c r="E602" s="111"/>
      <c r="F602" s="111"/>
      <c r="G602" s="111"/>
      <c r="H602" s="111"/>
      <c r="I602" s="111"/>
      <c r="J602" s="111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21.0" customHeight="1">
      <c r="A603" s="78"/>
      <c r="B603" s="78"/>
      <c r="C603" s="111"/>
      <c r="D603" s="111"/>
      <c r="E603" s="111"/>
      <c r="F603" s="111"/>
      <c r="G603" s="111"/>
      <c r="H603" s="111"/>
      <c r="I603" s="111"/>
      <c r="J603" s="111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21.0" customHeight="1">
      <c r="A604" s="78"/>
      <c r="B604" s="78"/>
      <c r="C604" s="111"/>
      <c r="D604" s="111"/>
      <c r="E604" s="111"/>
      <c r="F604" s="111"/>
      <c r="G604" s="111"/>
      <c r="H604" s="111"/>
      <c r="I604" s="111"/>
      <c r="J604" s="111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21.0" customHeight="1">
      <c r="A605" s="78"/>
      <c r="B605" s="78"/>
      <c r="C605" s="111"/>
      <c r="D605" s="111"/>
      <c r="E605" s="111"/>
      <c r="F605" s="111"/>
      <c r="G605" s="111"/>
      <c r="H605" s="111"/>
      <c r="I605" s="111"/>
      <c r="J605" s="111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21.0" customHeight="1">
      <c r="A606" s="78"/>
      <c r="B606" s="78"/>
      <c r="C606" s="111"/>
      <c r="D606" s="111"/>
      <c r="E606" s="111"/>
      <c r="F606" s="111"/>
      <c r="G606" s="111"/>
      <c r="H606" s="111"/>
      <c r="I606" s="111"/>
      <c r="J606" s="111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21.0" customHeight="1">
      <c r="A607" s="78"/>
      <c r="B607" s="78"/>
      <c r="C607" s="111"/>
      <c r="D607" s="111"/>
      <c r="E607" s="111"/>
      <c r="F607" s="111"/>
      <c r="G607" s="111"/>
      <c r="H607" s="111"/>
      <c r="I607" s="111"/>
      <c r="J607" s="111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21.0" customHeight="1">
      <c r="A608" s="78"/>
      <c r="B608" s="78"/>
      <c r="C608" s="111"/>
      <c r="D608" s="111"/>
      <c r="E608" s="111"/>
      <c r="F608" s="111"/>
      <c r="G608" s="111"/>
      <c r="H608" s="111"/>
      <c r="I608" s="111"/>
      <c r="J608" s="111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21.0" customHeight="1">
      <c r="A609" s="78"/>
      <c r="B609" s="78"/>
      <c r="C609" s="111"/>
      <c r="D609" s="111"/>
      <c r="E609" s="111"/>
      <c r="F609" s="111"/>
      <c r="G609" s="111"/>
      <c r="H609" s="111"/>
      <c r="I609" s="111"/>
      <c r="J609" s="111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21.0" customHeight="1">
      <c r="A610" s="78"/>
      <c r="B610" s="78"/>
      <c r="C610" s="111"/>
      <c r="D610" s="111"/>
      <c r="E610" s="111"/>
      <c r="F610" s="111"/>
      <c r="G610" s="111"/>
      <c r="H610" s="111"/>
      <c r="I610" s="111"/>
      <c r="J610" s="111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21.0" customHeight="1">
      <c r="A611" s="78"/>
      <c r="B611" s="78"/>
      <c r="C611" s="111"/>
      <c r="D611" s="111"/>
      <c r="E611" s="111"/>
      <c r="F611" s="111"/>
      <c r="G611" s="111"/>
      <c r="H611" s="111"/>
      <c r="I611" s="111"/>
      <c r="J611" s="111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21.0" customHeight="1">
      <c r="A612" s="78"/>
      <c r="B612" s="78"/>
      <c r="C612" s="111"/>
      <c r="D612" s="111"/>
      <c r="E612" s="111"/>
      <c r="F612" s="111"/>
      <c r="G612" s="111"/>
      <c r="H612" s="111"/>
      <c r="I612" s="111"/>
      <c r="J612" s="111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21.0" customHeight="1">
      <c r="A613" s="78"/>
      <c r="B613" s="78"/>
      <c r="C613" s="111"/>
      <c r="D613" s="111"/>
      <c r="E613" s="111"/>
      <c r="F613" s="111"/>
      <c r="G613" s="111"/>
      <c r="H613" s="111"/>
      <c r="I613" s="111"/>
      <c r="J613" s="111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21.0" customHeight="1">
      <c r="A614" s="78"/>
      <c r="B614" s="78"/>
      <c r="C614" s="111"/>
      <c r="D614" s="111"/>
      <c r="E614" s="111"/>
      <c r="F614" s="111"/>
      <c r="G614" s="111"/>
      <c r="H614" s="111"/>
      <c r="I614" s="111"/>
      <c r="J614" s="111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21.0" customHeight="1">
      <c r="A615" s="78"/>
      <c r="B615" s="78"/>
      <c r="C615" s="111"/>
      <c r="D615" s="111"/>
      <c r="E615" s="111"/>
      <c r="F615" s="111"/>
      <c r="G615" s="111"/>
      <c r="H615" s="111"/>
      <c r="I615" s="111"/>
      <c r="J615" s="111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21.0" customHeight="1">
      <c r="A616" s="78"/>
      <c r="B616" s="78"/>
      <c r="C616" s="111"/>
      <c r="D616" s="111"/>
      <c r="E616" s="111"/>
      <c r="F616" s="111"/>
      <c r="G616" s="111"/>
      <c r="H616" s="111"/>
      <c r="I616" s="111"/>
      <c r="J616" s="111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21.0" customHeight="1">
      <c r="A617" s="78"/>
      <c r="B617" s="78"/>
      <c r="C617" s="111"/>
      <c r="D617" s="111"/>
      <c r="E617" s="111"/>
      <c r="F617" s="111"/>
      <c r="G617" s="111"/>
      <c r="H617" s="111"/>
      <c r="I617" s="111"/>
      <c r="J617" s="111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21.0" customHeight="1">
      <c r="A618" s="78"/>
      <c r="B618" s="78"/>
      <c r="C618" s="111"/>
      <c r="D618" s="111"/>
      <c r="E618" s="111"/>
      <c r="F618" s="111"/>
      <c r="G618" s="111"/>
      <c r="H618" s="111"/>
      <c r="I618" s="111"/>
      <c r="J618" s="111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21.0" customHeight="1">
      <c r="A619" s="78"/>
      <c r="B619" s="78"/>
      <c r="C619" s="111"/>
      <c r="D619" s="111"/>
      <c r="E619" s="111"/>
      <c r="F619" s="111"/>
      <c r="G619" s="111"/>
      <c r="H619" s="111"/>
      <c r="I619" s="111"/>
      <c r="J619" s="111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21.0" customHeight="1">
      <c r="A620" s="78"/>
      <c r="B620" s="78"/>
      <c r="C620" s="111"/>
      <c r="D620" s="111"/>
      <c r="E620" s="111"/>
      <c r="F620" s="111"/>
      <c r="G620" s="111"/>
      <c r="H620" s="111"/>
      <c r="I620" s="111"/>
      <c r="J620" s="111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21.0" customHeight="1">
      <c r="A621" s="78"/>
      <c r="B621" s="78"/>
      <c r="C621" s="111"/>
      <c r="D621" s="111"/>
      <c r="E621" s="111"/>
      <c r="F621" s="111"/>
      <c r="G621" s="111"/>
      <c r="H621" s="111"/>
      <c r="I621" s="111"/>
      <c r="J621" s="111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21.0" customHeight="1">
      <c r="A622" s="78"/>
      <c r="B622" s="78"/>
      <c r="C622" s="111"/>
      <c r="D622" s="111"/>
      <c r="E622" s="111"/>
      <c r="F622" s="111"/>
      <c r="G622" s="111"/>
      <c r="H622" s="111"/>
      <c r="I622" s="111"/>
      <c r="J622" s="111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21.0" customHeight="1">
      <c r="A623" s="78"/>
      <c r="B623" s="78"/>
      <c r="C623" s="111"/>
      <c r="D623" s="111"/>
      <c r="E623" s="111"/>
      <c r="F623" s="111"/>
      <c r="G623" s="111"/>
      <c r="H623" s="111"/>
      <c r="I623" s="111"/>
      <c r="J623" s="111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21.0" customHeight="1">
      <c r="A624" s="78"/>
      <c r="B624" s="78"/>
      <c r="C624" s="111"/>
      <c r="D624" s="111"/>
      <c r="E624" s="111"/>
      <c r="F624" s="111"/>
      <c r="G624" s="111"/>
      <c r="H624" s="111"/>
      <c r="I624" s="111"/>
      <c r="J624" s="111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21.0" customHeight="1">
      <c r="A625" s="78"/>
      <c r="B625" s="78"/>
      <c r="C625" s="111"/>
      <c r="D625" s="111"/>
      <c r="E625" s="111"/>
      <c r="F625" s="111"/>
      <c r="G625" s="111"/>
      <c r="H625" s="111"/>
      <c r="I625" s="111"/>
      <c r="J625" s="111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21.0" customHeight="1">
      <c r="A626" s="78"/>
      <c r="B626" s="78"/>
      <c r="C626" s="111"/>
      <c r="D626" s="111"/>
      <c r="E626" s="111"/>
      <c r="F626" s="111"/>
      <c r="G626" s="111"/>
      <c r="H626" s="111"/>
      <c r="I626" s="111"/>
      <c r="J626" s="111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21.0" customHeight="1">
      <c r="A627" s="78"/>
      <c r="B627" s="78"/>
      <c r="C627" s="111"/>
      <c r="D627" s="111"/>
      <c r="E627" s="111"/>
      <c r="F627" s="111"/>
      <c r="G627" s="111"/>
      <c r="H627" s="111"/>
      <c r="I627" s="111"/>
      <c r="J627" s="111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21.0" customHeight="1">
      <c r="A628" s="78"/>
      <c r="B628" s="78"/>
      <c r="C628" s="111"/>
      <c r="D628" s="111"/>
      <c r="E628" s="111"/>
      <c r="F628" s="111"/>
      <c r="G628" s="111"/>
      <c r="H628" s="111"/>
      <c r="I628" s="111"/>
      <c r="J628" s="111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21.0" customHeight="1">
      <c r="A629" s="78"/>
      <c r="B629" s="78"/>
      <c r="C629" s="111"/>
      <c r="D629" s="111"/>
      <c r="E629" s="111"/>
      <c r="F629" s="111"/>
      <c r="G629" s="111"/>
      <c r="H629" s="111"/>
      <c r="I629" s="111"/>
      <c r="J629" s="111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21.0" customHeight="1">
      <c r="A630" s="78"/>
      <c r="B630" s="78"/>
      <c r="C630" s="111"/>
      <c r="D630" s="111"/>
      <c r="E630" s="111"/>
      <c r="F630" s="111"/>
      <c r="G630" s="111"/>
      <c r="H630" s="111"/>
      <c r="I630" s="111"/>
      <c r="J630" s="111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21.0" customHeight="1">
      <c r="A631" s="78"/>
      <c r="B631" s="78"/>
      <c r="C631" s="111"/>
      <c r="D631" s="111"/>
      <c r="E631" s="111"/>
      <c r="F631" s="111"/>
      <c r="G631" s="111"/>
      <c r="H631" s="111"/>
      <c r="I631" s="111"/>
      <c r="J631" s="111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21.0" customHeight="1">
      <c r="A632" s="78"/>
      <c r="B632" s="78"/>
      <c r="C632" s="111"/>
      <c r="D632" s="111"/>
      <c r="E632" s="111"/>
      <c r="F632" s="111"/>
      <c r="G632" s="111"/>
      <c r="H632" s="111"/>
      <c r="I632" s="111"/>
      <c r="J632" s="111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21.0" customHeight="1">
      <c r="A633" s="78"/>
      <c r="B633" s="78"/>
      <c r="C633" s="111"/>
      <c r="D633" s="111"/>
      <c r="E633" s="111"/>
      <c r="F633" s="111"/>
      <c r="G633" s="111"/>
      <c r="H633" s="111"/>
      <c r="I633" s="111"/>
      <c r="J633" s="111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21.0" customHeight="1">
      <c r="A634" s="78"/>
      <c r="B634" s="78"/>
      <c r="C634" s="111"/>
      <c r="D634" s="111"/>
      <c r="E634" s="111"/>
      <c r="F634" s="111"/>
      <c r="G634" s="111"/>
      <c r="H634" s="111"/>
      <c r="I634" s="111"/>
      <c r="J634" s="111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21.0" customHeight="1">
      <c r="A635" s="78"/>
      <c r="B635" s="78"/>
      <c r="C635" s="111"/>
      <c r="D635" s="111"/>
      <c r="E635" s="111"/>
      <c r="F635" s="111"/>
      <c r="G635" s="111"/>
      <c r="H635" s="111"/>
      <c r="I635" s="111"/>
      <c r="J635" s="111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21.0" customHeight="1">
      <c r="A636" s="78"/>
      <c r="B636" s="78"/>
      <c r="C636" s="111"/>
      <c r="D636" s="111"/>
      <c r="E636" s="111"/>
      <c r="F636" s="111"/>
      <c r="G636" s="111"/>
      <c r="H636" s="111"/>
      <c r="I636" s="111"/>
      <c r="J636" s="111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21.0" customHeight="1">
      <c r="A637" s="78"/>
      <c r="B637" s="78"/>
      <c r="C637" s="111"/>
      <c r="D637" s="111"/>
      <c r="E637" s="111"/>
      <c r="F637" s="111"/>
      <c r="G637" s="111"/>
      <c r="H637" s="111"/>
      <c r="I637" s="111"/>
      <c r="J637" s="111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21.0" customHeight="1">
      <c r="A638" s="78"/>
      <c r="B638" s="78"/>
      <c r="C638" s="111"/>
      <c r="D638" s="111"/>
      <c r="E638" s="111"/>
      <c r="F638" s="111"/>
      <c r="G638" s="111"/>
      <c r="H638" s="111"/>
      <c r="I638" s="111"/>
      <c r="J638" s="111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21.0" customHeight="1">
      <c r="A639" s="78"/>
      <c r="B639" s="78"/>
      <c r="C639" s="111"/>
      <c r="D639" s="111"/>
      <c r="E639" s="111"/>
      <c r="F639" s="111"/>
      <c r="G639" s="111"/>
      <c r="H639" s="111"/>
      <c r="I639" s="111"/>
      <c r="J639" s="111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21.0" customHeight="1">
      <c r="A640" s="78"/>
      <c r="B640" s="78"/>
      <c r="C640" s="111"/>
      <c r="D640" s="111"/>
      <c r="E640" s="111"/>
      <c r="F640" s="111"/>
      <c r="G640" s="111"/>
      <c r="H640" s="111"/>
      <c r="I640" s="111"/>
      <c r="J640" s="111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21.0" customHeight="1">
      <c r="A641" s="78"/>
      <c r="B641" s="78"/>
      <c r="C641" s="111"/>
      <c r="D641" s="111"/>
      <c r="E641" s="111"/>
      <c r="F641" s="111"/>
      <c r="G641" s="111"/>
      <c r="H641" s="111"/>
      <c r="I641" s="111"/>
      <c r="J641" s="111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21.0" customHeight="1">
      <c r="A642" s="78"/>
      <c r="B642" s="78"/>
      <c r="C642" s="111"/>
      <c r="D642" s="111"/>
      <c r="E642" s="111"/>
      <c r="F642" s="111"/>
      <c r="G642" s="111"/>
      <c r="H642" s="111"/>
      <c r="I642" s="111"/>
      <c r="J642" s="111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21.0" customHeight="1">
      <c r="A643" s="78"/>
      <c r="B643" s="78"/>
      <c r="C643" s="111"/>
      <c r="D643" s="111"/>
      <c r="E643" s="111"/>
      <c r="F643" s="111"/>
      <c r="G643" s="111"/>
      <c r="H643" s="111"/>
      <c r="I643" s="111"/>
      <c r="J643" s="111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21.0" customHeight="1">
      <c r="A644" s="78"/>
      <c r="B644" s="78"/>
      <c r="C644" s="111"/>
      <c r="D644" s="111"/>
      <c r="E644" s="111"/>
      <c r="F644" s="111"/>
      <c r="G644" s="111"/>
      <c r="H644" s="111"/>
      <c r="I644" s="111"/>
      <c r="J644" s="111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21.0" customHeight="1">
      <c r="A645" s="78"/>
      <c r="B645" s="78"/>
      <c r="C645" s="111"/>
      <c r="D645" s="111"/>
      <c r="E645" s="111"/>
      <c r="F645" s="111"/>
      <c r="G645" s="111"/>
      <c r="H645" s="111"/>
      <c r="I645" s="111"/>
      <c r="J645" s="111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21.0" customHeight="1">
      <c r="A646" s="78"/>
      <c r="B646" s="78"/>
      <c r="C646" s="111"/>
      <c r="D646" s="111"/>
      <c r="E646" s="111"/>
      <c r="F646" s="111"/>
      <c r="G646" s="111"/>
      <c r="H646" s="111"/>
      <c r="I646" s="111"/>
      <c r="J646" s="111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21.0" customHeight="1">
      <c r="A647" s="78"/>
      <c r="B647" s="78"/>
      <c r="C647" s="111"/>
      <c r="D647" s="111"/>
      <c r="E647" s="111"/>
      <c r="F647" s="111"/>
      <c r="G647" s="111"/>
      <c r="H647" s="111"/>
      <c r="I647" s="111"/>
      <c r="J647" s="111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21.0" customHeight="1">
      <c r="A648" s="78"/>
      <c r="B648" s="78"/>
      <c r="C648" s="111"/>
      <c r="D648" s="111"/>
      <c r="E648" s="111"/>
      <c r="F648" s="111"/>
      <c r="G648" s="111"/>
      <c r="H648" s="111"/>
      <c r="I648" s="111"/>
      <c r="J648" s="111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21.0" customHeight="1">
      <c r="A649" s="78"/>
      <c r="B649" s="78"/>
      <c r="C649" s="111"/>
      <c r="D649" s="111"/>
      <c r="E649" s="111"/>
      <c r="F649" s="111"/>
      <c r="G649" s="111"/>
      <c r="H649" s="111"/>
      <c r="I649" s="111"/>
      <c r="J649" s="111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21.0" customHeight="1">
      <c r="A650" s="78"/>
      <c r="B650" s="78"/>
      <c r="C650" s="111"/>
      <c r="D650" s="111"/>
      <c r="E650" s="111"/>
      <c r="F650" s="111"/>
      <c r="G650" s="111"/>
      <c r="H650" s="111"/>
      <c r="I650" s="111"/>
      <c r="J650" s="111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21.0" customHeight="1">
      <c r="A651" s="78"/>
      <c r="B651" s="78"/>
      <c r="C651" s="111"/>
      <c r="D651" s="111"/>
      <c r="E651" s="111"/>
      <c r="F651" s="111"/>
      <c r="G651" s="111"/>
      <c r="H651" s="111"/>
      <c r="I651" s="111"/>
      <c r="J651" s="111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21.0" customHeight="1">
      <c r="A652" s="78"/>
      <c r="B652" s="78"/>
      <c r="C652" s="111"/>
      <c r="D652" s="111"/>
      <c r="E652" s="111"/>
      <c r="F652" s="111"/>
      <c r="G652" s="111"/>
      <c r="H652" s="111"/>
      <c r="I652" s="111"/>
      <c r="J652" s="111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21.0" customHeight="1">
      <c r="A653" s="78"/>
      <c r="B653" s="78"/>
      <c r="C653" s="111"/>
      <c r="D653" s="111"/>
      <c r="E653" s="111"/>
      <c r="F653" s="111"/>
      <c r="G653" s="111"/>
      <c r="H653" s="111"/>
      <c r="I653" s="111"/>
      <c r="J653" s="111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21.0" customHeight="1">
      <c r="A654" s="78"/>
      <c r="B654" s="78"/>
      <c r="C654" s="111"/>
      <c r="D654" s="111"/>
      <c r="E654" s="111"/>
      <c r="F654" s="111"/>
      <c r="G654" s="111"/>
      <c r="H654" s="111"/>
      <c r="I654" s="111"/>
      <c r="J654" s="111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21.0" customHeight="1">
      <c r="A655" s="78"/>
      <c r="B655" s="78"/>
      <c r="C655" s="111"/>
      <c r="D655" s="111"/>
      <c r="E655" s="111"/>
      <c r="F655" s="111"/>
      <c r="G655" s="111"/>
      <c r="H655" s="111"/>
      <c r="I655" s="111"/>
      <c r="J655" s="111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21.0" customHeight="1">
      <c r="A656" s="78"/>
      <c r="B656" s="78"/>
      <c r="C656" s="111"/>
      <c r="D656" s="111"/>
      <c r="E656" s="111"/>
      <c r="F656" s="111"/>
      <c r="G656" s="111"/>
      <c r="H656" s="111"/>
      <c r="I656" s="111"/>
      <c r="J656" s="111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21.0" customHeight="1">
      <c r="A657" s="78"/>
      <c r="B657" s="78"/>
      <c r="C657" s="111"/>
      <c r="D657" s="111"/>
      <c r="E657" s="111"/>
      <c r="F657" s="111"/>
      <c r="G657" s="111"/>
      <c r="H657" s="111"/>
      <c r="I657" s="111"/>
      <c r="J657" s="111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21.0" customHeight="1">
      <c r="A658" s="78"/>
      <c r="B658" s="78"/>
      <c r="C658" s="111"/>
      <c r="D658" s="111"/>
      <c r="E658" s="111"/>
      <c r="F658" s="111"/>
      <c r="G658" s="111"/>
      <c r="H658" s="111"/>
      <c r="I658" s="111"/>
      <c r="J658" s="111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21.0" customHeight="1">
      <c r="A659" s="78"/>
      <c r="B659" s="78"/>
      <c r="C659" s="111"/>
      <c r="D659" s="111"/>
      <c r="E659" s="111"/>
      <c r="F659" s="111"/>
      <c r="G659" s="111"/>
      <c r="H659" s="111"/>
      <c r="I659" s="111"/>
      <c r="J659" s="111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21.0" customHeight="1">
      <c r="A660" s="78"/>
      <c r="B660" s="78"/>
      <c r="C660" s="111"/>
      <c r="D660" s="111"/>
      <c r="E660" s="111"/>
      <c r="F660" s="111"/>
      <c r="G660" s="111"/>
      <c r="H660" s="111"/>
      <c r="I660" s="111"/>
      <c r="J660" s="111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21.0" customHeight="1">
      <c r="A661" s="78"/>
      <c r="B661" s="78"/>
      <c r="C661" s="111"/>
      <c r="D661" s="111"/>
      <c r="E661" s="111"/>
      <c r="F661" s="111"/>
      <c r="G661" s="111"/>
      <c r="H661" s="111"/>
      <c r="I661" s="111"/>
      <c r="J661" s="111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21.0" customHeight="1">
      <c r="A662" s="78"/>
      <c r="B662" s="78"/>
      <c r="C662" s="111"/>
      <c r="D662" s="111"/>
      <c r="E662" s="111"/>
      <c r="F662" s="111"/>
      <c r="G662" s="111"/>
      <c r="H662" s="111"/>
      <c r="I662" s="111"/>
      <c r="J662" s="111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21.0" customHeight="1">
      <c r="A663" s="78"/>
      <c r="B663" s="78"/>
      <c r="C663" s="111"/>
      <c r="D663" s="111"/>
      <c r="E663" s="111"/>
      <c r="F663" s="111"/>
      <c r="G663" s="111"/>
      <c r="H663" s="111"/>
      <c r="I663" s="111"/>
      <c r="J663" s="111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21.0" customHeight="1">
      <c r="A664" s="78"/>
      <c r="B664" s="78"/>
      <c r="C664" s="111"/>
      <c r="D664" s="111"/>
      <c r="E664" s="111"/>
      <c r="F664" s="111"/>
      <c r="G664" s="111"/>
      <c r="H664" s="111"/>
      <c r="I664" s="111"/>
      <c r="J664" s="111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21.0" customHeight="1">
      <c r="A665" s="78"/>
      <c r="B665" s="78"/>
      <c r="C665" s="111"/>
      <c r="D665" s="111"/>
      <c r="E665" s="111"/>
      <c r="F665" s="111"/>
      <c r="G665" s="111"/>
      <c r="H665" s="111"/>
      <c r="I665" s="111"/>
      <c r="J665" s="111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21.0" customHeight="1">
      <c r="A666" s="78"/>
      <c r="B666" s="78"/>
      <c r="C666" s="111"/>
      <c r="D666" s="111"/>
      <c r="E666" s="111"/>
      <c r="F666" s="111"/>
      <c r="G666" s="111"/>
      <c r="H666" s="111"/>
      <c r="I666" s="111"/>
      <c r="J666" s="111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21.0" customHeight="1">
      <c r="A667" s="78"/>
      <c r="B667" s="78"/>
      <c r="C667" s="111"/>
      <c r="D667" s="111"/>
      <c r="E667" s="111"/>
      <c r="F667" s="111"/>
      <c r="G667" s="111"/>
      <c r="H667" s="111"/>
      <c r="I667" s="111"/>
      <c r="J667" s="111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21.0" customHeight="1">
      <c r="A668" s="78"/>
      <c r="B668" s="78"/>
      <c r="C668" s="111"/>
      <c r="D668" s="111"/>
      <c r="E668" s="111"/>
      <c r="F668" s="111"/>
      <c r="G668" s="111"/>
      <c r="H668" s="111"/>
      <c r="I668" s="111"/>
      <c r="J668" s="111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21.0" customHeight="1">
      <c r="A669" s="78"/>
      <c r="B669" s="78"/>
      <c r="C669" s="111"/>
      <c r="D669" s="111"/>
      <c r="E669" s="111"/>
      <c r="F669" s="111"/>
      <c r="G669" s="111"/>
      <c r="H669" s="111"/>
      <c r="I669" s="111"/>
      <c r="J669" s="111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21.0" customHeight="1">
      <c r="A670" s="78"/>
      <c r="B670" s="78"/>
      <c r="C670" s="111"/>
      <c r="D670" s="111"/>
      <c r="E670" s="111"/>
      <c r="F670" s="111"/>
      <c r="G670" s="111"/>
      <c r="H670" s="111"/>
      <c r="I670" s="111"/>
      <c r="J670" s="111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21.0" customHeight="1">
      <c r="A671" s="78"/>
      <c r="B671" s="78"/>
      <c r="C671" s="111"/>
      <c r="D671" s="111"/>
      <c r="E671" s="111"/>
      <c r="F671" s="111"/>
      <c r="G671" s="111"/>
      <c r="H671" s="111"/>
      <c r="I671" s="111"/>
      <c r="J671" s="111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21.0" customHeight="1">
      <c r="A672" s="78"/>
      <c r="B672" s="78"/>
      <c r="C672" s="111"/>
      <c r="D672" s="111"/>
      <c r="E672" s="111"/>
      <c r="F672" s="111"/>
      <c r="G672" s="111"/>
      <c r="H672" s="111"/>
      <c r="I672" s="111"/>
      <c r="J672" s="111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21.0" customHeight="1">
      <c r="A673" s="78"/>
      <c r="B673" s="78"/>
      <c r="C673" s="111"/>
      <c r="D673" s="111"/>
      <c r="E673" s="111"/>
      <c r="F673" s="111"/>
      <c r="G673" s="111"/>
      <c r="H673" s="111"/>
      <c r="I673" s="111"/>
      <c r="J673" s="111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21.0" customHeight="1">
      <c r="A674" s="78"/>
      <c r="B674" s="78"/>
      <c r="C674" s="111"/>
      <c r="D674" s="111"/>
      <c r="E674" s="111"/>
      <c r="F674" s="111"/>
      <c r="G674" s="111"/>
      <c r="H674" s="111"/>
      <c r="I674" s="111"/>
      <c r="J674" s="111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21.0" customHeight="1">
      <c r="A675" s="78"/>
      <c r="B675" s="78"/>
      <c r="C675" s="111"/>
      <c r="D675" s="111"/>
      <c r="E675" s="111"/>
      <c r="F675" s="111"/>
      <c r="G675" s="111"/>
      <c r="H675" s="111"/>
      <c r="I675" s="111"/>
      <c r="J675" s="111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21.0" customHeight="1">
      <c r="A676" s="78"/>
      <c r="B676" s="78"/>
      <c r="C676" s="111"/>
      <c r="D676" s="111"/>
      <c r="E676" s="111"/>
      <c r="F676" s="111"/>
      <c r="G676" s="111"/>
      <c r="H676" s="111"/>
      <c r="I676" s="111"/>
      <c r="J676" s="111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21.0" customHeight="1">
      <c r="A677" s="78"/>
      <c r="B677" s="78"/>
      <c r="C677" s="111"/>
      <c r="D677" s="111"/>
      <c r="E677" s="111"/>
      <c r="F677" s="111"/>
      <c r="G677" s="111"/>
      <c r="H677" s="111"/>
      <c r="I677" s="111"/>
      <c r="J677" s="111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21.0" customHeight="1">
      <c r="A678" s="78"/>
      <c r="B678" s="78"/>
      <c r="C678" s="111"/>
      <c r="D678" s="111"/>
      <c r="E678" s="111"/>
      <c r="F678" s="111"/>
      <c r="G678" s="111"/>
      <c r="H678" s="111"/>
      <c r="I678" s="111"/>
      <c r="J678" s="111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21.0" customHeight="1">
      <c r="A679" s="78"/>
      <c r="B679" s="78"/>
      <c r="C679" s="111"/>
      <c r="D679" s="111"/>
      <c r="E679" s="111"/>
      <c r="F679" s="111"/>
      <c r="G679" s="111"/>
      <c r="H679" s="111"/>
      <c r="I679" s="111"/>
      <c r="J679" s="111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21.0" customHeight="1">
      <c r="A680" s="78"/>
      <c r="B680" s="78"/>
      <c r="C680" s="111"/>
      <c r="D680" s="111"/>
      <c r="E680" s="111"/>
      <c r="F680" s="111"/>
      <c r="G680" s="111"/>
      <c r="H680" s="111"/>
      <c r="I680" s="111"/>
      <c r="J680" s="111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21.0" customHeight="1">
      <c r="A681" s="78"/>
      <c r="B681" s="78"/>
      <c r="C681" s="111"/>
      <c r="D681" s="111"/>
      <c r="E681" s="111"/>
      <c r="F681" s="111"/>
      <c r="G681" s="111"/>
      <c r="H681" s="111"/>
      <c r="I681" s="111"/>
      <c r="J681" s="111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21.0" customHeight="1">
      <c r="A682" s="78"/>
      <c r="B682" s="78"/>
      <c r="C682" s="111"/>
      <c r="D682" s="111"/>
      <c r="E682" s="111"/>
      <c r="F682" s="111"/>
      <c r="G682" s="111"/>
      <c r="H682" s="111"/>
      <c r="I682" s="111"/>
      <c r="J682" s="111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21.0" customHeight="1">
      <c r="A683" s="78"/>
      <c r="B683" s="78"/>
      <c r="C683" s="111"/>
      <c r="D683" s="111"/>
      <c r="E683" s="111"/>
      <c r="F683" s="111"/>
      <c r="G683" s="111"/>
      <c r="H683" s="111"/>
      <c r="I683" s="111"/>
      <c r="J683" s="111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21.0" customHeight="1">
      <c r="A684" s="78"/>
      <c r="B684" s="78"/>
      <c r="C684" s="111"/>
      <c r="D684" s="111"/>
      <c r="E684" s="111"/>
      <c r="F684" s="111"/>
      <c r="G684" s="111"/>
      <c r="H684" s="111"/>
      <c r="I684" s="111"/>
      <c r="J684" s="111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21.0" customHeight="1">
      <c r="A685" s="78"/>
      <c r="B685" s="78"/>
      <c r="C685" s="111"/>
      <c r="D685" s="111"/>
      <c r="E685" s="111"/>
      <c r="F685" s="111"/>
      <c r="G685" s="111"/>
      <c r="H685" s="111"/>
      <c r="I685" s="111"/>
      <c r="J685" s="111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21.0" customHeight="1">
      <c r="A686" s="78"/>
      <c r="B686" s="78"/>
      <c r="C686" s="111"/>
      <c r="D686" s="111"/>
      <c r="E686" s="111"/>
      <c r="F686" s="111"/>
      <c r="G686" s="111"/>
      <c r="H686" s="111"/>
      <c r="I686" s="111"/>
      <c r="J686" s="111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21.0" customHeight="1">
      <c r="A687" s="78"/>
      <c r="B687" s="78"/>
      <c r="C687" s="111"/>
      <c r="D687" s="111"/>
      <c r="E687" s="111"/>
      <c r="F687" s="111"/>
      <c r="G687" s="111"/>
      <c r="H687" s="111"/>
      <c r="I687" s="111"/>
      <c r="J687" s="111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21.0" customHeight="1">
      <c r="A688" s="78"/>
      <c r="B688" s="78"/>
      <c r="C688" s="111"/>
      <c r="D688" s="111"/>
      <c r="E688" s="111"/>
      <c r="F688" s="111"/>
      <c r="G688" s="111"/>
      <c r="H688" s="111"/>
      <c r="I688" s="111"/>
      <c r="J688" s="111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21.0" customHeight="1">
      <c r="A689" s="78"/>
      <c r="B689" s="78"/>
      <c r="C689" s="111"/>
      <c r="D689" s="111"/>
      <c r="E689" s="111"/>
      <c r="F689" s="111"/>
      <c r="G689" s="111"/>
      <c r="H689" s="111"/>
      <c r="I689" s="111"/>
      <c r="J689" s="111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21.0" customHeight="1">
      <c r="A690" s="78"/>
      <c r="B690" s="78"/>
      <c r="C690" s="111"/>
      <c r="D690" s="111"/>
      <c r="E690" s="111"/>
      <c r="F690" s="111"/>
      <c r="G690" s="111"/>
      <c r="H690" s="111"/>
      <c r="I690" s="111"/>
      <c r="J690" s="111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21.0" customHeight="1">
      <c r="A691" s="78"/>
      <c r="B691" s="78"/>
      <c r="C691" s="111"/>
      <c r="D691" s="111"/>
      <c r="E691" s="111"/>
      <c r="F691" s="111"/>
      <c r="G691" s="111"/>
      <c r="H691" s="111"/>
      <c r="I691" s="111"/>
      <c r="J691" s="111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21.0" customHeight="1">
      <c r="A692" s="78"/>
      <c r="B692" s="78"/>
      <c r="C692" s="111"/>
      <c r="D692" s="111"/>
      <c r="E692" s="111"/>
      <c r="F692" s="111"/>
      <c r="G692" s="111"/>
      <c r="H692" s="111"/>
      <c r="I692" s="111"/>
      <c r="J692" s="111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21.0" customHeight="1">
      <c r="A693" s="78"/>
      <c r="B693" s="78"/>
      <c r="C693" s="111"/>
      <c r="D693" s="111"/>
      <c r="E693" s="111"/>
      <c r="F693" s="111"/>
      <c r="G693" s="111"/>
      <c r="H693" s="111"/>
      <c r="I693" s="111"/>
      <c r="J693" s="111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21.0" customHeight="1">
      <c r="A694" s="78"/>
      <c r="B694" s="78"/>
      <c r="C694" s="111"/>
      <c r="D694" s="111"/>
      <c r="E694" s="111"/>
      <c r="F694" s="111"/>
      <c r="G694" s="111"/>
      <c r="H694" s="111"/>
      <c r="I694" s="111"/>
      <c r="J694" s="111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21.0" customHeight="1">
      <c r="A695" s="78"/>
      <c r="B695" s="78"/>
      <c r="C695" s="111"/>
      <c r="D695" s="111"/>
      <c r="E695" s="111"/>
      <c r="F695" s="111"/>
      <c r="G695" s="111"/>
      <c r="H695" s="111"/>
      <c r="I695" s="111"/>
      <c r="J695" s="111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21.0" customHeight="1">
      <c r="A696" s="78"/>
      <c r="B696" s="78"/>
      <c r="C696" s="111"/>
      <c r="D696" s="111"/>
      <c r="E696" s="111"/>
      <c r="F696" s="111"/>
      <c r="G696" s="111"/>
      <c r="H696" s="111"/>
      <c r="I696" s="111"/>
      <c r="J696" s="111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21.0" customHeight="1">
      <c r="A697" s="78"/>
      <c r="B697" s="78"/>
      <c r="C697" s="111"/>
      <c r="D697" s="111"/>
      <c r="E697" s="111"/>
      <c r="F697" s="111"/>
      <c r="G697" s="111"/>
      <c r="H697" s="111"/>
      <c r="I697" s="111"/>
      <c r="J697" s="111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21.0" customHeight="1">
      <c r="A698" s="78"/>
      <c r="B698" s="78"/>
      <c r="C698" s="111"/>
      <c r="D698" s="111"/>
      <c r="E698" s="111"/>
      <c r="F698" s="111"/>
      <c r="G698" s="111"/>
      <c r="H698" s="111"/>
      <c r="I698" s="111"/>
      <c r="J698" s="111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21.0" customHeight="1">
      <c r="A699" s="78"/>
      <c r="B699" s="78"/>
      <c r="C699" s="111"/>
      <c r="D699" s="111"/>
      <c r="E699" s="111"/>
      <c r="F699" s="111"/>
      <c r="G699" s="111"/>
      <c r="H699" s="111"/>
      <c r="I699" s="111"/>
      <c r="J699" s="111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21.0" customHeight="1">
      <c r="A700" s="78"/>
      <c r="B700" s="78"/>
      <c r="C700" s="111"/>
      <c r="D700" s="111"/>
      <c r="E700" s="111"/>
      <c r="F700" s="111"/>
      <c r="G700" s="111"/>
      <c r="H700" s="111"/>
      <c r="I700" s="111"/>
      <c r="J700" s="111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21.0" customHeight="1">
      <c r="A701" s="78"/>
      <c r="B701" s="78"/>
      <c r="C701" s="111"/>
      <c r="D701" s="111"/>
      <c r="E701" s="111"/>
      <c r="F701" s="111"/>
      <c r="G701" s="111"/>
      <c r="H701" s="111"/>
      <c r="I701" s="111"/>
      <c r="J701" s="111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21.0" customHeight="1">
      <c r="A702" s="78"/>
      <c r="B702" s="78"/>
      <c r="C702" s="111"/>
      <c r="D702" s="111"/>
      <c r="E702" s="111"/>
      <c r="F702" s="111"/>
      <c r="G702" s="111"/>
      <c r="H702" s="111"/>
      <c r="I702" s="111"/>
      <c r="J702" s="111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21.0" customHeight="1">
      <c r="A703" s="78"/>
      <c r="B703" s="78"/>
      <c r="C703" s="111"/>
      <c r="D703" s="111"/>
      <c r="E703" s="111"/>
      <c r="F703" s="111"/>
      <c r="G703" s="111"/>
      <c r="H703" s="111"/>
      <c r="I703" s="111"/>
      <c r="J703" s="111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21.0" customHeight="1">
      <c r="A704" s="78"/>
      <c r="B704" s="78"/>
      <c r="C704" s="111"/>
      <c r="D704" s="111"/>
      <c r="E704" s="111"/>
      <c r="F704" s="111"/>
      <c r="G704" s="111"/>
      <c r="H704" s="111"/>
      <c r="I704" s="111"/>
      <c r="J704" s="111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21.0" customHeight="1">
      <c r="A705" s="78"/>
      <c r="B705" s="78"/>
      <c r="C705" s="111"/>
      <c r="D705" s="111"/>
      <c r="E705" s="111"/>
      <c r="F705" s="111"/>
      <c r="G705" s="111"/>
      <c r="H705" s="111"/>
      <c r="I705" s="111"/>
      <c r="J705" s="111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21.0" customHeight="1">
      <c r="A706" s="78"/>
      <c r="B706" s="78"/>
      <c r="C706" s="111"/>
      <c r="D706" s="111"/>
      <c r="E706" s="111"/>
      <c r="F706" s="111"/>
      <c r="G706" s="111"/>
      <c r="H706" s="111"/>
      <c r="I706" s="111"/>
      <c r="J706" s="111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21.0" customHeight="1">
      <c r="A707" s="78"/>
      <c r="B707" s="78"/>
      <c r="C707" s="111"/>
      <c r="D707" s="111"/>
      <c r="E707" s="111"/>
      <c r="F707" s="111"/>
      <c r="G707" s="111"/>
      <c r="H707" s="111"/>
      <c r="I707" s="111"/>
      <c r="J707" s="111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21.0" customHeight="1">
      <c r="A708" s="78"/>
      <c r="B708" s="78"/>
      <c r="C708" s="111"/>
      <c r="D708" s="111"/>
      <c r="E708" s="111"/>
      <c r="F708" s="111"/>
      <c r="G708" s="111"/>
      <c r="H708" s="111"/>
      <c r="I708" s="111"/>
      <c r="J708" s="111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21.0" customHeight="1">
      <c r="A709" s="78"/>
      <c r="B709" s="78"/>
      <c r="C709" s="111"/>
      <c r="D709" s="111"/>
      <c r="E709" s="111"/>
      <c r="F709" s="111"/>
      <c r="G709" s="111"/>
      <c r="H709" s="111"/>
      <c r="I709" s="111"/>
      <c r="J709" s="111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21.0" customHeight="1">
      <c r="A710" s="78"/>
      <c r="B710" s="78"/>
      <c r="C710" s="111"/>
      <c r="D710" s="111"/>
      <c r="E710" s="111"/>
      <c r="F710" s="111"/>
      <c r="G710" s="111"/>
      <c r="H710" s="111"/>
      <c r="I710" s="111"/>
      <c r="J710" s="111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21.0" customHeight="1">
      <c r="A711" s="78"/>
      <c r="B711" s="78"/>
      <c r="C711" s="111"/>
      <c r="D711" s="111"/>
      <c r="E711" s="111"/>
      <c r="F711" s="111"/>
      <c r="G711" s="111"/>
      <c r="H711" s="111"/>
      <c r="I711" s="111"/>
      <c r="J711" s="111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21.0" customHeight="1">
      <c r="A712" s="78"/>
      <c r="B712" s="78"/>
      <c r="C712" s="111"/>
      <c r="D712" s="111"/>
      <c r="E712" s="111"/>
      <c r="F712" s="111"/>
      <c r="G712" s="111"/>
      <c r="H712" s="111"/>
      <c r="I712" s="111"/>
      <c r="J712" s="111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21.0" customHeight="1">
      <c r="A713" s="78"/>
      <c r="B713" s="78"/>
      <c r="C713" s="111"/>
      <c r="D713" s="111"/>
      <c r="E713" s="111"/>
      <c r="F713" s="111"/>
      <c r="G713" s="111"/>
      <c r="H713" s="111"/>
      <c r="I713" s="111"/>
      <c r="J713" s="111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21.0" customHeight="1">
      <c r="A714" s="78"/>
      <c r="B714" s="78"/>
      <c r="C714" s="111"/>
      <c r="D714" s="111"/>
      <c r="E714" s="111"/>
      <c r="F714" s="111"/>
      <c r="G714" s="111"/>
      <c r="H714" s="111"/>
      <c r="I714" s="111"/>
      <c r="J714" s="111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21.0" customHeight="1">
      <c r="A715" s="78"/>
      <c r="B715" s="78"/>
      <c r="C715" s="111"/>
      <c r="D715" s="111"/>
      <c r="E715" s="111"/>
      <c r="F715" s="111"/>
      <c r="G715" s="111"/>
      <c r="H715" s="111"/>
      <c r="I715" s="111"/>
      <c r="J715" s="111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21.0" customHeight="1">
      <c r="A716" s="78"/>
      <c r="B716" s="78"/>
      <c r="C716" s="111"/>
      <c r="D716" s="111"/>
      <c r="E716" s="111"/>
      <c r="F716" s="111"/>
      <c r="G716" s="111"/>
      <c r="H716" s="111"/>
      <c r="I716" s="111"/>
      <c r="J716" s="111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21.0" customHeight="1">
      <c r="A717" s="78"/>
      <c r="B717" s="78"/>
      <c r="C717" s="111"/>
      <c r="D717" s="111"/>
      <c r="E717" s="111"/>
      <c r="F717" s="111"/>
      <c r="G717" s="111"/>
      <c r="H717" s="111"/>
      <c r="I717" s="111"/>
      <c r="J717" s="111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21.0" customHeight="1">
      <c r="A718" s="78"/>
      <c r="B718" s="78"/>
      <c r="C718" s="111"/>
      <c r="D718" s="111"/>
      <c r="E718" s="111"/>
      <c r="F718" s="111"/>
      <c r="G718" s="111"/>
      <c r="H718" s="111"/>
      <c r="I718" s="111"/>
      <c r="J718" s="111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21.0" customHeight="1">
      <c r="A719" s="78"/>
      <c r="B719" s="78"/>
      <c r="C719" s="111"/>
      <c r="D719" s="111"/>
      <c r="E719" s="111"/>
      <c r="F719" s="111"/>
      <c r="G719" s="111"/>
      <c r="H719" s="111"/>
      <c r="I719" s="111"/>
      <c r="J719" s="111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21.0" customHeight="1">
      <c r="A720" s="78"/>
      <c r="B720" s="78"/>
      <c r="C720" s="111"/>
      <c r="D720" s="111"/>
      <c r="E720" s="111"/>
      <c r="F720" s="111"/>
      <c r="G720" s="111"/>
      <c r="H720" s="111"/>
      <c r="I720" s="111"/>
      <c r="J720" s="111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21.0" customHeight="1">
      <c r="A721" s="78"/>
      <c r="B721" s="78"/>
      <c r="C721" s="111"/>
      <c r="D721" s="111"/>
      <c r="E721" s="111"/>
      <c r="F721" s="111"/>
      <c r="G721" s="111"/>
      <c r="H721" s="111"/>
      <c r="I721" s="111"/>
      <c r="J721" s="111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21.0" customHeight="1">
      <c r="A722" s="78"/>
      <c r="B722" s="78"/>
      <c r="C722" s="111"/>
      <c r="D722" s="111"/>
      <c r="E722" s="111"/>
      <c r="F722" s="111"/>
      <c r="G722" s="111"/>
      <c r="H722" s="111"/>
      <c r="I722" s="111"/>
      <c r="J722" s="111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21.0" customHeight="1">
      <c r="A723" s="78"/>
      <c r="B723" s="78"/>
      <c r="C723" s="111"/>
      <c r="D723" s="111"/>
      <c r="E723" s="111"/>
      <c r="F723" s="111"/>
      <c r="G723" s="111"/>
      <c r="H723" s="111"/>
      <c r="I723" s="111"/>
      <c r="J723" s="111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21.0" customHeight="1">
      <c r="A724" s="78"/>
      <c r="B724" s="78"/>
      <c r="C724" s="111"/>
      <c r="D724" s="111"/>
      <c r="E724" s="111"/>
      <c r="F724" s="111"/>
      <c r="G724" s="111"/>
      <c r="H724" s="111"/>
      <c r="I724" s="111"/>
      <c r="J724" s="111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21.0" customHeight="1">
      <c r="A725" s="78"/>
      <c r="B725" s="78"/>
      <c r="C725" s="111"/>
      <c r="D725" s="111"/>
      <c r="E725" s="111"/>
      <c r="F725" s="111"/>
      <c r="G725" s="111"/>
      <c r="H725" s="111"/>
      <c r="I725" s="111"/>
      <c r="J725" s="111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21.0" customHeight="1">
      <c r="A726" s="78"/>
      <c r="B726" s="78"/>
      <c r="C726" s="111"/>
      <c r="D726" s="111"/>
      <c r="E726" s="111"/>
      <c r="F726" s="111"/>
      <c r="G726" s="111"/>
      <c r="H726" s="111"/>
      <c r="I726" s="111"/>
      <c r="J726" s="111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21.0" customHeight="1">
      <c r="A727" s="78"/>
      <c r="B727" s="78"/>
      <c r="C727" s="111"/>
      <c r="D727" s="111"/>
      <c r="E727" s="111"/>
      <c r="F727" s="111"/>
      <c r="G727" s="111"/>
      <c r="H727" s="111"/>
      <c r="I727" s="111"/>
      <c r="J727" s="111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21.0" customHeight="1">
      <c r="A728" s="78"/>
      <c r="B728" s="78"/>
      <c r="C728" s="111"/>
      <c r="D728" s="111"/>
      <c r="E728" s="111"/>
      <c r="F728" s="111"/>
      <c r="G728" s="111"/>
      <c r="H728" s="111"/>
      <c r="I728" s="111"/>
      <c r="J728" s="111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21.0" customHeight="1">
      <c r="A729" s="78"/>
      <c r="B729" s="78"/>
      <c r="C729" s="111"/>
      <c r="D729" s="111"/>
      <c r="E729" s="111"/>
      <c r="F729" s="111"/>
      <c r="G729" s="111"/>
      <c r="H729" s="111"/>
      <c r="I729" s="111"/>
      <c r="J729" s="111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21.0" customHeight="1">
      <c r="A730" s="78"/>
      <c r="B730" s="78"/>
      <c r="C730" s="111"/>
      <c r="D730" s="111"/>
      <c r="E730" s="111"/>
      <c r="F730" s="111"/>
      <c r="G730" s="111"/>
      <c r="H730" s="111"/>
      <c r="I730" s="111"/>
      <c r="J730" s="111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21.0" customHeight="1">
      <c r="A731" s="78"/>
      <c r="B731" s="78"/>
      <c r="C731" s="111"/>
      <c r="D731" s="111"/>
      <c r="E731" s="111"/>
      <c r="F731" s="111"/>
      <c r="G731" s="111"/>
      <c r="H731" s="111"/>
      <c r="I731" s="111"/>
      <c r="J731" s="111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21.0" customHeight="1">
      <c r="A732" s="78"/>
      <c r="B732" s="78"/>
      <c r="C732" s="111"/>
      <c r="D732" s="111"/>
      <c r="E732" s="111"/>
      <c r="F732" s="111"/>
      <c r="G732" s="111"/>
      <c r="H732" s="111"/>
      <c r="I732" s="111"/>
      <c r="J732" s="111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21.0" customHeight="1">
      <c r="A733" s="78"/>
      <c r="B733" s="78"/>
      <c r="C733" s="111"/>
      <c r="D733" s="111"/>
      <c r="E733" s="111"/>
      <c r="F733" s="111"/>
      <c r="G733" s="111"/>
      <c r="H733" s="111"/>
      <c r="I733" s="111"/>
      <c r="J733" s="111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21.0" customHeight="1">
      <c r="A734" s="78"/>
      <c r="B734" s="78"/>
      <c r="C734" s="111"/>
      <c r="D734" s="111"/>
      <c r="E734" s="111"/>
      <c r="F734" s="111"/>
      <c r="G734" s="111"/>
      <c r="H734" s="111"/>
      <c r="I734" s="111"/>
      <c r="J734" s="111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21.0" customHeight="1">
      <c r="A735" s="78"/>
      <c r="B735" s="78"/>
      <c r="C735" s="111"/>
      <c r="D735" s="111"/>
      <c r="E735" s="111"/>
      <c r="F735" s="111"/>
      <c r="G735" s="111"/>
      <c r="H735" s="111"/>
      <c r="I735" s="111"/>
      <c r="J735" s="111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21.0" customHeight="1">
      <c r="A736" s="78"/>
      <c r="B736" s="78"/>
      <c r="C736" s="111"/>
      <c r="D736" s="111"/>
      <c r="E736" s="111"/>
      <c r="F736" s="111"/>
      <c r="G736" s="111"/>
      <c r="H736" s="111"/>
      <c r="I736" s="111"/>
      <c r="J736" s="111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21.0" customHeight="1">
      <c r="A737" s="78"/>
      <c r="B737" s="78"/>
      <c r="C737" s="111"/>
      <c r="D737" s="111"/>
      <c r="E737" s="111"/>
      <c r="F737" s="111"/>
      <c r="G737" s="111"/>
      <c r="H737" s="111"/>
      <c r="I737" s="111"/>
      <c r="J737" s="111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21.0" customHeight="1">
      <c r="A738" s="78"/>
      <c r="B738" s="78"/>
      <c r="C738" s="111"/>
      <c r="D738" s="111"/>
      <c r="E738" s="111"/>
      <c r="F738" s="111"/>
      <c r="G738" s="111"/>
      <c r="H738" s="111"/>
      <c r="I738" s="111"/>
      <c r="J738" s="111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21.0" customHeight="1">
      <c r="A739" s="78"/>
      <c r="B739" s="78"/>
      <c r="C739" s="111"/>
      <c r="D739" s="111"/>
      <c r="E739" s="111"/>
      <c r="F739" s="111"/>
      <c r="G739" s="111"/>
      <c r="H739" s="111"/>
      <c r="I739" s="111"/>
      <c r="J739" s="111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21.0" customHeight="1">
      <c r="A740" s="78"/>
      <c r="B740" s="78"/>
      <c r="C740" s="111"/>
      <c r="D740" s="111"/>
      <c r="E740" s="111"/>
      <c r="F740" s="111"/>
      <c r="G740" s="111"/>
      <c r="H740" s="111"/>
      <c r="I740" s="111"/>
      <c r="J740" s="111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21.0" customHeight="1">
      <c r="A741" s="78"/>
      <c r="B741" s="78"/>
      <c r="C741" s="111"/>
      <c r="D741" s="111"/>
      <c r="E741" s="111"/>
      <c r="F741" s="111"/>
      <c r="G741" s="111"/>
      <c r="H741" s="111"/>
      <c r="I741" s="111"/>
      <c r="J741" s="111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21.0" customHeight="1">
      <c r="A742" s="78"/>
      <c r="B742" s="78"/>
      <c r="C742" s="111"/>
      <c r="D742" s="111"/>
      <c r="E742" s="111"/>
      <c r="F742" s="111"/>
      <c r="G742" s="111"/>
      <c r="H742" s="111"/>
      <c r="I742" s="111"/>
      <c r="J742" s="111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21.0" customHeight="1">
      <c r="A743" s="78"/>
      <c r="B743" s="78"/>
      <c r="C743" s="111"/>
      <c r="D743" s="111"/>
      <c r="E743" s="111"/>
      <c r="F743" s="111"/>
      <c r="G743" s="111"/>
      <c r="H743" s="111"/>
      <c r="I743" s="111"/>
      <c r="J743" s="111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21.0" customHeight="1">
      <c r="A744" s="78"/>
      <c r="B744" s="78"/>
      <c r="C744" s="111"/>
      <c r="D744" s="111"/>
      <c r="E744" s="111"/>
      <c r="F744" s="111"/>
      <c r="G744" s="111"/>
      <c r="H744" s="111"/>
      <c r="I744" s="111"/>
      <c r="J744" s="111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21.0" customHeight="1">
      <c r="A745" s="78"/>
      <c r="B745" s="78"/>
      <c r="C745" s="111"/>
      <c r="D745" s="111"/>
      <c r="E745" s="111"/>
      <c r="F745" s="111"/>
      <c r="G745" s="111"/>
      <c r="H745" s="111"/>
      <c r="I745" s="111"/>
      <c r="J745" s="111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21.0" customHeight="1">
      <c r="A746" s="78"/>
      <c r="B746" s="78"/>
      <c r="C746" s="111"/>
      <c r="D746" s="111"/>
      <c r="E746" s="111"/>
      <c r="F746" s="111"/>
      <c r="G746" s="111"/>
      <c r="H746" s="111"/>
      <c r="I746" s="111"/>
      <c r="J746" s="111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21.0" customHeight="1">
      <c r="A747" s="78"/>
      <c r="B747" s="78"/>
      <c r="C747" s="111"/>
      <c r="D747" s="111"/>
      <c r="E747" s="111"/>
      <c r="F747" s="111"/>
      <c r="G747" s="111"/>
      <c r="H747" s="111"/>
      <c r="I747" s="111"/>
      <c r="J747" s="111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21.0" customHeight="1">
      <c r="A748" s="78"/>
      <c r="B748" s="78"/>
      <c r="C748" s="111"/>
      <c r="D748" s="111"/>
      <c r="E748" s="111"/>
      <c r="F748" s="111"/>
      <c r="G748" s="111"/>
      <c r="H748" s="111"/>
      <c r="I748" s="111"/>
      <c r="J748" s="111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21.0" customHeight="1">
      <c r="A749" s="78"/>
      <c r="B749" s="78"/>
      <c r="C749" s="111"/>
      <c r="D749" s="111"/>
      <c r="E749" s="111"/>
      <c r="F749" s="111"/>
      <c r="G749" s="111"/>
      <c r="H749" s="111"/>
      <c r="I749" s="111"/>
      <c r="J749" s="111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21.0" customHeight="1">
      <c r="A750" s="78"/>
      <c r="B750" s="78"/>
      <c r="C750" s="111"/>
      <c r="D750" s="111"/>
      <c r="E750" s="111"/>
      <c r="F750" s="111"/>
      <c r="G750" s="111"/>
      <c r="H750" s="111"/>
      <c r="I750" s="111"/>
      <c r="J750" s="111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21.0" customHeight="1">
      <c r="A751" s="78"/>
      <c r="B751" s="78"/>
      <c r="C751" s="111"/>
      <c r="D751" s="111"/>
      <c r="E751" s="111"/>
      <c r="F751" s="111"/>
      <c r="G751" s="111"/>
      <c r="H751" s="111"/>
      <c r="I751" s="111"/>
      <c r="J751" s="111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21.0" customHeight="1">
      <c r="A752" s="78"/>
      <c r="B752" s="78"/>
      <c r="C752" s="111"/>
      <c r="D752" s="111"/>
      <c r="E752" s="111"/>
      <c r="F752" s="111"/>
      <c r="G752" s="111"/>
      <c r="H752" s="111"/>
      <c r="I752" s="111"/>
      <c r="J752" s="111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21.0" customHeight="1">
      <c r="A753" s="78"/>
      <c r="B753" s="78"/>
      <c r="C753" s="111"/>
      <c r="D753" s="111"/>
      <c r="E753" s="111"/>
      <c r="F753" s="111"/>
      <c r="G753" s="111"/>
      <c r="H753" s="111"/>
      <c r="I753" s="111"/>
      <c r="J753" s="111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21.0" customHeight="1">
      <c r="A754" s="78"/>
      <c r="B754" s="78"/>
      <c r="C754" s="111"/>
      <c r="D754" s="111"/>
      <c r="E754" s="111"/>
      <c r="F754" s="111"/>
      <c r="G754" s="111"/>
      <c r="H754" s="111"/>
      <c r="I754" s="111"/>
      <c r="J754" s="111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21.0" customHeight="1">
      <c r="A755" s="78"/>
      <c r="B755" s="78"/>
      <c r="C755" s="111"/>
      <c r="D755" s="111"/>
      <c r="E755" s="111"/>
      <c r="F755" s="111"/>
      <c r="G755" s="111"/>
      <c r="H755" s="111"/>
      <c r="I755" s="111"/>
      <c r="J755" s="111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21.0" customHeight="1">
      <c r="A756" s="78"/>
      <c r="B756" s="78"/>
      <c r="C756" s="111"/>
      <c r="D756" s="111"/>
      <c r="E756" s="111"/>
      <c r="F756" s="111"/>
      <c r="G756" s="111"/>
      <c r="H756" s="111"/>
      <c r="I756" s="111"/>
      <c r="J756" s="111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21.0" customHeight="1">
      <c r="A757" s="78"/>
      <c r="B757" s="78"/>
      <c r="C757" s="111"/>
      <c r="D757" s="111"/>
      <c r="E757" s="111"/>
      <c r="F757" s="111"/>
      <c r="G757" s="111"/>
      <c r="H757" s="111"/>
      <c r="I757" s="111"/>
      <c r="J757" s="111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21.0" customHeight="1">
      <c r="A758" s="78"/>
      <c r="B758" s="78"/>
      <c r="C758" s="111"/>
      <c r="D758" s="111"/>
      <c r="E758" s="111"/>
      <c r="F758" s="111"/>
      <c r="G758" s="111"/>
      <c r="H758" s="111"/>
      <c r="I758" s="111"/>
      <c r="J758" s="111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21.0" customHeight="1">
      <c r="A759" s="78"/>
      <c r="B759" s="78"/>
      <c r="C759" s="111"/>
      <c r="D759" s="111"/>
      <c r="E759" s="111"/>
      <c r="F759" s="111"/>
      <c r="G759" s="111"/>
      <c r="H759" s="111"/>
      <c r="I759" s="111"/>
      <c r="J759" s="111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21.0" customHeight="1">
      <c r="A760" s="78"/>
      <c r="B760" s="78"/>
      <c r="C760" s="111"/>
      <c r="D760" s="111"/>
      <c r="E760" s="111"/>
      <c r="F760" s="111"/>
      <c r="G760" s="111"/>
      <c r="H760" s="111"/>
      <c r="I760" s="111"/>
      <c r="J760" s="111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21.0" customHeight="1">
      <c r="A761" s="78"/>
      <c r="B761" s="78"/>
      <c r="C761" s="111"/>
      <c r="D761" s="111"/>
      <c r="E761" s="111"/>
      <c r="F761" s="111"/>
      <c r="G761" s="111"/>
      <c r="H761" s="111"/>
      <c r="I761" s="111"/>
      <c r="J761" s="111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21.0" customHeight="1">
      <c r="A762" s="78"/>
      <c r="B762" s="78"/>
      <c r="C762" s="111"/>
      <c r="D762" s="111"/>
      <c r="E762" s="111"/>
      <c r="F762" s="111"/>
      <c r="G762" s="111"/>
      <c r="H762" s="111"/>
      <c r="I762" s="111"/>
      <c r="J762" s="111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21.0" customHeight="1">
      <c r="A763" s="78"/>
      <c r="B763" s="78"/>
      <c r="C763" s="111"/>
      <c r="D763" s="111"/>
      <c r="E763" s="111"/>
      <c r="F763" s="111"/>
      <c r="G763" s="111"/>
      <c r="H763" s="111"/>
      <c r="I763" s="111"/>
      <c r="J763" s="111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21.0" customHeight="1">
      <c r="A764" s="78"/>
      <c r="B764" s="78"/>
      <c r="C764" s="111"/>
      <c r="D764" s="111"/>
      <c r="E764" s="111"/>
      <c r="F764" s="111"/>
      <c r="G764" s="111"/>
      <c r="H764" s="111"/>
      <c r="I764" s="111"/>
      <c r="J764" s="111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21.0" customHeight="1">
      <c r="A765" s="78"/>
      <c r="B765" s="78"/>
      <c r="C765" s="111"/>
      <c r="D765" s="111"/>
      <c r="E765" s="111"/>
      <c r="F765" s="111"/>
      <c r="G765" s="111"/>
      <c r="H765" s="111"/>
      <c r="I765" s="111"/>
      <c r="J765" s="111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21.0" customHeight="1">
      <c r="A766" s="78"/>
      <c r="B766" s="78"/>
      <c r="C766" s="111"/>
      <c r="D766" s="111"/>
      <c r="E766" s="111"/>
      <c r="F766" s="111"/>
      <c r="G766" s="111"/>
      <c r="H766" s="111"/>
      <c r="I766" s="111"/>
      <c r="J766" s="111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21.0" customHeight="1">
      <c r="A767" s="78"/>
      <c r="B767" s="78"/>
      <c r="C767" s="111"/>
      <c r="D767" s="111"/>
      <c r="E767" s="111"/>
      <c r="F767" s="111"/>
      <c r="G767" s="111"/>
      <c r="H767" s="111"/>
      <c r="I767" s="111"/>
      <c r="J767" s="111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21.0" customHeight="1">
      <c r="A768" s="78"/>
      <c r="B768" s="78"/>
      <c r="C768" s="111"/>
      <c r="D768" s="111"/>
      <c r="E768" s="111"/>
      <c r="F768" s="111"/>
      <c r="G768" s="111"/>
      <c r="H768" s="111"/>
      <c r="I768" s="111"/>
      <c r="J768" s="111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21.0" customHeight="1">
      <c r="A769" s="78"/>
      <c r="B769" s="78"/>
      <c r="C769" s="111"/>
      <c r="D769" s="111"/>
      <c r="E769" s="111"/>
      <c r="F769" s="111"/>
      <c r="G769" s="111"/>
      <c r="H769" s="111"/>
      <c r="I769" s="111"/>
      <c r="J769" s="111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21.0" customHeight="1">
      <c r="A770" s="78"/>
      <c r="B770" s="78"/>
      <c r="C770" s="111"/>
      <c r="D770" s="111"/>
      <c r="E770" s="111"/>
      <c r="F770" s="111"/>
      <c r="G770" s="111"/>
      <c r="H770" s="111"/>
      <c r="I770" s="111"/>
      <c r="J770" s="111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21.0" customHeight="1">
      <c r="A771" s="78"/>
      <c r="B771" s="78"/>
      <c r="C771" s="111"/>
      <c r="D771" s="111"/>
      <c r="E771" s="111"/>
      <c r="F771" s="111"/>
      <c r="G771" s="111"/>
      <c r="H771" s="111"/>
      <c r="I771" s="111"/>
      <c r="J771" s="111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21.0" customHeight="1">
      <c r="A772" s="78"/>
      <c r="B772" s="78"/>
      <c r="C772" s="111"/>
      <c r="D772" s="111"/>
      <c r="E772" s="111"/>
      <c r="F772" s="111"/>
      <c r="G772" s="111"/>
      <c r="H772" s="111"/>
      <c r="I772" s="111"/>
      <c r="J772" s="111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21.0" customHeight="1">
      <c r="A773" s="78"/>
      <c r="B773" s="78"/>
      <c r="C773" s="111"/>
      <c r="D773" s="111"/>
      <c r="E773" s="111"/>
      <c r="F773" s="111"/>
      <c r="G773" s="111"/>
      <c r="H773" s="111"/>
      <c r="I773" s="111"/>
      <c r="J773" s="111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21.0" customHeight="1">
      <c r="A774" s="78"/>
      <c r="B774" s="78"/>
      <c r="C774" s="111"/>
      <c r="D774" s="111"/>
      <c r="E774" s="111"/>
      <c r="F774" s="111"/>
      <c r="G774" s="111"/>
      <c r="H774" s="111"/>
      <c r="I774" s="111"/>
      <c r="J774" s="111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21.0" customHeight="1">
      <c r="A775" s="78"/>
      <c r="B775" s="78"/>
      <c r="C775" s="111"/>
      <c r="D775" s="111"/>
      <c r="E775" s="111"/>
      <c r="F775" s="111"/>
      <c r="G775" s="111"/>
      <c r="H775" s="111"/>
      <c r="I775" s="111"/>
      <c r="J775" s="111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21.0" customHeight="1">
      <c r="A776" s="78"/>
      <c r="B776" s="78"/>
      <c r="C776" s="111"/>
      <c r="D776" s="111"/>
      <c r="E776" s="111"/>
      <c r="F776" s="111"/>
      <c r="G776" s="111"/>
      <c r="H776" s="111"/>
      <c r="I776" s="111"/>
      <c r="J776" s="111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21.0" customHeight="1">
      <c r="A777" s="78"/>
      <c r="B777" s="78"/>
      <c r="C777" s="111"/>
      <c r="D777" s="111"/>
      <c r="E777" s="111"/>
      <c r="F777" s="111"/>
      <c r="G777" s="111"/>
      <c r="H777" s="111"/>
      <c r="I777" s="111"/>
      <c r="J777" s="111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21.0" customHeight="1">
      <c r="A778" s="78"/>
      <c r="B778" s="78"/>
      <c r="C778" s="111"/>
      <c r="D778" s="111"/>
      <c r="E778" s="111"/>
      <c r="F778" s="111"/>
      <c r="G778" s="111"/>
      <c r="H778" s="111"/>
      <c r="I778" s="111"/>
      <c r="J778" s="111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21.0" customHeight="1">
      <c r="A779" s="78"/>
      <c r="B779" s="78"/>
      <c r="C779" s="111"/>
      <c r="D779" s="111"/>
      <c r="E779" s="111"/>
      <c r="F779" s="111"/>
      <c r="G779" s="111"/>
      <c r="H779" s="111"/>
      <c r="I779" s="111"/>
      <c r="J779" s="111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21.0" customHeight="1">
      <c r="A780" s="78"/>
      <c r="B780" s="78"/>
      <c r="C780" s="111"/>
      <c r="D780" s="111"/>
      <c r="E780" s="111"/>
      <c r="F780" s="111"/>
      <c r="G780" s="111"/>
      <c r="H780" s="111"/>
      <c r="I780" s="111"/>
      <c r="J780" s="111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21.0" customHeight="1">
      <c r="A781" s="78"/>
      <c r="B781" s="78"/>
      <c r="C781" s="111"/>
      <c r="D781" s="111"/>
      <c r="E781" s="111"/>
      <c r="F781" s="111"/>
      <c r="G781" s="111"/>
      <c r="H781" s="111"/>
      <c r="I781" s="111"/>
      <c r="J781" s="111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21.0" customHeight="1">
      <c r="A782" s="78"/>
      <c r="B782" s="78"/>
      <c r="C782" s="111"/>
      <c r="D782" s="111"/>
      <c r="E782" s="111"/>
      <c r="F782" s="111"/>
      <c r="G782" s="111"/>
      <c r="H782" s="111"/>
      <c r="I782" s="111"/>
      <c r="J782" s="111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21.0" customHeight="1">
      <c r="A783" s="78"/>
      <c r="B783" s="78"/>
      <c r="C783" s="111"/>
      <c r="D783" s="111"/>
      <c r="E783" s="111"/>
      <c r="F783" s="111"/>
      <c r="G783" s="111"/>
      <c r="H783" s="111"/>
      <c r="I783" s="111"/>
      <c r="J783" s="111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21.0" customHeight="1">
      <c r="A784" s="78"/>
      <c r="B784" s="78"/>
      <c r="C784" s="111"/>
      <c r="D784" s="111"/>
      <c r="E784" s="111"/>
      <c r="F784" s="111"/>
      <c r="G784" s="111"/>
      <c r="H784" s="111"/>
      <c r="I784" s="111"/>
      <c r="J784" s="111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21.0" customHeight="1">
      <c r="A785" s="78"/>
      <c r="B785" s="78"/>
      <c r="C785" s="111"/>
      <c r="D785" s="111"/>
      <c r="E785" s="111"/>
      <c r="F785" s="111"/>
      <c r="G785" s="111"/>
      <c r="H785" s="111"/>
      <c r="I785" s="111"/>
      <c r="J785" s="111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21.0" customHeight="1">
      <c r="A786" s="78"/>
      <c r="B786" s="78"/>
      <c r="C786" s="111"/>
      <c r="D786" s="111"/>
      <c r="E786" s="111"/>
      <c r="F786" s="111"/>
      <c r="G786" s="111"/>
      <c r="H786" s="111"/>
      <c r="I786" s="111"/>
      <c r="J786" s="111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21.0" customHeight="1">
      <c r="A787" s="78"/>
      <c r="B787" s="78"/>
      <c r="C787" s="111"/>
      <c r="D787" s="111"/>
      <c r="E787" s="111"/>
      <c r="F787" s="111"/>
      <c r="G787" s="111"/>
      <c r="H787" s="111"/>
      <c r="I787" s="111"/>
      <c r="J787" s="111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21.0" customHeight="1">
      <c r="A788" s="78"/>
      <c r="B788" s="78"/>
      <c r="C788" s="111"/>
      <c r="D788" s="111"/>
      <c r="E788" s="111"/>
      <c r="F788" s="111"/>
      <c r="G788" s="111"/>
      <c r="H788" s="111"/>
      <c r="I788" s="111"/>
      <c r="J788" s="111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21.0" customHeight="1">
      <c r="A789" s="78"/>
      <c r="B789" s="78"/>
      <c r="C789" s="111"/>
      <c r="D789" s="111"/>
      <c r="E789" s="111"/>
      <c r="F789" s="111"/>
      <c r="G789" s="111"/>
      <c r="H789" s="111"/>
      <c r="I789" s="111"/>
      <c r="J789" s="111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21.0" customHeight="1">
      <c r="A790" s="78"/>
      <c r="B790" s="78"/>
      <c r="C790" s="111"/>
      <c r="D790" s="111"/>
      <c r="E790" s="111"/>
      <c r="F790" s="111"/>
      <c r="G790" s="111"/>
      <c r="H790" s="111"/>
      <c r="I790" s="111"/>
      <c r="J790" s="111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21.0" customHeight="1">
      <c r="A791" s="78"/>
      <c r="B791" s="78"/>
      <c r="C791" s="111"/>
      <c r="D791" s="111"/>
      <c r="E791" s="111"/>
      <c r="F791" s="111"/>
      <c r="G791" s="111"/>
      <c r="H791" s="111"/>
      <c r="I791" s="111"/>
      <c r="J791" s="111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21.0" customHeight="1">
      <c r="A792" s="78"/>
      <c r="B792" s="78"/>
      <c r="C792" s="111"/>
      <c r="D792" s="111"/>
      <c r="E792" s="111"/>
      <c r="F792" s="111"/>
      <c r="G792" s="111"/>
      <c r="H792" s="111"/>
      <c r="I792" s="111"/>
      <c r="J792" s="111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21.0" customHeight="1">
      <c r="A793" s="78"/>
      <c r="B793" s="78"/>
      <c r="C793" s="111"/>
      <c r="D793" s="111"/>
      <c r="E793" s="111"/>
      <c r="F793" s="111"/>
      <c r="G793" s="111"/>
      <c r="H793" s="111"/>
      <c r="I793" s="111"/>
      <c r="J793" s="111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21.0" customHeight="1">
      <c r="A794" s="78"/>
      <c r="B794" s="78"/>
      <c r="C794" s="111"/>
      <c r="D794" s="111"/>
      <c r="E794" s="111"/>
      <c r="F794" s="111"/>
      <c r="G794" s="111"/>
      <c r="H794" s="111"/>
      <c r="I794" s="111"/>
      <c r="J794" s="111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21.0" customHeight="1">
      <c r="A795" s="78"/>
      <c r="B795" s="78"/>
      <c r="C795" s="111"/>
      <c r="D795" s="111"/>
      <c r="E795" s="111"/>
      <c r="F795" s="111"/>
      <c r="G795" s="111"/>
      <c r="H795" s="111"/>
      <c r="I795" s="111"/>
      <c r="J795" s="111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21.0" customHeight="1">
      <c r="A796" s="78"/>
      <c r="B796" s="78"/>
      <c r="C796" s="111"/>
      <c r="D796" s="111"/>
      <c r="E796" s="111"/>
      <c r="F796" s="111"/>
      <c r="G796" s="111"/>
      <c r="H796" s="111"/>
      <c r="I796" s="111"/>
      <c r="J796" s="111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21.0" customHeight="1">
      <c r="A797" s="78"/>
      <c r="B797" s="78"/>
      <c r="C797" s="111"/>
      <c r="D797" s="111"/>
      <c r="E797" s="111"/>
      <c r="F797" s="111"/>
      <c r="G797" s="111"/>
      <c r="H797" s="111"/>
      <c r="I797" s="111"/>
      <c r="J797" s="111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21.0" customHeight="1">
      <c r="A798" s="78"/>
      <c r="B798" s="78"/>
      <c r="C798" s="111"/>
      <c r="D798" s="111"/>
      <c r="E798" s="111"/>
      <c r="F798" s="111"/>
      <c r="G798" s="111"/>
      <c r="H798" s="111"/>
      <c r="I798" s="111"/>
      <c r="J798" s="111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21.0" customHeight="1">
      <c r="A799" s="78"/>
      <c r="B799" s="78"/>
      <c r="C799" s="111"/>
      <c r="D799" s="111"/>
      <c r="E799" s="111"/>
      <c r="F799" s="111"/>
      <c r="G799" s="111"/>
      <c r="H799" s="111"/>
      <c r="I799" s="111"/>
      <c r="J799" s="111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21.0" customHeight="1">
      <c r="A800" s="78"/>
      <c r="B800" s="78"/>
      <c r="C800" s="111"/>
      <c r="D800" s="111"/>
      <c r="E800" s="111"/>
      <c r="F800" s="111"/>
      <c r="G800" s="111"/>
      <c r="H800" s="111"/>
      <c r="I800" s="111"/>
      <c r="J800" s="111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21.0" customHeight="1">
      <c r="A801" s="78"/>
      <c r="B801" s="78"/>
      <c r="C801" s="111"/>
      <c r="D801" s="111"/>
      <c r="E801" s="111"/>
      <c r="F801" s="111"/>
      <c r="G801" s="111"/>
      <c r="H801" s="111"/>
      <c r="I801" s="111"/>
      <c r="J801" s="111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21.0" customHeight="1">
      <c r="A802" s="78"/>
      <c r="B802" s="78"/>
      <c r="C802" s="111"/>
      <c r="D802" s="111"/>
      <c r="E802" s="111"/>
      <c r="F802" s="111"/>
      <c r="G802" s="111"/>
      <c r="H802" s="111"/>
      <c r="I802" s="111"/>
      <c r="J802" s="111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21.0" customHeight="1">
      <c r="A803" s="78"/>
      <c r="B803" s="78"/>
      <c r="C803" s="111"/>
      <c r="D803" s="111"/>
      <c r="E803" s="111"/>
      <c r="F803" s="111"/>
      <c r="G803" s="111"/>
      <c r="H803" s="111"/>
      <c r="I803" s="111"/>
      <c r="J803" s="111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21.0" customHeight="1">
      <c r="A804" s="78"/>
      <c r="B804" s="78"/>
      <c r="C804" s="111"/>
      <c r="D804" s="111"/>
      <c r="E804" s="111"/>
      <c r="F804" s="111"/>
      <c r="G804" s="111"/>
      <c r="H804" s="111"/>
      <c r="I804" s="111"/>
      <c r="J804" s="111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21.0" customHeight="1">
      <c r="A805" s="78"/>
      <c r="B805" s="78"/>
      <c r="C805" s="111"/>
      <c r="D805" s="111"/>
      <c r="E805" s="111"/>
      <c r="F805" s="111"/>
      <c r="G805" s="111"/>
      <c r="H805" s="111"/>
      <c r="I805" s="111"/>
      <c r="J805" s="111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21.0" customHeight="1">
      <c r="A806" s="78"/>
      <c r="B806" s="78"/>
      <c r="C806" s="111"/>
      <c r="D806" s="111"/>
      <c r="E806" s="111"/>
      <c r="F806" s="111"/>
      <c r="G806" s="111"/>
      <c r="H806" s="111"/>
      <c r="I806" s="111"/>
      <c r="J806" s="111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21.0" customHeight="1">
      <c r="A807" s="78"/>
      <c r="B807" s="78"/>
      <c r="C807" s="111"/>
      <c r="D807" s="111"/>
      <c r="E807" s="111"/>
      <c r="F807" s="111"/>
      <c r="G807" s="111"/>
      <c r="H807" s="111"/>
      <c r="I807" s="111"/>
      <c r="J807" s="111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21.0" customHeight="1">
      <c r="A808" s="78"/>
      <c r="B808" s="78"/>
      <c r="C808" s="111"/>
      <c r="D808" s="111"/>
      <c r="E808" s="111"/>
      <c r="F808" s="111"/>
      <c r="G808" s="111"/>
      <c r="H808" s="111"/>
      <c r="I808" s="111"/>
      <c r="J808" s="111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21.0" customHeight="1">
      <c r="A809" s="78"/>
      <c r="B809" s="78"/>
      <c r="C809" s="111"/>
      <c r="D809" s="111"/>
      <c r="E809" s="111"/>
      <c r="F809" s="111"/>
      <c r="G809" s="111"/>
      <c r="H809" s="111"/>
      <c r="I809" s="111"/>
      <c r="J809" s="111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21.0" customHeight="1">
      <c r="A810" s="78"/>
      <c r="B810" s="78"/>
      <c r="C810" s="111"/>
      <c r="D810" s="111"/>
      <c r="E810" s="111"/>
      <c r="F810" s="111"/>
      <c r="G810" s="111"/>
      <c r="H810" s="111"/>
      <c r="I810" s="111"/>
      <c r="J810" s="111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21.0" customHeight="1">
      <c r="A811" s="78"/>
      <c r="B811" s="78"/>
      <c r="C811" s="111"/>
      <c r="D811" s="111"/>
      <c r="E811" s="111"/>
      <c r="F811" s="111"/>
      <c r="G811" s="111"/>
      <c r="H811" s="111"/>
      <c r="I811" s="111"/>
      <c r="J811" s="111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21.0" customHeight="1">
      <c r="A812" s="78"/>
      <c r="B812" s="78"/>
      <c r="C812" s="111"/>
      <c r="D812" s="111"/>
      <c r="E812" s="111"/>
      <c r="F812" s="111"/>
      <c r="G812" s="111"/>
      <c r="H812" s="111"/>
      <c r="I812" s="111"/>
      <c r="J812" s="111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21.0" customHeight="1">
      <c r="A813" s="78"/>
      <c r="B813" s="78"/>
      <c r="C813" s="111"/>
      <c r="D813" s="111"/>
      <c r="E813" s="111"/>
      <c r="F813" s="111"/>
      <c r="G813" s="111"/>
      <c r="H813" s="111"/>
      <c r="I813" s="111"/>
      <c r="J813" s="111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21.0" customHeight="1">
      <c r="A814" s="78"/>
      <c r="B814" s="78"/>
      <c r="C814" s="111"/>
      <c r="D814" s="111"/>
      <c r="E814" s="111"/>
      <c r="F814" s="111"/>
      <c r="G814" s="111"/>
      <c r="H814" s="111"/>
      <c r="I814" s="111"/>
      <c r="J814" s="111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21.0" customHeight="1">
      <c r="A815" s="78"/>
      <c r="B815" s="78"/>
      <c r="C815" s="111"/>
      <c r="D815" s="111"/>
      <c r="E815" s="111"/>
      <c r="F815" s="111"/>
      <c r="G815" s="111"/>
      <c r="H815" s="111"/>
      <c r="I815" s="111"/>
      <c r="J815" s="111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21.0" customHeight="1">
      <c r="A816" s="78"/>
      <c r="B816" s="78"/>
      <c r="C816" s="111"/>
      <c r="D816" s="111"/>
      <c r="E816" s="111"/>
      <c r="F816" s="111"/>
      <c r="G816" s="111"/>
      <c r="H816" s="111"/>
      <c r="I816" s="111"/>
      <c r="J816" s="111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21.0" customHeight="1">
      <c r="A817" s="78"/>
      <c r="B817" s="78"/>
      <c r="C817" s="111"/>
      <c r="D817" s="111"/>
      <c r="E817" s="111"/>
      <c r="F817" s="111"/>
      <c r="G817" s="111"/>
      <c r="H817" s="111"/>
      <c r="I817" s="111"/>
      <c r="J817" s="111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21.0" customHeight="1">
      <c r="A818" s="78"/>
      <c r="B818" s="78"/>
      <c r="C818" s="111"/>
      <c r="D818" s="111"/>
      <c r="E818" s="111"/>
      <c r="F818" s="111"/>
      <c r="G818" s="111"/>
      <c r="H818" s="111"/>
      <c r="I818" s="111"/>
      <c r="J818" s="111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21.0" customHeight="1">
      <c r="A819" s="78"/>
      <c r="B819" s="78"/>
      <c r="C819" s="111"/>
      <c r="D819" s="111"/>
      <c r="E819" s="111"/>
      <c r="F819" s="111"/>
      <c r="G819" s="111"/>
      <c r="H819" s="111"/>
      <c r="I819" s="111"/>
      <c r="J819" s="111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21.0" customHeight="1">
      <c r="A820" s="78"/>
      <c r="B820" s="78"/>
      <c r="C820" s="111"/>
      <c r="D820" s="111"/>
      <c r="E820" s="111"/>
      <c r="F820" s="111"/>
      <c r="G820" s="111"/>
      <c r="H820" s="111"/>
      <c r="I820" s="111"/>
      <c r="J820" s="111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21.0" customHeight="1">
      <c r="A821" s="78"/>
      <c r="B821" s="78"/>
      <c r="C821" s="111"/>
      <c r="D821" s="111"/>
      <c r="E821" s="111"/>
      <c r="F821" s="111"/>
      <c r="G821" s="111"/>
      <c r="H821" s="111"/>
      <c r="I821" s="111"/>
      <c r="J821" s="111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21.0" customHeight="1">
      <c r="A822" s="78"/>
      <c r="B822" s="78"/>
      <c r="C822" s="111"/>
      <c r="D822" s="111"/>
      <c r="E822" s="111"/>
      <c r="F822" s="111"/>
      <c r="G822" s="111"/>
      <c r="H822" s="111"/>
      <c r="I822" s="111"/>
      <c r="J822" s="111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21.0" customHeight="1">
      <c r="A823" s="78"/>
      <c r="B823" s="78"/>
      <c r="C823" s="111"/>
      <c r="D823" s="111"/>
      <c r="E823" s="111"/>
      <c r="F823" s="111"/>
      <c r="G823" s="111"/>
      <c r="H823" s="111"/>
      <c r="I823" s="111"/>
      <c r="J823" s="111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21.0" customHeight="1">
      <c r="A824" s="78"/>
      <c r="B824" s="78"/>
      <c r="C824" s="111"/>
      <c r="D824" s="111"/>
      <c r="E824" s="111"/>
      <c r="F824" s="111"/>
      <c r="G824" s="111"/>
      <c r="H824" s="111"/>
      <c r="I824" s="111"/>
      <c r="J824" s="111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21.0" customHeight="1">
      <c r="A825" s="78"/>
      <c r="B825" s="78"/>
      <c r="C825" s="111"/>
      <c r="D825" s="111"/>
      <c r="E825" s="111"/>
      <c r="F825" s="111"/>
      <c r="G825" s="111"/>
      <c r="H825" s="111"/>
      <c r="I825" s="111"/>
      <c r="J825" s="111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21.0" customHeight="1">
      <c r="A826" s="78"/>
      <c r="B826" s="78"/>
      <c r="C826" s="111"/>
      <c r="D826" s="111"/>
      <c r="E826" s="111"/>
      <c r="F826" s="111"/>
      <c r="G826" s="111"/>
      <c r="H826" s="111"/>
      <c r="I826" s="111"/>
      <c r="J826" s="111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21.0" customHeight="1">
      <c r="A827" s="78"/>
      <c r="B827" s="78"/>
      <c r="C827" s="111"/>
      <c r="D827" s="111"/>
      <c r="E827" s="111"/>
      <c r="F827" s="111"/>
      <c r="G827" s="111"/>
      <c r="H827" s="111"/>
      <c r="I827" s="111"/>
      <c r="J827" s="111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21.0" customHeight="1">
      <c r="A828" s="78"/>
      <c r="B828" s="78"/>
      <c r="C828" s="111"/>
      <c r="D828" s="111"/>
      <c r="E828" s="111"/>
      <c r="F828" s="111"/>
      <c r="G828" s="111"/>
      <c r="H828" s="111"/>
      <c r="I828" s="111"/>
      <c r="J828" s="111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21.0" customHeight="1">
      <c r="A829" s="78"/>
      <c r="B829" s="78"/>
      <c r="C829" s="111"/>
      <c r="D829" s="111"/>
      <c r="E829" s="111"/>
      <c r="F829" s="111"/>
      <c r="G829" s="111"/>
      <c r="H829" s="111"/>
      <c r="I829" s="111"/>
      <c r="J829" s="111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21.0" customHeight="1">
      <c r="A830" s="78"/>
      <c r="B830" s="78"/>
      <c r="C830" s="111"/>
      <c r="D830" s="111"/>
      <c r="E830" s="111"/>
      <c r="F830" s="111"/>
      <c r="G830" s="111"/>
      <c r="H830" s="111"/>
      <c r="I830" s="111"/>
      <c r="J830" s="111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21.0" customHeight="1">
      <c r="A831" s="78"/>
      <c r="B831" s="78"/>
      <c r="C831" s="111"/>
      <c r="D831" s="111"/>
      <c r="E831" s="111"/>
      <c r="F831" s="111"/>
      <c r="G831" s="111"/>
      <c r="H831" s="111"/>
      <c r="I831" s="111"/>
      <c r="J831" s="111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21.0" customHeight="1">
      <c r="A832" s="78"/>
      <c r="B832" s="78"/>
      <c r="C832" s="111"/>
      <c r="D832" s="111"/>
      <c r="E832" s="111"/>
      <c r="F832" s="111"/>
      <c r="G832" s="111"/>
      <c r="H832" s="111"/>
      <c r="I832" s="111"/>
      <c r="J832" s="111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21.0" customHeight="1">
      <c r="A833" s="78"/>
      <c r="B833" s="78"/>
      <c r="C833" s="111"/>
      <c r="D833" s="111"/>
      <c r="E833" s="111"/>
      <c r="F833" s="111"/>
      <c r="G833" s="111"/>
      <c r="H833" s="111"/>
      <c r="I833" s="111"/>
      <c r="J833" s="111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21.0" customHeight="1">
      <c r="A834" s="78"/>
      <c r="B834" s="78"/>
      <c r="C834" s="111"/>
      <c r="D834" s="111"/>
      <c r="E834" s="111"/>
      <c r="F834" s="111"/>
      <c r="G834" s="111"/>
      <c r="H834" s="111"/>
      <c r="I834" s="111"/>
      <c r="J834" s="111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21.0" customHeight="1">
      <c r="A835" s="78"/>
      <c r="B835" s="78"/>
      <c r="C835" s="111"/>
      <c r="D835" s="111"/>
      <c r="E835" s="111"/>
      <c r="F835" s="111"/>
      <c r="G835" s="111"/>
      <c r="H835" s="111"/>
      <c r="I835" s="111"/>
      <c r="J835" s="111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21.0" customHeight="1">
      <c r="A836" s="78"/>
      <c r="B836" s="78"/>
      <c r="C836" s="111"/>
      <c r="D836" s="111"/>
      <c r="E836" s="111"/>
      <c r="F836" s="111"/>
      <c r="G836" s="111"/>
      <c r="H836" s="111"/>
      <c r="I836" s="111"/>
      <c r="J836" s="111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21.0" customHeight="1">
      <c r="A837" s="78"/>
      <c r="B837" s="78"/>
      <c r="C837" s="111"/>
      <c r="D837" s="111"/>
      <c r="E837" s="111"/>
      <c r="F837" s="111"/>
      <c r="G837" s="111"/>
      <c r="H837" s="111"/>
      <c r="I837" s="111"/>
      <c r="J837" s="111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21.0" customHeight="1">
      <c r="A838" s="78"/>
      <c r="B838" s="78"/>
      <c r="C838" s="111"/>
      <c r="D838" s="111"/>
      <c r="E838" s="111"/>
      <c r="F838" s="111"/>
      <c r="G838" s="111"/>
      <c r="H838" s="111"/>
      <c r="I838" s="111"/>
      <c r="J838" s="111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21.0" customHeight="1">
      <c r="A839" s="78"/>
      <c r="B839" s="78"/>
      <c r="C839" s="111"/>
      <c r="D839" s="111"/>
      <c r="E839" s="111"/>
      <c r="F839" s="111"/>
      <c r="G839" s="111"/>
      <c r="H839" s="111"/>
      <c r="I839" s="111"/>
      <c r="J839" s="111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21.0" customHeight="1">
      <c r="A840" s="78"/>
      <c r="B840" s="78"/>
      <c r="C840" s="111"/>
      <c r="D840" s="111"/>
      <c r="E840" s="111"/>
      <c r="F840" s="111"/>
      <c r="G840" s="111"/>
      <c r="H840" s="111"/>
      <c r="I840" s="111"/>
      <c r="J840" s="111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21.0" customHeight="1">
      <c r="A841" s="78"/>
      <c r="B841" s="78"/>
      <c r="C841" s="111"/>
      <c r="D841" s="111"/>
      <c r="E841" s="111"/>
      <c r="F841" s="111"/>
      <c r="G841" s="111"/>
      <c r="H841" s="111"/>
      <c r="I841" s="111"/>
      <c r="J841" s="111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21.0" customHeight="1">
      <c r="A842" s="78"/>
      <c r="B842" s="78"/>
      <c r="C842" s="111"/>
      <c r="D842" s="111"/>
      <c r="E842" s="111"/>
      <c r="F842" s="111"/>
      <c r="G842" s="111"/>
      <c r="H842" s="111"/>
      <c r="I842" s="111"/>
      <c r="J842" s="111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21.0" customHeight="1">
      <c r="A843" s="78"/>
      <c r="B843" s="78"/>
      <c r="C843" s="111"/>
      <c r="D843" s="111"/>
      <c r="E843" s="111"/>
      <c r="F843" s="111"/>
      <c r="G843" s="111"/>
      <c r="H843" s="111"/>
      <c r="I843" s="111"/>
      <c r="J843" s="111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21.0" customHeight="1">
      <c r="A844" s="78"/>
      <c r="B844" s="78"/>
      <c r="C844" s="111"/>
      <c r="D844" s="111"/>
      <c r="E844" s="111"/>
      <c r="F844" s="111"/>
      <c r="G844" s="111"/>
      <c r="H844" s="111"/>
      <c r="I844" s="111"/>
      <c r="J844" s="111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21.0" customHeight="1">
      <c r="A845" s="78"/>
      <c r="B845" s="78"/>
      <c r="C845" s="111"/>
      <c r="D845" s="111"/>
      <c r="E845" s="111"/>
      <c r="F845" s="111"/>
      <c r="G845" s="111"/>
      <c r="H845" s="111"/>
      <c r="I845" s="111"/>
      <c r="J845" s="111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21.0" customHeight="1">
      <c r="A846" s="78"/>
      <c r="B846" s="78"/>
      <c r="C846" s="111"/>
      <c r="D846" s="111"/>
      <c r="E846" s="111"/>
      <c r="F846" s="111"/>
      <c r="G846" s="111"/>
      <c r="H846" s="111"/>
      <c r="I846" s="111"/>
      <c r="J846" s="111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21.0" customHeight="1">
      <c r="A847" s="78"/>
      <c r="B847" s="78"/>
      <c r="C847" s="111"/>
      <c r="D847" s="111"/>
      <c r="E847" s="111"/>
      <c r="F847" s="111"/>
      <c r="G847" s="111"/>
      <c r="H847" s="111"/>
      <c r="I847" s="111"/>
      <c r="J847" s="111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21.0" customHeight="1">
      <c r="A848" s="78"/>
      <c r="B848" s="78"/>
      <c r="C848" s="111"/>
      <c r="D848" s="111"/>
      <c r="E848" s="111"/>
      <c r="F848" s="111"/>
      <c r="G848" s="111"/>
      <c r="H848" s="111"/>
      <c r="I848" s="111"/>
      <c r="J848" s="111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21.0" customHeight="1">
      <c r="A849" s="78"/>
      <c r="B849" s="78"/>
      <c r="C849" s="111"/>
      <c r="D849" s="111"/>
      <c r="E849" s="111"/>
      <c r="F849" s="111"/>
      <c r="G849" s="111"/>
      <c r="H849" s="111"/>
      <c r="I849" s="111"/>
      <c r="J849" s="111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21.0" customHeight="1">
      <c r="A850" s="78"/>
      <c r="B850" s="78"/>
      <c r="C850" s="111"/>
      <c r="D850" s="111"/>
      <c r="E850" s="111"/>
      <c r="F850" s="111"/>
      <c r="G850" s="111"/>
      <c r="H850" s="111"/>
      <c r="I850" s="111"/>
      <c r="J850" s="111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21.0" customHeight="1">
      <c r="A851" s="78"/>
      <c r="B851" s="78"/>
      <c r="C851" s="111"/>
      <c r="D851" s="111"/>
      <c r="E851" s="111"/>
      <c r="F851" s="111"/>
      <c r="G851" s="111"/>
      <c r="H851" s="111"/>
      <c r="I851" s="111"/>
      <c r="J851" s="111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21.0" customHeight="1">
      <c r="A852" s="78"/>
      <c r="B852" s="78"/>
      <c r="C852" s="111"/>
      <c r="D852" s="111"/>
      <c r="E852" s="111"/>
      <c r="F852" s="111"/>
      <c r="G852" s="111"/>
      <c r="H852" s="111"/>
      <c r="I852" s="111"/>
      <c r="J852" s="111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21.0" customHeight="1">
      <c r="A853" s="78"/>
      <c r="B853" s="78"/>
      <c r="C853" s="111"/>
      <c r="D853" s="111"/>
      <c r="E853" s="111"/>
      <c r="F853" s="111"/>
      <c r="G853" s="111"/>
      <c r="H853" s="111"/>
      <c r="I853" s="111"/>
      <c r="J853" s="111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21.0" customHeight="1">
      <c r="A854" s="78"/>
      <c r="B854" s="78"/>
      <c r="C854" s="111"/>
      <c r="D854" s="111"/>
      <c r="E854" s="111"/>
      <c r="F854" s="111"/>
      <c r="G854" s="111"/>
      <c r="H854" s="111"/>
      <c r="I854" s="111"/>
      <c r="J854" s="111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21.0" customHeight="1">
      <c r="A855" s="78"/>
      <c r="B855" s="78"/>
      <c r="C855" s="111"/>
      <c r="D855" s="111"/>
      <c r="E855" s="111"/>
      <c r="F855" s="111"/>
      <c r="G855" s="111"/>
      <c r="H855" s="111"/>
      <c r="I855" s="111"/>
      <c r="J855" s="111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21.0" customHeight="1">
      <c r="A856" s="78"/>
      <c r="B856" s="78"/>
      <c r="C856" s="111"/>
      <c r="D856" s="111"/>
      <c r="E856" s="111"/>
      <c r="F856" s="111"/>
      <c r="G856" s="111"/>
      <c r="H856" s="111"/>
      <c r="I856" s="111"/>
      <c r="J856" s="111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21.0" customHeight="1">
      <c r="A857" s="78"/>
      <c r="B857" s="78"/>
      <c r="C857" s="111"/>
      <c r="D857" s="111"/>
      <c r="E857" s="111"/>
      <c r="F857" s="111"/>
      <c r="G857" s="111"/>
      <c r="H857" s="111"/>
      <c r="I857" s="111"/>
      <c r="J857" s="111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21.0" customHeight="1">
      <c r="A858" s="78"/>
      <c r="B858" s="78"/>
      <c r="C858" s="111"/>
      <c r="D858" s="111"/>
      <c r="E858" s="111"/>
      <c r="F858" s="111"/>
      <c r="G858" s="111"/>
      <c r="H858" s="111"/>
      <c r="I858" s="111"/>
      <c r="J858" s="111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21.0" customHeight="1">
      <c r="A859" s="78"/>
      <c r="B859" s="78"/>
      <c r="C859" s="111"/>
      <c r="D859" s="111"/>
      <c r="E859" s="111"/>
      <c r="F859" s="111"/>
      <c r="G859" s="111"/>
      <c r="H859" s="111"/>
      <c r="I859" s="111"/>
      <c r="J859" s="111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21.0" customHeight="1">
      <c r="A860" s="78"/>
      <c r="B860" s="78"/>
      <c r="C860" s="111"/>
      <c r="D860" s="111"/>
      <c r="E860" s="111"/>
      <c r="F860" s="111"/>
      <c r="G860" s="111"/>
      <c r="H860" s="111"/>
      <c r="I860" s="111"/>
      <c r="J860" s="111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21.0" customHeight="1">
      <c r="A861" s="78"/>
      <c r="B861" s="78"/>
      <c r="C861" s="111"/>
      <c r="D861" s="111"/>
      <c r="E861" s="111"/>
      <c r="F861" s="111"/>
      <c r="G861" s="111"/>
      <c r="H861" s="111"/>
      <c r="I861" s="111"/>
      <c r="J861" s="111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21.0" customHeight="1">
      <c r="A862" s="78"/>
      <c r="B862" s="78"/>
      <c r="C862" s="111"/>
      <c r="D862" s="111"/>
      <c r="E862" s="111"/>
      <c r="F862" s="111"/>
      <c r="G862" s="111"/>
      <c r="H862" s="111"/>
      <c r="I862" s="111"/>
      <c r="J862" s="111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21.0" customHeight="1">
      <c r="A863" s="78"/>
      <c r="B863" s="78"/>
      <c r="C863" s="111"/>
      <c r="D863" s="111"/>
      <c r="E863" s="111"/>
      <c r="F863" s="111"/>
      <c r="G863" s="111"/>
      <c r="H863" s="111"/>
      <c r="I863" s="111"/>
      <c r="J863" s="111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21.0" customHeight="1">
      <c r="A864" s="78"/>
      <c r="B864" s="78"/>
      <c r="C864" s="111"/>
      <c r="D864" s="111"/>
      <c r="E864" s="111"/>
      <c r="F864" s="111"/>
      <c r="G864" s="111"/>
      <c r="H864" s="111"/>
      <c r="I864" s="111"/>
      <c r="J864" s="111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21.0" customHeight="1">
      <c r="A865" s="78"/>
      <c r="B865" s="78"/>
      <c r="C865" s="111"/>
      <c r="D865" s="111"/>
      <c r="E865" s="111"/>
      <c r="F865" s="111"/>
      <c r="G865" s="111"/>
      <c r="H865" s="111"/>
      <c r="I865" s="111"/>
      <c r="J865" s="111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21.0" customHeight="1">
      <c r="A866" s="78"/>
      <c r="B866" s="78"/>
      <c r="C866" s="111"/>
      <c r="D866" s="111"/>
      <c r="E866" s="111"/>
      <c r="F866" s="111"/>
      <c r="G866" s="111"/>
      <c r="H866" s="111"/>
      <c r="I866" s="111"/>
      <c r="J866" s="111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21.0" customHeight="1">
      <c r="A867" s="78"/>
      <c r="B867" s="78"/>
      <c r="C867" s="111"/>
      <c r="D867" s="111"/>
      <c r="E867" s="111"/>
      <c r="F867" s="111"/>
      <c r="G867" s="111"/>
      <c r="H867" s="111"/>
      <c r="I867" s="111"/>
      <c r="J867" s="111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21.0" customHeight="1">
      <c r="A868" s="78"/>
      <c r="B868" s="78"/>
      <c r="C868" s="111"/>
      <c r="D868" s="111"/>
      <c r="E868" s="111"/>
      <c r="F868" s="111"/>
      <c r="G868" s="111"/>
      <c r="H868" s="111"/>
      <c r="I868" s="111"/>
      <c r="J868" s="111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21.0" customHeight="1">
      <c r="A869" s="78"/>
      <c r="B869" s="78"/>
      <c r="C869" s="111"/>
      <c r="D869" s="111"/>
      <c r="E869" s="111"/>
      <c r="F869" s="111"/>
      <c r="G869" s="111"/>
      <c r="H869" s="111"/>
      <c r="I869" s="111"/>
      <c r="J869" s="111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21.0" customHeight="1">
      <c r="A870" s="78"/>
      <c r="B870" s="78"/>
      <c r="C870" s="111"/>
      <c r="D870" s="111"/>
      <c r="E870" s="111"/>
      <c r="F870" s="111"/>
      <c r="G870" s="111"/>
      <c r="H870" s="111"/>
      <c r="I870" s="111"/>
      <c r="J870" s="111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21.0" customHeight="1">
      <c r="A871" s="78"/>
      <c r="B871" s="78"/>
      <c r="C871" s="111"/>
      <c r="D871" s="111"/>
      <c r="E871" s="111"/>
      <c r="F871" s="111"/>
      <c r="G871" s="111"/>
      <c r="H871" s="111"/>
      <c r="I871" s="111"/>
      <c r="J871" s="111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21.0" customHeight="1">
      <c r="A872" s="78"/>
      <c r="B872" s="78"/>
      <c r="C872" s="111"/>
      <c r="D872" s="111"/>
      <c r="E872" s="111"/>
      <c r="F872" s="111"/>
      <c r="G872" s="111"/>
      <c r="H872" s="111"/>
      <c r="I872" s="111"/>
      <c r="J872" s="111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21.0" customHeight="1">
      <c r="A873" s="78"/>
      <c r="B873" s="78"/>
      <c r="C873" s="111"/>
      <c r="D873" s="111"/>
      <c r="E873" s="111"/>
      <c r="F873" s="111"/>
      <c r="G873" s="111"/>
      <c r="H873" s="111"/>
      <c r="I873" s="111"/>
      <c r="J873" s="111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21.0" customHeight="1">
      <c r="A874" s="78"/>
      <c r="B874" s="78"/>
      <c r="C874" s="111"/>
      <c r="D874" s="111"/>
      <c r="E874" s="111"/>
      <c r="F874" s="111"/>
      <c r="G874" s="111"/>
      <c r="H874" s="111"/>
      <c r="I874" s="111"/>
      <c r="J874" s="111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21.0" customHeight="1">
      <c r="A875" s="78"/>
      <c r="B875" s="78"/>
      <c r="C875" s="111"/>
      <c r="D875" s="111"/>
      <c r="E875" s="111"/>
      <c r="F875" s="111"/>
      <c r="G875" s="111"/>
      <c r="H875" s="111"/>
      <c r="I875" s="111"/>
      <c r="J875" s="111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21.0" customHeight="1">
      <c r="A876" s="78"/>
      <c r="B876" s="78"/>
      <c r="C876" s="111"/>
      <c r="D876" s="111"/>
      <c r="E876" s="111"/>
      <c r="F876" s="111"/>
      <c r="G876" s="111"/>
      <c r="H876" s="111"/>
      <c r="I876" s="111"/>
      <c r="J876" s="111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21.0" customHeight="1">
      <c r="A877" s="78"/>
      <c r="B877" s="78"/>
      <c r="C877" s="111"/>
      <c r="D877" s="111"/>
      <c r="E877" s="111"/>
      <c r="F877" s="111"/>
      <c r="G877" s="111"/>
      <c r="H877" s="111"/>
      <c r="I877" s="111"/>
      <c r="J877" s="111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21.0" customHeight="1">
      <c r="A878" s="78"/>
      <c r="B878" s="78"/>
      <c r="C878" s="111"/>
      <c r="D878" s="111"/>
      <c r="E878" s="111"/>
      <c r="F878" s="111"/>
      <c r="G878" s="111"/>
      <c r="H878" s="111"/>
      <c r="I878" s="111"/>
      <c r="J878" s="111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21.0" customHeight="1">
      <c r="A879" s="78"/>
      <c r="B879" s="78"/>
      <c r="C879" s="111"/>
      <c r="D879" s="111"/>
      <c r="E879" s="111"/>
      <c r="F879" s="111"/>
      <c r="G879" s="111"/>
      <c r="H879" s="111"/>
      <c r="I879" s="111"/>
      <c r="J879" s="111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21.0" customHeight="1">
      <c r="A880" s="78"/>
      <c r="B880" s="78"/>
      <c r="C880" s="111"/>
      <c r="D880" s="111"/>
      <c r="E880" s="111"/>
      <c r="F880" s="111"/>
      <c r="G880" s="111"/>
      <c r="H880" s="111"/>
      <c r="I880" s="111"/>
      <c r="J880" s="111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21.0" customHeight="1">
      <c r="A881" s="78"/>
      <c r="B881" s="78"/>
      <c r="C881" s="111"/>
      <c r="D881" s="111"/>
      <c r="E881" s="111"/>
      <c r="F881" s="111"/>
      <c r="G881" s="111"/>
      <c r="H881" s="111"/>
      <c r="I881" s="111"/>
      <c r="J881" s="111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21.0" customHeight="1">
      <c r="A882" s="78"/>
      <c r="B882" s="78"/>
      <c r="C882" s="111"/>
      <c r="D882" s="111"/>
      <c r="E882" s="111"/>
      <c r="F882" s="111"/>
      <c r="G882" s="111"/>
      <c r="H882" s="111"/>
      <c r="I882" s="111"/>
      <c r="J882" s="111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21.0" customHeight="1">
      <c r="A883" s="78"/>
      <c r="B883" s="78"/>
      <c r="C883" s="111"/>
      <c r="D883" s="111"/>
      <c r="E883" s="111"/>
      <c r="F883" s="111"/>
      <c r="G883" s="111"/>
      <c r="H883" s="111"/>
      <c r="I883" s="111"/>
      <c r="J883" s="111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21.0" customHeight="1">
      <c r="A884" s="78"/>
      <c r="B884" s="78"/>
      <c r="C884" s="111"/>
      <c r="D884" s="111"/>
      <c r="E884" s="111"/>
      <c r="F884" s="111"/>
      <c r="G884" s="111"/>
      <c r="H884" s="111"/>
      <c r="I884" s="111"/>
      <c r="J884" s="111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21.0" customHeight="1">
      <c r="A885" s="78"/>
      <c r="B885" s="78"/>
      <c r="C885" s="111"/>
      <c r="D885" s="111"/>
      <c r="E885" s="111"/>
      <c r="F885" s="111"/>
      <c r="G885" s="111"/>
      <c r="H885" s="111"/>
      <c r="I885" s="111"/>
      <c r="J885" s="111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21.0" customHeight="1">
      <c r="A886" s="78"/>
      <c r="B886" s="78"/>
      <c r="C886" s="111"/>
      <c r="D886" s="111"/>
      <c r="E886" s="111"/>
      <c r="F886" s="111"/>
      <c r="G886" s="111"/>
      <c r="H886" s="111"/>
      <c r="I886" s="111"/>
      <c r="J886" s="111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21.0" customHeight="1">
      <c r="A887" s="78"/>
      <c r="B887" s="78"/>
      <c r="C887" s="111"/>
      <c r="D887" s="111"/>
      <c r="E887" s="111"/>
      <c r="F887" s="111"/>
      <c r="G887" s="111"/>
      <c r="H887" s="111"/>
      <c r="I887" s="111"/>
      <c r="J887" s="111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21.0" customHeight="1">
      <c r="A888" s="78"/>
      <c r="B888" s="78"/>
      <c r="C888" s="111"/>
      <c r="D888" s="111"/>
      <c r="E888" s="111"/>
      <c r="F888" s="111"/>
      <c r="G888" s="111"/>
      <c r="H888" s="111"/>
      <c r="I888" s="111"/>
      <c r="J888" s="111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21.0" customHeight="1">
      <c r="A889" s="78"/>
      <c r="B889" s="78"/>
      <c r="C889" s="111"/>
      <c r="D889" s="111"/>
      <c r="E889" s="111"/>
      <c r="F889" s="111"/>
      <c r="G889" s="111"/>
      <c r="H889" s="111"/>
      <c r="I889" s="111"/>
      <c r="J889" s="111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21.0" customHeight="1">
      <c r="A890" s="78"/>
      <c r="B890" s="78"/>
      <c r="C890" s="111"/>
      <c r="D890" s="111"/>
      <c r="E890" s="111"/>
      <c r="F890" s="111"/>
      <c r="G890" s="111"/>
      <c r="H890" s="111"/>
      <c r="I890" s="111"/>
      <c r="J890" s="111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21.0" customHeight="1">
      <c r="A891" s="78"/>
      <c r="B891" s="78"/>
      <c r="C891" s="111"/>
      <c r="D891" s="111"/>
      <c r="E891" s="111"/>
      <c r="F891" s="111"/>
      <c r="G891" s="111"/>
      <c r="H891" s="111"/>
      <c r="I891" s="111"/>
      <c r="J891" s="111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21.0" customHeight="1">
      <c r="A892" s="78"/>
      <c r="B892" s="78"/>
      <c r="C892" s="111"/>
      <c r="D892" s="111"/>
      <c r="E892" s="111"/>
      <c r="F892" s="111"/>
      <c r="G892" s="111"/>
      <c r="H892" s="111"/>
      <c r="I892" s="111"/>
      <c r="J892" s="111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21.0" customHeight="1">
      <c r="A893" s="78"/>
      <c r="B893" s="78"/>
      <c r="C893" s="111"/>
      <c r="D893" s="111"/>
      <c r="E893" s="111"/>
      <c r="F893" s="111"/>
      <c r="G893" s="111"/>
      <c r="H893" s="111"/>
      <c r="I893" s="111"/>
      <c r="J893" s="111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21.0" customHeight="1">
      <c r="A894" s="78"/>
      <c r="B894" s="78"/>
      <c r="C894" s="111"/>
      <c r="D894" s="111"/>
      <c r="E894" s="111"/>
      <c r="F894" s="111"/>
      <c r="G894" s="111"/>
      <c r="H894" s="111"/>
      <c r="I894" s="111"/>
      <c r="J894" s="111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21.0" customHeight="1">
      <c r="A895" s="78"/>
      <c r="B895" s="78"/>
      <c r="C895" s="111"/>
      <c r="D895" s="111"/>
      <c r="E895" s="111"/>
      <c r="F895" s="111"/>
      <c r="G895" s="111"/>
      <c r="H895" s="111"/>
      <c r="I895" s="111"/>
      <c r="J895" s="111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21.0" customHeight="1">
      <c r="A896" s="78"/>
      <c r="B896" s="78"/>
      <c r="C896" s="111"/>
      <c r="D896" s="111"/>
      <c r="E896" s="111"/>
      <c r="F896" s="111"/>
      <c r="G896" s="111"/>
      <c r="H896" s="111"/>
      <c r="I896" s="111"/>
      <c r="J896" s="111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21.0" customHeight="1">
      <c r="A897" s="78"/>
      <c r="B897" s="78"/>
      <c r="C897" s="111"/>
      <c r="D897" s="111"/>
      <c r="E897" s="111"/>
      <c r="F897" s="111"/>
      <c r="G897" s="111"/>
      <c r="H897" s="111"/>
      <c r="I897" s="111"/>
      <c r="J897" s="111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21.0" customHeight="1">
      <c r="A898" s="78"/>
      <c r="B898" s="78"/>
      <c r="C898" s="111"/>
      <c r="D898" s="111"/>
      <c r="E898" s="111"/>
      <c r="F898" s="111"/>
      <c r="G898" s="111"/>
      <c r="H898" s="111"/>
      <c r="I898" s="111"/>
      <c r="J898" s="111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21.0" customHeight="1">
      <c r="A899" s="78"/>
      <c r="B899" s="78"/>
      <c r="C899" s="111"/>
      <c r="D899" s="111"/>
      <c r="E899" s="111"/>
      <c r="F899" s="111"/>
      <c r="G899" s="111"/>
      <c r="H899" s="111"/>
      <c r="I899" s="111"/>
      <c r="J899" s="111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21.0" customHeight="1">
      <c r="A900" s="78"/>
      <c r="B900" s="78"/>
      <c r="C900" s="111"/>
      <c r="D900" s="111"/>
      <c r="E900" s="111"/>
      <c r="F900" s="111"/>
      <c r="G900" s="111"/>
      <c r="H900" s="111"/>
      <c r="I900" s="111"/>
      <c r="J900" s="111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21.0" customHeight="1">
      <c r="A901" s="78"/>
      <c r="B901" s="78"/>
      <c r="C901" s="111"/>
      <c r="D901" s="111"/>
      <c r="E901" s="111"/>
      <c r="F901" s="111"/>
      <c r="G901" s="111"/>
      <c r="H901" s="111"/>
      <c r="I901" s="111"/>
      <c r="J901" s="111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21.0" customHeight="1">
      <c r="A902" s="78"/>
      <c r="B902" s="78"/>
      <c r="C902" s="111"/>
      <c r="D902" s="111"/>
      <c r="E902" s="111"/>
      <c r="F902" s="111"/>
      <c r="G902" s="111"/>
      <c r="H902" s="111"/>
      <c r="I902" s="111"/>
      <c r="J902" s="111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21.0" customHeight="1">
      <c r="A903" s="78"/>
      <c r="B903" s="78"/>
      <c r="C903" s="111"/>
      <c r="D903" s="111"/>
      <c r="E903" s="111"/>
      <c r="F903" s="111"/>
      <c r="G903" s="111"/>
      <c r="H903" s="111"/>
      <c r="I903" s="111"/>
      <c r="J903" s="111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21.0" customHeight="1">
      <c r="A904" s="78"/>
      <c r="B904" s="78"/>
      <c r="C904" s="111"/>
      <c r="D904" s="111"/>
      <c r="E904" s="111"/>
      <c r="F904" s="111"/>
      <c r="G904" s="111"/>
      <c r="H904" s="111"/>
      <c r="I904" s="111"/>
      <c r="J904" s="111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21.0" customHeight="1">
      <c r="A905" s="78"/>
      <c r="B905" s="78"/>
      <c r="C905" s="111"/>
      <c r="D905" s="111"/>
      <c r="E905" s="111"/>
      <c r="F905" s="111"/>
      <c r="G905" s="111"/>
      <c r="H905" s="111"/>
      <c r="I905" s="111"/>
      <c r="J905" s="111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21.0" customHeight="1">
      <c r="A906" s="78"/>
      <c r="B906" s="78"/>
      <c r="C906" s="111"/>
      <c r="D906" s="111"/>
      <c r="E906" s="111"/>
      <c r="F906" s="111"/>
      <c r="G906" s="111"/>
      <c r="H906" s="111"/>
      <c r="I906" s="111"/>
      <c r="J906" s="111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21.0" customHeight="1">
      <c r="A907" s="78"/>
      <c r="B907" s="78"/>
      <c r="C907" s="111"/>
      <c r="D907" s="111"/>
      <c r="E907" s="111"/>
      <c r="F907" s="111"/>
      <c r="G907" s="111"/>
      <c r="H907" s="111"/>
      <c r="I907" s="111"/>
      <c r="J907" s="111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21.0" customHeight="1">
      <c r="A908" s="78"/>
      <c r="B908" s="78"/>
      <c r="C908" s="111"/>
      <c r="D908" s="111"/>
      <c r="E908" s="111"/>
      <c r="F908" s="111"/>
      <c r="G908" s="111"/>
      <c r="H908" s="111"/>
      <c r="I908" s="111"/>
      <c r="J908" s="111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21.0" customHeight="1">
      <c r="A909" s="78"/>
      <c r="B909" s="78"/>
      <c r="C909" s="111"/>
      <c r="D909" s="111"/>
      <c r="E909" s="111"/>
      <c r="F909" s="111"/>
      <c r="G909" s="111"/>
      <c r="H909" s="111"/>
      <c r="I909" s="111"/>
      <c r="J909" s="111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21.0" customHeight="1">
      <c r="A910" s="78"/>
      <c r="B910" s="78"/>
      <c r="C910" s="111"/>
      <c r="D910" s="111"/>
      <c r="E910" s="111"/>
      <c r="F910" s="111"/>
      <c r="G910" s="111"/>
      <c r="H910" s="111"/>
      <c r="I910" s="111"/>
      <c r="J910" s="111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21.0" customHeight="1">
      <c r="A911" s="78"/>
      <c r="B911" s="78"/>
      <c r="C911" s="111"/>
      <c r="D911" s="111"/>
      <c r="E911" s="111"/>
      <c r="F911" s="111"/>
      <c r="G911" s="111"/>
      <c r="H911" s="111"/>
      <c r="I911" s="111"/>
      <c r="J911" s="111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21.0" customHeight="1">
      <c r="A912" s="78"/>
      <c r="B912" s="78"/>
      <c r="C912" s="111"/>
      <c r="D912" s="111"/>
      <c r="E912" s="111"/>
      <c r="F912" s="111"/>
      <c r="G912" s="111"/>
      <c r="H912" s="111"/>
      <c r="I912" s="111"/>
      <c r="J912" s="111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21.0" customHeight="1">
      <c r="A913" s="78"/>
      <c r="B913" s="78"/>
      <c r="C913" s="111"/>
      <c r="D913" s="111"/>
      <c r="E913" s="111"/>
      <c r="F913" s="111"/>
      <c r="G913" s="111"/>
      <c r="H913" s="111"/>
      <c r="I913" s="111"/>
      <c r="J913" s="111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21.0" customHeight="1">
      <c r="A914" s="78"/>
      <c r="B914" s="78"/>
      <c r="C914" s="111"/>
      <c r="D914" s="111"/>
      <c r="E914" s="111"/>
      <c r="F914" s="111"/>
      <c r="G914" s="111"/>
      <c r="H914" s="111"/>
      <c r="I914" s="111"/>
      <c r="J914" s="111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21.0" customHeight="1">
      <c r="A915" s="78"/>
      <c r="B915" s="78"/>
      <c r="C915" s="111"/>
      <c r="D915" s="111"/>
      <c r="E915" s="111"/>
      <c r="F915" s="111"/>
      <c r="G915" s="111"/>
      <c r="H915" s="111"/>
      <c r="I915" s="111"/>
      <c r="J915" s="111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21.0" customHeight="1">
      <c r="A916" s="78"/>
      <c r="B916" s="78"/>
      <c r="C916" s="111"/>
      <c r="D916" s="111"/>
      <c r="E916" s="111"/>
      <c r="F916" s="111"/>
      <c r="G916" s="111"/>
      <c r="H916" s="111"/>
      <c r="I916" s="111"/>
      <c r="J916" s="111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21.0" customHeight="1">
      <c r="A917" s="78"/>
      <c r="B917" s="78"/>
      <c r="C917" s="111"/>
      <c r="D917" s="111"/>
      <c r="E917" s="111"/>
      <c r="F917" s="111"/>
      <c r="G917" s="111"/>
      <c r="H917" s="111"/>
      <c r="I917" s="111"/>
      <c r="J917" s="111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21.0" customHeight="1">
      <c r="A918" s="78"/>
      <c r="B918" s="78"/>
      <c r="C918" s="111"/>
      <c r="D918" s="111"/>
      <c r="E918" s="111"/>
      <c r="F918" s="111"/>
      <c r="G918" s="111"/>
      <c r="H918" s="111"/>
      <c r="I918" s="111"/>
      <c r="J918" s="111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21.0" customHeight="1">
      <c r="A919" s="78"/>
      <c r="B919" s="78"/>
      <c r="C919" s="111"/>
      <c r="D919" s="111"/>
      <c r="E919" s="111"/>
      <c r="F919" s="111"/>
      <c r="G919" s="111"/>
      <c r="H919" s="111"/>
      <c r="I919" s="111"/>
      <c r="J919" s="111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21.0" customHeight="1">
      <c r="A920" s="78"/>
      <c r="B920" s="78"/>
      <c r="C920" s="111"/>
      <c r="D920" s="111"/>
      <c r="E920" s="111"/>
      <c r="F920" s="111"/>
      <c r="G920" s="111"/>
      <c r="H920" s="111"/>
      <c r="I920" s="111"/>
      <c r="J920" s="111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21.0" customHeight="1">
      <c r="A921" s="78"/>
      <c r="B921" s="78"/>
      <c r="C921" s="111"/>
      <c r="D921" s="111"/>
      <c r="E921" s="111"/>
      <c r="F921" s="111"/>
      <c r="G921" s="111"/>
      <c r="H921" s="111"/>
      <c r="I921" s="111"/>
      <c r="J921" s="111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21.0" customHeight="1">
      <c r="A922" s="78"/>
      <c r="B922" s="78"/>
      <c r="C922" s="111"/>
      <c r="D922" s="111"/>
      <c r="E922" s="111"/>
      <c r="F922" s="111"/>
      <c r="G922" s="111"/>
      <c r="H922" s="111"/>
      <c r="I922" s="111"/>
      <c r="J922" s="111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21.0" customHeight="1">
      <c r="A923" s="78"/>
      <c r="B923" s="78"/>
      <c r="C923" s="111"/>
      <c r="D923" s="111"/>
      <c r="E923" s="111"/>
      <c r="F923" s="111"/>
      <c r="G923" s="111"/>
      <c r="H923" s="111"/>
      <c r="I923" s="111"/>
      <c r="J923" s="111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21.0" customHeight="1">
      <c r="A924" s="78"/>
      <c r="B924" s="78"/>
      <c r="C924" s="111"/>
      <c r="D924" s="111"/>
      <c r="E924" s="111"/>
      <c r="F924" s="111"/>
      <c r="G924" s="111"/>
      <c r="H924" s="111"/>
      <c r="I924" s="111"/>
      <c r="J924" s="111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21.0" customHeight="1">
      <c r="A925" s="78"/>
      <c r="B925" s="78"/>
      <c r="C925" s="111"/>
      <c r="D925" s="111"/>
      <c r="E925" s="111"/>
      <c r="F925" s="111"/>
      <c r="G925" s="111"/>
      <c r="H925" s="111"/>
      <c r="I925" s="111"/>
      <c r="J925" s="111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21.0" customHeight="1">
      <c r="A926" s="78"/>
      <c r="B926" s="78"/>
      <c r="C926" s="111"/>
      <c r="D926" s="111"/>
      <c r="E926" s="111"/>
      <c r="F926" s="111"/>
      <c r="G926" s="111"/>
      <c r="H926" s="111"/>
      <c r="I926" s="111"/>
      <c r="J926" s="111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21.0" customHeight="1">
      <c r="A927" s="78"/>
      <c r="B927" s="78"/>
      <c r="C927" s="111"/>
      <c r="D927" s="111"/>
      <c r="E927" s="111"/>
      <c r="F927" s="111"/>
      <c r="G927" s="111"/>
      <c r="H927" s="111"/>
      <c r="I927" s="111"/>
      <c r="J927" s="111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21.0" customHeight="1">
      <c r="A928" s="78"/>
      <c r="B928" s="78"/>
      <c r="C928" s="111"/>
      <c r="D928" s="111"/>
      <c r="E928" s="111"/>
      <c r="F928" s="111"/>
      <c r="G928" s="111"/>
      <c r="H928" s="111"/>
      <c r="I928" s="111"/>
      <c r="J928" s="111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21.0" customHeight="1">
      <c r="A929" s="78"/>
      <c r="B929" s="78"/>
      <c r="C929" s="111"/>
      <c r="D929" s="111"/>
      <c r="E929" s="111"/>
      <c r="F929" s="111"/>
      <c r="G929" s="111"/>
      <c r="H929" s="111"/>
      <c r="I929" s="111"/>
      <c r="J929" s="111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21.0" customHeight="1">
      <c r="A930" s="78"/>
      <c r="B930" s="78"/>
      <c r="C930" s="111"/>
      <c r="D930" s="111"/>
      <c r="E930" s="111"/>
      <c r="F930" s="111"/>
      <c r="G930" s="111"/>
      <c r="H930" s="111"/>
      <c r="I930" s="111"/>
      <c r="J930" s="111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21.0" customHeight="1">
      <c r="A931" s="78"/>
      <c r="B931" s="78"/>
      <c r="C931" s="111"/>
      <c r="D931" s="111"/>
      <c r="E931" s="111"/>
      <c r="F931" s="111"/>
      <c r="G931" s="111"/>
      <c r="H931" s="111"/>
      <c r="I931" s="111"/>
      <c r="J931" s="111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21.0" customHeight="1">
      <c r="A932" s="78"/>
      <c r="B932" s="78"/>
      <c r="C932" s="111"/>
      <c r="D932" s="111"/>
      <c r="E932" s="111"/>
      <c r="F932" s="111"/>
      <c r="G932" s="111"/>
      <c r="H932" s="111"/>
      <c r="I932" s="111"/>
      <c r="J932" s="111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21.0" customHeight="1">
      <c r="A933" s="78"/>
      <c r="B933" s="78"/>
      <c r="C933" s="111"/>
      <c r="D933" s="111"/>
      <c r="E933" s="111"/>
      <c r="F933" s="111"/>
      <c r="G933" s="111"/>
      <c r="H933" s="111"/>
      <c r="I933" s="111"/>
      <c r="J933" s="111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21.0" customHeight="1">
      <c r="A934" s="78"/>
      <c r="B934" s="78"/>
      <c r="C934" s="111"/>
      <c r="D934" s="111"/>
      <c r="E934" s="111"/>
      <c r="F934" s="111"/>
      <c r="G934" s="111"/>
      <c r="H934" s="111"/>
      <c r="I934" s="111"/>
      <c r="J934" s="111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21.0" customHeight="1">
      <c r="A935" s="78"/>
      <c r="B935" s="78"/>
      <c r="C935" s="111"/>
      <c r="D935" s="111"/>
      <c r="E935" s="111"/>
      <c r="F935" s="111"/>
      <c r="G935" s="111"/>
      <c r="H935" s="111"/>
      <c r="I935" s="111"/>
      <c r="J935" s="111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21.0" customHeight="1">
      <c r="A936" s="78"/>
      <c r="B936" s="78"/>
      <c r="C936" s="111"/>
      <c r="D936" s="111"/>
      <c r="E936" s="111"/>
      <c r="F936" s="111"/>
      <c r="G936" s="111"/>
      <c r="H936" s="111"/>
      <c r="I936" s="111"/>
      <c r="J936" s="111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21.0" customHeight="1">
      <c r="A937" s="78"/>
      <c r="B937" s="78"/>
      <c r="C937" s="111"/>
      <c r="D937" s="111"/>
      <c r="E937" s="111"/>
      <c r="F937" s="111"/>
      <c r="G937" s="111"/>
      <c r="H937" s="111"/>
      <c r="I937" s="111"/>
      <c r="J937" s="111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21.0" customHeight="1">
      <c r="A938" s="78"/>
      <c r="B938" s="78"/>
      <c r="C938" s="111"/>
      <c r="D938" s="111"/>
      <c r="E938" s="111"/>
      <c r="F938" s="111"/>
      <c r="G938" s="111"/>
      <c r="H938" s="111"/>
      <c r="I938" s="111"/>
      <c r="J938" s="111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21.0" customHeight="1">
      <c r="A939" s="78"/>
      <c r="B939" s="78"/>
      <c r="C939" s="111"/>
      <c r="D939" s="111"/>
      <c r="E939" s="111"/>
      <c r="F939" s="111"/>
      <c r="G939" s="111"/>
      <c r="H939" s="111"/>
      <c r="I939" s="111"/>
      <c r="J939" s="111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21.0" customHeight="1">
      <c r="A940" s="78"/>
      <c r="B940" s="78"/>
      <c r="C940" s="111"/>
      <c r="D940" s="111"/>
      <c r="E940" s="111"/>
      <c r="F940" s="111"/>
      <c r="G940" s="111"/>
      <c r="H940" s="111"/>
      <c r="I940" s="111"/>
      <c r="J940" s="111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21.0" customHeight="1">
      <c r="A941" s="78"/>
      <c r="B941" s="78"/>
      <c r="C941" s="111"/>
      <c r="D941" s="111"/>
      <c r="E941" s="111"/>
      <c r="F941" s="111"/>
      <c r="G941" s="111"/>
      <c r="H941" s="111"/>
      <c r="I941" s="111"/>
      <c r="J941" s="111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21.0" customHeight="1">
      <c r="A942" s="78"/>
      <c r="B942" s="78"/>
      <c r="C942" s="111"/>
      <c r="D942" s="111"/>
      <c r="E942" s="111"/>
      <c r="F942" s="111"/>
      <c r="G942" s="111"/>
      <c r="H942" s="111"/>
      <c r="I942" s="111"/>
      <c r="J942" s="111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21.0" customHeight="1">
      <c r="A943" s="78"/>
      <c r="B943" s="78"/>
      <c r="C943" s="111"/>
      <c r="D943" s="111"/>
      <c r="E943" s="111"/>
      <c r="F943" s="111"/>
      <c r="G943" s="111"/>
      <c r="H943" s="111"/>
      <c r="I943" s="111"/>
      <c r="J943" s="111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21.0" customHeight="1">
      <c r="A944" s="78"/>
      <c r="B944" s="78"/>
      <c r="C944" s="111"/>
      <c r="D944" s="111"/>
      <c r="E944" s="111"/>
      <c r="F944" s="111"/>
      <c r="G944" s="111"/>
      <c r="H944" s="111"/>
      <c r="I944" s="111"/>
      <c r="J944" s="111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21.0" customHeight="1">
      <c r="A945" s="78"/>
      <c r="B945" s="78"/>
      <c r="C945" s="111"/>
      <c r="D945" s="111"/>
      <c r="E945" s="111"/>
      <c r="F945" s="111"/>
      <c r="G945" s="111"/>
      <c r="H945" s="111"/>
      <c r="I945" s="111"/>
      <c r="J945" s="111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21.0" customHeight="1">
      <c r="A946" s="78"/>
      <c r="B946" s="78"/>
      <c r="C946" s="111"/>
      <c r="D946" s="111"/>
      <c r="E946" s="111"/>
      <c r="F946" s="111"/>
      <c r="G946" s="111"/>
      <c r="H946" s="111"/>
      <c r="I946" s="111"/>
      <c r="J946" s="111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21.0" customHeight="1">
      <c r="A947" s="78"/>
      <c r="B947" s="78"/>
      <c r="C947" s="111"/>
      <c r="D947" s="111"/>
      <c r="E947" s="111"/>
      <c r="F947" s="111"/>
      <c r="G947" s="111"/>
      <c r="H947" s="111"/>
      <c r="I947" s="111"/>
      <c r="J947" s="111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21.0" customHeight="1">
      <c r="A948" s="78"/>
      <c r="B948" s="78"/>
      <c r="C948" s="111"/>
      <c r="D948" s="111"/>
      <c r="E948" s="111"/>
      <c r="F948" s="111"/>
      <c r="G948" s="111"/>
      <c r="H948" s="111"/>
      <c r="I948" s="111"/>
      <c r="J948" s="111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21.0" customHeight="1">
      <c r="A949" s="78"/>
      <c r="B949" s="78"/>
      <c r="C949" s="111"/>
      <c r="D949" s="111"/>
      <c r="E949" s="111"/>
      <c r="F949" s="111"/>
      <c r="G949" s="111"/>
      <c r="H949" s="111"/>
      <c r="I949" s="111"/>
      <c r="J949" s="111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21.0" customHeight="1">
      <c r="A950" s="78"/>
      <c r="B950" s="78"/>
      <c r="C950" s="111"/>
      <c r="D950" s="111"/>
      <c r="E950" s="111"/>
      <c r="F950" s="111"/>
      <c r="G950" s="111"/>
      <c r="H950" s="111"/>
      <c r="I950" s="111"/>
      <c r="J950" s="111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21.0" customHeight="1">
      <c r="A951" s="78"/>
      <c r="B951" s="78"/>
      <c r="C951" s="111"/>
      <c r="D951" s="111"/>
      <c r="E951" s="111"/>
      <c r="F951" s="111"/>
      <c r="G951" s="111"/>
      <c r="H951" s="111"/>
      <c r="I951" s="111"/>
      <c r="J951" s="111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21.0" customHeight="1">
      <c r="A952" s="78"/>
      <c r="B952" s="78"/>
      <c r="C952" s="111"/>
      <c r="D952" s="111"/>
      <c r="E952" s="111"/>
      <c r="F952" s="111"/>
      <c r="G952" s="111"/>
      <c r="H952" s="111"/>
      <c r="I952" s="111"/>
      <c r="J952" s="111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21.0" customHeight="1">
      <c r="A953" s="78"/>
      <c r="B953" s="78"/>
      <c r="C953" s="111"/>
      <c r="D953" s="111"/>
      <c r="E953" s="111"/>
      <c r="F953" s="111"/>
      <c r="G953" s="111"/>
      <c r="H953" s="111"/>
      <c r="I953" s="111"/>
      <c r="J953" s="111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21.0" customHeight="1">
      <c r="A954" s="78"/>
      <c r="B954" s="78"/>
      <c r="C954" s="111"/>
      <c r="D954" s="111"/>
      <c r="E954" s="111"/>
      <c r="F954" s="111"/>
      <c r="G954" s="111"/>
      <c r="H954" s="111"/>
      <c r="I954" s="111"/>
      <c r="J954" s="111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21.0" customHeight="1">
      <c r="A955" s="78"/>
      <c r="B955" s="78"/>
      <c r="C955" s="111"/>
      <c r="D955" s="111"/>
      <c r="E955" s="111"/>
      <c r="F955" s="111"/>
      <c r="G955" s="111"/>
      <c r="H955" s="111"/>
      <c r="I955" s="111"/>
      <c r="J955" s="111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21.0" customHeight="1">
      <c r="A956" s="78"/>
      <c r="B956" s="78"/>
      <c r="C956" s="111"/>
      <c r="D956" s="111"/>
      <c r="E956" s="111"/>
      <c r="F956" s="111"/>
      <c r="G956" s="111"/>
      <c r="H956" s="111"/>
      <c r="I956" s="111"/>
      <c r="J956" s="111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21.0" customHeight="1">
      <c r="A957" s="78"/>
      <c r="B957" s="78"/>
      <c r="C957" s="111"/>
      <c r="D957" s="111"/>
      <c r="E957" s="111"/>
      <c r="F957" s="111"/>
      <c r="G957" s="111"/>
      <c r="H957" s="111"/>
      <c r="I957" s="111"/>
      <c r="J957" s="111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21.0" customHeight="1">
      <c r="A958" s="78"/>
      <c r="B958" s="78"/>
      <c r="C958" s="111"/>
      <c r="D958" s="111"/>
      <c r="E958" s="111"/>
      <c r="F958" s="111"/>
      <c r="G958" s="111"/>
      <c r="H958" s="111"/>
      <c r="I958" s="111"/>
      <c r="J958" s="111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21.0" customHeight="1">
      <c r="A959" s="78"/>
      <c r="B959" s="78"/>
      <c r="C959" s="111"/>
      <c r="D959" s="111"/>
      <c r="E959" s="111"/>
      <c r="F959" s="111"/>
      <c r="G959" s="111"/>
      <c r="H959" s="111"/>
      <c r="I959" s="111"/>
      <c r="J959" s="111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21.0" customHeight="1">
      <c r="A960" s="78"/>
      <c r="B960" s="78"/>
      <c r="C960" s="111"/>
      <c r="D960" s="111"/>
      <c r="E960" s="111"/>
      <c r="F960" s="111"/>
      <c r="G960" s="111"/>
      <c r="H960" s="111"/>
      <c r="I960" s="111"/>
      <c r="J960" s="111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21.0" customHeight="1">
      <c r="A961" s="78"/>
      <c r="B961" s="78"/>
      <c r="C961" s="111"/>
      <c r="D961" s="111"/>
      <c r="E961" s="111"/>
      <c r="F961" s="111"/>
      <c r="G961" s="111"/>
      <c r="H961" s="111"/>
      <c r="I961" s="111"/>
      <c r="J961" s="111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21.0" customHeight="1">
      <c r="A962" s="78"/>
      <c r="B962" s="78"/>
      <c r="C962" s="111"/>
      <c r="D962" s="111"/>
      <c r="E962" s="111"/>
      <c r="F962" s="111"/>
      <c r="G962" s="111"/>
      <c r="H962" s="111"/>
      <c r="I962" s="111"/>
      <c r="J962" s="111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21.0" customHeight="1">
      <c r="A963" s="78"/>
      <c r="B963" s="78"/>
      <c r="C963" s="111"/>
      <c r="D963" s="111"/>
      <c r="E963" s="111"/>
      <c r="F963" s="111"/>
      <c r="G963" s="111"/>
      <c r="H963" s="111"/>
      <c r="I963" s="111"/>
      <c r="J963" s="111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21.0" customHeight="1">
      <c r="A964" s="78"/>
      <c r="B964" s="78"/>
      <c r="C964" s="111"/>
      <c r="D964" s="111"/>
      <c r="E964" s="111"/>
      <c r="F964" s="111"/>
      <c r="G964" s="111"/>
      <c r="H964" s="111"/>
      <c r="I964" s="111"/>
      <c r="J964" s="111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21.0" customHeight="1">
      <c r="A965" s="78"/>
      <c r="B965" s="78"/>
      <c r="C965" s="111"/>
      <c r="D965" s="111"/>
      <c r="E965" s="111"/>
      <c r="F965" s="111"/>
      <c r="G965" s="111"/>
      <c r="H965" s="111"/>
      <c r="I965" s="111"/>
      <c r="J965" s="111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21.0" customHeight="1">
      <c r="A966" s="78"/>
      <c r="B966" s="78"/>
      <c r="C966" s="111"/>
      <c r="D966" s="111"/>
      <c r="E966" s="111"/>
      <c r="F966" s="111"/>
      <c r="G966" s="111"/>
      <c r="H966" s="111"/>
      <c r="I966" s="111"/>
      <c r="J966" s="111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21.0" customHeight="1">
      <c r="A967" s="78"/>
      <c r="B967" s="78"/>
      <c r="C967" s="111"/>
      <c r="D967" s="111"/>
      <c r="E967" s="111"/>
      <c r="F967" s="111"/>
      <c r="G967" s="111"/>
      <c r="H967" s="111"/>
      <c r="I967" s="111"/>
      <c r="J967" s="111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21.0" customHeight="1">
      <c r="A968" s="78"/>
      <c r="B968" s="78"/>
      <c r="C968" s="111"/>
      <c r="D968" s="111"/>
      <c r="E968" s="111"/>
      <c r="F968" s="111"/>
      <c r="G968" s="111"/>
      <c r="H968" s="111"/>
      <c r="I968" s="111"/>
      <c r="J968" s="111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21.0" customHeight="1">
      <c r="A969" s="78"/>
      <c r="B969" s="78"/>
      <c r="C969" s="111"/>
      <c r="D969" s="111"/>
      <c r="E969" s="111"/>
      <c r="F969" s="111"/>
      <c r="G969" s="111"/>
      <c r="H969" s="111"/>
      <c r="I969" s="111"/>
      <c r="J969" s="111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21.0" customHeight="1">
      <c r="A970" s="78"/>
      <c r="B970" s="78"/>
      <c r="C970" s="111"/>
      <c r="D970" s="111"/>
      <c r="E970" s="111"/>
      <c r="F970" s="111"/>
      <c r="G970" s="111"/>
      <c r="H970" s="111"/>
      <c r="I970" s="111"/>
      <c r="J970" s="111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21.0" customHeight="1">
      <c r="A971" s="78"/>
      <c r="B971" s="78"/>
      <c r="C971" s="111"/>
      <c r="D971" s="111"/>
      <c r="E971" s="111"/>
      <c r="F971" s="111"/>
      <c r="G971" s="111"/>
      <c r="H971" s="111"/>
      <c r="I971" s="111"/>
      <c r="J971" s="111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21.0" customHeight="1">
      <c r="A972" s="78"/>
      <c r="B972" s="78"/>
      <c r="C972" s="111"/>
      <c r="D972" s="111"/>
      <c r="E972" s="111"/>
      <c r="F972" s="111"/>
      <c r="G972" s="111"/>
      <c r="H972" s="111"/>
      <c r="I972" s="111"/>
      <c r="J972" s="111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21.0" customHeight="1">
      <c r="A973" s="78"/>
      <c r="B973" s="78"/>
      <c r="C973" s="111"/>
      <c r="D973" s="111"/>
      <c r="E973" s="111"/>
      <c r="F973" s="111"/>
      <c r="G973" s="111"/>
      <c r="H973" s="111"/>
      <c r="I973" s="111"/>
      <c r="J973" s="111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21.0" customHeight="1">
      <c r="A974" s="78"/>
      <c r="B974" s="78"/>
      <c r="C974" s="111"/>
      <c r="D974" s="111"/>
      <c r="E974" s="111"/>
      <c r="F974" s="111"/>
      <c r="G974" s="111"/>
      <c r="H974" s="111"/>
      <c r="I974" s="111"/>
      <c r="J974" s="111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21.0" customHeight="1">
      <c r="A975" s="78"/>
      <c r="B975" s="78"/>
      <c r="C975" s="111"/>
      <c r="D975" s="111"/>
      <c r="E975" s="111"/>
      <c r="F975" s="111"/>
      <c r="G975" s="111"/>
      <c r="H975" s="111"/>
      <c r="I975" s="111"/>
      <c r="J975" s="111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21.0" customHeight="1">
      <c r="A976" s="78"/>
      <c r="B976" s="78"/>
      <c r="C976" s="111"/>
      <c r="D976" s="111"/>
      <c r="E976" s="111"/>
      <c r="F976" s="111"/>
      <c r="G976" s="111"/>
      <c r="H976" s="111"/>
      <c r="I976" s="111"/>
      <c r="J976" s="111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21.0" customHeight="1">
      <c r="A977" s="78"/>
      <c r="B977" s="78"/>
      <c r="C977" s="111"/>
      <c r="D977" s="111"/>
      <c r="E977" s="111"/>
      <c r="F977" s="111"/>
      <c r="G977" s="111"/>
      <c r="H977" s="111"/>
      <c r="I977" s="111"/>
      <c r="J977" s="111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21.0" customHeight="1">
      <c r="A978" s="78"/>
      <c r="B978" s="78"/>
      <c r="C978" s="111"/>
      <c r="D978" s="111"/>
      <c r="E978" s="111"/>
      <c r="F978" s="111"/>
      <c r="G978" s="111"/>
      <c r="H978" s="111"/>
      <c r="I978" s="111"/>
      <c r="J978" s="111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21.0" customHeight="1">
      <c r="A979" s="78"/>
      <c r="B979" s="78"/>
      <c r="C979" s="111"/>
      <c r="D979" s="111"/>
      <c r="E979" s="111"/>
      <c r="F979" s="111"/>
      <c r="G979" s="111"/>
      <c r="H979" s="111"/>
      <c r="I979" s="111"/>
      <c r="J979" s="111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21.0" customHeight="1">
      <c r="A980" s="78"/>
      <c r="B980" s="78"/>
      <c r="C980" s="111"/>
      <c r="D980" s="111"/>
      <c r="E980" s="111"/>
      <c r="F980" s="111"/>
      <c r="G980" s="111"/>
      <c r="H980" s="111"/>
      <c r="I980" s="111"/>
      <c r="J980" s="111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21.0" customHeight="1">
      <c r="A981" s="78"/>
      <c r="B981" s="78"/>
      <c r="C981" s="111"/>
      <c r="D981" s="111"/>
      <c r="E981" s="111"/>
      <c r="F981" s="111"/>
      <c r="G981" s="111"/>
      <c r="H981" s="111"/>
      <c r="I981" s="111"/>
      <c r="J981" s="111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21.0" customHeight="1">
      <c r="A982" s="78"/>
      <c r="B982" s="78"/>
      <c r="C982" s="111"/>
      <c r="D982" s="111"/>
      <c r="E982" s="111"/>
      <c r="F982" s="111"/>
      <c r="G982" s="111"/>
      <c r="H982" s="111"/>
      <c r="I982" s="111"/>
      <c r="J982" s="111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21.0" customHeight="1">
      <c r="A983" s="78"/>
      <c r="B983" s="78"/>
      <c r="C983" s="111"/>
      <c r="D983" s="111"/>
      <c r="E983" s="111"/>
      <c r="F983" s="111"/>
      <c r="G983" s="111"/>
      <c r="H983" s="111"/>
      <c r="I983" s="111"/>
      <c r="J983" s="111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21.0" customHeight="1">
      <c r="A984" s="78"/>
      <c r="B984" s="78"/>
      <c r="C984" s="111"/>
      <c r="D984" s="111"/>
      <c r="E984" s="111"/>
      <c r="F984" s="111"/>
      <c r="G984" s="111"/>
      <c r="H984" s="111"/>
      <c r="I984" s="111"/>
      <c r="J984" s="111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21.0" customHeight="1">
      <c r="A985" s="78"/>
      <c r="B985" s="78"/>
      <c r="C985" s="111"/>
      <c r="D985" s="111"/>
      <c r="E985" s="111"/>
      <c r="F985" s="111"/>
      <c r="G985" s="111"/>
      <c r="H985" s="111"/>
      <c r="I985" s="111"/>
      <c r="J985" s="111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21.0" customHeight="1">
      <c r="A986" s="78"/>
      <c r="B986" s="78"/>
      <c r="C986" s="111"/>
      <c r="D986" s="111"/>
      <c r="E986" s="111"/>
      <c r="F986" s="111"/>
      <c r="G986" s="111"/>
      <c r="H986" s="111"/>
      <c r="I986" s="111"/>
      <c r="J986" s="111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21.0" customHeight="1">
      <c r="A987" s="78"/>
      <c r="B987" s="78"/>
      <c r="C987" s="111"/>
      <c r="D987" s="111"/>
      <c r="E987" s="111"/>
      <c r="F987" s="111"/>
      <c r="G987" s="111"/>
      <c r="H987" s="111"/>
      <c r="I987" s="111"/>
      <c r="J987" s="111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21.0" customHeight="1">
      <c r="A988" s="78"/>
      <c r="B988" s="78"/>
      <c r="C988" s="111"/>
      <c r="D988" s="111"/>
      <c r="E988" s="111"/>
      <c r="F988" s="111"/>
      <c r="G988" s="111"/>
      <c r="H988" s="111"/>
      <c r="I988" s="111"/>
      <c r="J988" s="111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21.0" customHeight="1">
      <c r="A989" s="78"/>
      <c r="B989" s="78"/>
      <c r="C989" s="111"/>
      <c r="D989" s="111"/>
      <c r="E989" s="111"/>
      <c r="F989" s="111"/>
      <c r="G989" s="111"/>
      <c r="H989" s="111"/>
      <c r="I989" s="111"/>
      <c r="J989" s="111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21.0" customHeight="1">
      <c r="A990" s="78"/>
      <c r="B990" s="78"/>
      <c r="C990" s="111"/>
      <c r="D990" s="111"/>
      <c r="E990" s="111"/>
      <c r="F990" s="111"/>
      <c r="G990" s="111"/>
      <c r="H990" s="111"/>
      <c r="I990" s="111"/>
      <c r="J990" s="111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21.0" customHeight="1">
      <c r="A991" s="78"/>
      <c r="B991" s="78"/>
      <c r="C991" s="111"/>
      <c r="D991" s="111"/>
      <c r="E991" s="111"/>
      <c r="F991" s="111"/>
      <c r="G991" s="111"/>
      <c r="H991" s="111"/>
      <c r="I991" s="111"/>
      <c r="J991" s="111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21.0" customHeight="1">
      <c r="A992" s="78"/>
      <c r="B992" s="78"/>
      <c r="C992" s="111"/>
      <c r="D992" s="111"/>
      <c r="E992" s="111"/>
      <c r="F992" s="111"/>
      <c r="G992" s="111"/>
      <c r="H992" s="111"/>
      <c r="I992" s="111"/>
      <c r="J992" s="111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21.0" customHeight="1">
      <c r="A993" s="78"/>
      <c r="B993" s="78"/>
      <c r="C993" s="111"/>
      <c r="D993" s="111"/>
      <c r="E993" s="111"/>
      <c r="F993" s="111"/>
      <c r="G993" s="111"/>
      <c r="H993" s="111"/>
      <c r="I993" s="111"/>
      <c r="J993" s="111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21.0" customHeight="1">
      <c r="A994" s="78"/>
      <c r="B994" s="78"/>
      <c r="C994" s="111"/>
      <c r="D994" s="111"/>
      <c r="E994" s="111"/>
      <c r="F994" s="111"/>
      <c r="G994" s="111"/>
      <c r="H994" s="111"/>
      <c r="I994" s="111"/>
      <c r="J994" s="111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21.0" customHeight="1">
      <c r="A995" s="78"/>
      <c r="B995" s="78"/>
      <c r="C995" s="111"/>
      <c r="D995" s="111"/>
      <c r="E995" s="111"/>
      <c r="F995" s="111"/>
      <c r="G995" s="111"/>
      <c r="H995" s="111"/>
      <c r="I995" s="111"/>
      <c r="J995" s="111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21.0" customHeight="1">
      <c r="A996" s="78"/>
      <c r="B996" s="78"/>
      <c r="C996" s="111"/>
      <c r="D996" s="111"/>
      <c r="E996" s="111"/>
      <c r="F996" s="111"/>
      <c r="G996" s="111"/>
      <c r="H996" s="111"/>
      <c r="I996" s="111"/>
      <c r="J996" s="111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21.0" customHeight="1">
      <c r="A997" s="78"/>
      <c r="B997" s="78"/>
      <c r="C997" s="111"/>
      <c r="D997" s="111"/>
      <c r="E997" s="111"/>
      <c r="F997" s="111"/>
      <c r="G997" s="111"/>
      <c r="H997" s="111"/>
      <c r="I997" s="111"/>
      <c r="J997" s="111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21.0" customHeight="1">
      <c r="A998" s="78"/>
      <c r="B998" s="78"/>
      <c r="C998" s="111"/>
      <c r="D998" s="111"/>
      <c r="E998" s="111"/>
      <c r="F998" s="111"/>
      <c r="G998" s="111"/>
      <c r="H998" s="111"/>
      <c r="I998" s="111"/>
      <c r="J998" s="111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21.0" customHeight="1">
      <c r="A999" s="78"/>
      <c r="B999" s="78"/>
      <c r="C999" s="111"/>
      <c r="D999" s="111"/>
      <c r="E999" s="111"/>
      <c r="F999" s="111"/>
      <c r="G999" s="111"/>
      <c r="H999" s="111"/>
      <c r="I999" s="111"/>
      <c r="J999" s="111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21.0" customHeight="1">
      <c r="A1000" s="78"/>
      <c r="B1000" s="78"/>
      <c r="C1000" s="111"/>
      <c r="D1000" s="111"/>
      <c r="E1000" s="111"/>
      <c r="F1000" s="111"/>
      <c r="G1000" s="111"/>
      <c r="H1000" s="111"/>
      <c r="I1000" s="111"/>
      <c r="J1000" s="111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6" width="8.63"/>
  </cols>
  <sheetData>
    <row r="1" ht="12.75" customHeight="1">
      <c r="A1" s="166" t="s">
        <v>411</v>
      </c>
      <c r="B1" s="166" t="s">
        <v>412</v>
      </c>
      <c r="C1" s="166" t="s">
        <v>413</v>
      </c>
    </row>
    <row r="2" ht="12.75" customHeight="1">
      <c r="A2" s="167" t="s">
        <v>414</v>
      </c>
      <c r="B2" s="167"/>
      <c r="C2" s="167"/>
    </row>
    <row r="3" ht="12.75" customHeight="1">
      <c r="A3" s="167" t="s">
        <v>415</v>
      </c>
      <c r="B3" s="167"/>
      <c r="C3" s="167"/>
    </row>
    <row r="4" ht="12.75" customHeight="1">
      <c r="A4" s="167" t="s">
        <v>104</v>
      </c>
      <c r="B4" s="167"/>
      <c r="C4" s="167"/>
    </row>
    <row r="5" ht="12.75" customHeight="1">
      <c r="A5" s="167" t="s">
        <v>416</v>
      </c>
      <c r="B5" s="167"/>
      <c r="C5" s="167"/>
    </row>
    <row r="6" ht="12.75" customHeight="1">
      <c r="A6" s="167" t="s">
        <v>417</v>
      </c>
      <c r="B6" s="167"/>
      <c r="C6" s="167"/>
    </row>
    <row r="7" ht="12.0" customHeight="1">
      <c r="A7" s="167" t="s">
        <v>131</v>
      </c>
      <c r="B7" s="167"/>
      <c r="C7" s="167"/>
    </row>
    <row r="8" ht="12.75" customHeight="1">
      <c r="A8" s="168" t="s">
        <v>163</v>
      </c>
      <c r="B8" s="167"/>
      <c r="C8" s="167"/>
    </row>
    <row r="9" ht="12.75" customHeight="1">
      <c r="A9" s="167" t="s">
        <v>418</v>
      </c>
      <c r="B9" s="167"/>
      <c r="C9" s="167"/>
    </row>
    <row r="10" ht="12.75" customHeight="1">
      <c r="A10" s="167" t="s">
        <v>419</v>
      </c>
      <c r="B10" s="167"/>
      <c r="C10" s="167"/>
    </row>
    <row r="11" ht="12.75" customHeight="1">
      <c r="A11" s="167" t="s">
        <v>420</v>
      </c>
      <c r="B11" s="167"/>
      <c r="C11" s="167"/>
    </row>
    <row r="12" ht="12.75" customHeight="1">
      <c r="A12" s="167" t="s">
        <v>421</v>
      </c>
      <c r="B12" s="167"/>
      <c r="C12" s="167"/>
    </row>
    <row r="13" ht="12.75" customHeight="1">
      <c r="A13" s="167" t="s">
        <v>422</v>
      </c>
      <c r="B13" s="167"/>
      <c r="C13" s="167"/>
    </row>
    <row r="14" ht="12.75" customHeight="1">
      <c r="A14" s="167" t="s">
        <v>423</v>
      </c>
      <c r="B14" s="167"/>
      <c r="C14" s="167"/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7.5"/>
    <col customWidth="1" min="3" max="6" width="9.13"/>
    <col customWidth="1" min="7" max="26" width="8.63"/>
  </cols>
  <sheetData>
    <row r="1" ht="27.75" customHeight="1">
      <c r="A1" s="169" t="s">
        <v>424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ht="21.0" customHeight="1">
      <c r="A2" s="87" t="s">
        <v>370</v>
      </c>
      <c r="B2" s="87" t="s">
        <v>73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ht="21.0" customHeight="1">
      <c r="A3" s="74">
        <v>4.3136267E7</v>
      </c>
      <c r="B3" s="74" t="s">
        <v>425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ht="21.0" customHeight="1">
      <c r="A4" s="74">
        <v>4.9509851E7</v>
      </c>
      <c r="B4" s="74" t="s">
        <v>426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ht="21.0" customHeight="1">
      <c r="A5" s="74">
        <v>6.7873337E7</v>
      </c>
      <c r="B5" s="74" t="s">
        <v>427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ht="21.0" customHeight="1">
      <c r="A6" s="74">
        <v>1.40009179E8</v>
      </c>
      <c r="B6" s="74" t="s">
        <v>428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ht="21.0" customHeight="1">
      <c r="A7" s="74">
        <v>1.43328412E8</v>
      </c>
      <c r="B7" s="74" t="s">
        <v>429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ht="21.0" customHeight="1">
      <c r="A8" s="74">
        <v>1.43457511E8</v>
      </c>
      <c r="B8" s="74" t="s">
        <v>430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ht="21.0" customHeight="1">
      <c r="A9" s="74">
        <v>1.68091444E8</v>
      </c>
      <c r="B9" s="74" t="s">
        <v>431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ht="21.0" customHeight="1">
      <c r="A10" s="74">
        <v>1.71358436E8</v>
      </c>
      <c r="B10" s="74" t="s">
        <v>432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ht="21.0" customHeight="1">
      <c r="A11" s="74">
        <v>1.71798243E8</v>
      </c>
      <c r="B11" s="74" t="s">
        <v>433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ht="21.0" customHeight="1">
      <c r="A12" s="74">
        <v>1.71827401E8</v>
      </c>
      <c r="B12" s="74" t="s">
        <v>434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ht="21.0" customHeight="1">
      <c r="A13" s="74">
        <v>1.72031022E8</v>
      </c>
      <c r="B13" s="74" t="s">
        <v>435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ht="21.0" customHeight="1">
      <c r="A14" s="74">
        <v>1.19051033E8</v>
      </c>
      <c r="B14" s="74" t="s">
        <v>146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ht="21.0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ht="21.0" customHeight="1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ht="21.0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ht="21.0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ht="21.0" customHeight="1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ht="21.0" customHeight="1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ht="21.0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21.0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ht="21.0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21.0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ht="21.0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21.0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ht="21.0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ht="21.0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ht="21.0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ht="21.0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ht="21.0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ht="21.0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ht="21.0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ht="21.0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ht="21.0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ht="21.0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ht="21.0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ht="21.0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ht="21.0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ht="21.0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ht="21.0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ht="21.0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ht="21.0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ht="21.0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ht="21.0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ht="21.0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ht="21.0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ht="21.0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ht="21.0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ht="21.0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ht="21.0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ht="21.0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ht="21.0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ht="21.0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ht="21.0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ht="21.0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ht="21.0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ht="21.0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ht="21.0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ht="21.0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ht="21.0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ht="21.0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ht="21.0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ht="21.0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ht="21.0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ht="21.0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21.0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21.0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21.0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21.0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21.0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21.0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21.0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21.0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21.0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21.0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21.0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21.0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21.0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21.0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21.0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21.0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21.0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21.0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21.0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21.0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21.0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21.0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21.0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21.0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21.0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21.0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21.0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21.0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21.0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21.0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21.0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21.0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21.0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21.0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21.0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21.0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21.0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21.0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21.0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21.0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21.0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21.0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21.0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21.0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21.0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21.0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21.0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21.0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21.0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21.0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21.0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21.0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21.0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21.0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21.0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21.0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21.0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21.0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21.0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21.0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21.0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21.0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21.0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21.0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21.0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21.0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21.0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21.0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21.0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21.0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21.0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21.0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21.0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21.0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21.0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21.0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21.0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21.0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21.0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21.0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21.0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21.0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21.0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21.0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21.0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21.0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21.0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21.0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21.0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21.0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21.0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21.0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21.0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21.0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21.0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21.0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21.0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21.0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21.0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21.0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21.0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21.0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21.0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21.0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21.0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21.0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21.0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21.0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21.0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21.0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21.0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21.0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21.0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21.0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21.0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21.0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21.0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21.0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21.0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21.0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21.0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21.0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21.0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21.0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21.0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21.0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21.0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21.0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21.0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21.0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21.0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21.0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21.0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21.0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21.0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21.0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21.0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21.0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21.0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21.0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21.0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21.0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21.0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21.0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21.0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21.0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21.0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21.0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21.0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21.0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21.0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21.0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21.0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21.0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21.0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21.0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21.0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21.0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21.0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21.0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21.0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21.0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21.0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21.0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21.0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21.0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21.0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21.0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21.0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21.0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21.0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21.0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21.0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ht="21.0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21.0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ht="21.0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ht="21.0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ht="21.0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ht="21.0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ht="21.0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ht="21.0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ht="21.0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ht="21.0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ht="21.0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ht="21.0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ht="21.0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ht="21.0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ht="21.0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ht="21.0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ht="21.0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ht="21.0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ht="21.0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21.0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21.0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ht="21.0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ht="21.0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ht="21.0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ht="21.0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ht="21.0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ht="21.0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ht="21.0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ht="21.0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ht="21.0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ht="21.0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ht="21.0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21.0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ht="21.0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ht="21.0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ht="21.0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ht="21.0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ht="21.0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ht="21.0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ht="21.0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ht="21.0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ht="21.0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ht="21.0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ht="21.0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ht="21.0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ht="21.0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ht="21.0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ht="21.0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ht="21.0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ht="21.0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ht="21.0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ht="21.0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ht="21.0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ht="21.0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21.0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ht="21.0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ht="21.0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ht="21.0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ht="21.0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ht="21.0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ht="21.0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ht="21.0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ht="21.0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ht="21.0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ht="21.0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ht="21.0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ht="21.0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ht="21.0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ht="21.0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ht="21.0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ht="21.0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ht="21.0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ht="21.0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ht="21.0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ht="21.0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ht="21.0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ht="21.0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ht="21.0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ht="21.0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ht="21.0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ht="21.0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ht="21.0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ht="21.0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ht="21.0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ht="21.0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ht="21.0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ht="21.0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ht="21.0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ht="21.0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21.0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ht="21.0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ht="21.0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ht="21.0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ht="21.0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ht="21.0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ht="21.0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ht="21.0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ht="21.0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ht="21.0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ht="21.0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ht="21.0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ht="21.0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ht="21.0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ht="21.0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ht="21.0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ht="21.0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ht="21.0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ht="21.0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21.0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ht="21.0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ht="21.0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ht="21.0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ht="21.0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ht="21.0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ht="21.0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ht="21.0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ht="21.0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ht="21.0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ht="21.0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ht="21.0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ht="21.0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ht="21.0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ht="21.0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ht="21.0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ht="21.0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ht="21.0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ht="21.0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ht="21.0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ht="21.0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ht="21.0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ht="21.0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ht="21.0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ht="21.0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ht="21.0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ht="21.0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ht="21.0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ht="21.0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ht="21.0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ht="21.0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ht="21.0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ht="21.0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ht="21.0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ht="21.0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21.0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21.0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21.0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21.0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21.0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21.0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21.0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21.0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21.0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21.0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21.0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21.0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21.0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21.0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21.0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21.0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21.0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21.0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21.0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21.0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21.0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21.0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21.0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21.0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21.0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21.0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21.0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21.0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21.0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21.0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21.0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21.0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21.0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21.0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21.0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21.0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21.0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21.0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21.0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21.0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21.0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21.0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21.0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21.0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21.0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21.0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21.0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21.0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21.0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21.0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21.0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21.0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21.0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21.0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21.0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21.0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21.0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21.0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21.0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21.0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21.0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21.0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21.0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21.0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21.0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21.0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21.0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21.0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21.0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21.0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21.0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21.0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21.0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21.0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21.0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21.0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21.0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21.0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21.0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21.0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21.0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21.0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21.0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21.0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21.0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21.0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21.0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21.0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21.0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21.0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21.0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21.0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21.0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21.0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21.0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21.0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21.0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21.0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21.0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21.0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21.0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21.0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21.0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21.0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21.0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21.0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21.0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21.0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21.0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21.0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21.0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21.0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21.0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21.0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21.0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21.0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21.0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21.0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21.0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21.0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21.0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21.0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21.0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21.0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21.0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21.0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21.0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21.0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21.0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21.0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21.0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21.0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21.0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21.0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21.0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21.0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21.0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21.0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21.0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21.0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21.0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21.0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21.0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21.0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21.0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21.0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21.0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21.0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21.0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21.0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21.0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21.0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21.0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21.0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21.0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21.0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21.0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21.0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21.0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21.0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21.0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21.0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21.0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21.0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21.0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21.0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21.0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21.0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21.0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21.0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21.0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21.0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21.0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21.0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21.0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21.0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21.0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21.0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21.0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21.0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21.0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21.0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21.0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21.0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21.0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21.0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21.0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21.0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21.0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21.0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21.0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21.0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21.0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21.0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21.0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21.0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21.0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21.0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21.0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21.0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21.0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21.0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21.0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21.0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21.0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21.0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21.0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21.0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21.0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21.0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21.0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21.0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21.0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21.0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21.0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21.0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21.0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21.0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21.0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21.0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21.0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21.0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21.0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21.0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21.0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21.0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21.0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21.0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21.0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21.0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21.0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21.0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21.0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21.0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21.0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21.0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21.0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21.0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21.0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21.0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21.0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21.0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21.0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21.0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21.0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21.0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21.0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21.0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21.0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21.0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21.0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21.0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21.0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21.0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21.0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21.0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21.0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21.0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21.0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21.0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21.0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21.0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21.0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21.0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21.0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21.0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21.0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21.0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21.0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21.0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21.0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21.0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21.0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21.0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21.0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21.0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21.0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21.0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21.0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21.0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21.0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21.0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21.0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21.0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21.0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21.0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21.0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21.0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21.0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21.0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21.0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21.0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21.0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21.0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21.0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21.0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21.0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21.0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21.0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21.0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21.0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21.0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21.0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21.0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21.0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21.0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21.0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21.0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21.0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21.0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21.0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21.0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21.0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21.0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21.0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21.0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21.0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21.0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21.0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21.0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21.0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21.0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21.0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21.0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21.0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21.0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21.0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21.0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21.0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21.0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21.0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21.0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21.0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21.0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21.0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21.0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21.0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21.0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21.0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21.0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21.0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21.0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21.0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21.0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21.0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21.0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21.0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21.0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21.0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21.0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21.0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21.0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21.0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21.0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21.0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21.0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21.0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21.0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21.0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21.0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21.0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21.0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21.0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21.0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21.0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21.0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21.0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21.0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21.0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21.0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21.0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21.0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21.0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21.0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21.0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21.0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21.0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21.0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21.0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21.0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21.0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21.0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21.0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21.0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21.0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21.0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21.0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21.0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21.0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21.0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21.0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21.0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21.0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21.0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21.0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21.0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21.0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21.0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21.0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21.0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21.0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21.0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21.0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21.0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21.0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21.0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21.0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21.0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21.0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21.0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21.0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21.0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21.0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21.0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21.0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21.0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21.0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21.0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21.0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21.0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21.0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21.0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21.0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21.0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21.0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21.0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21.0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21.0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21.0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21.0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21.0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21.0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21.0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21.0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21.0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21.0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21.0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21.0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21.0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21.0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21.0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21.0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21.0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21.0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21.0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21.0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21.0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21.0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21.0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21.0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21.0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21.0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21.0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21.0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21.0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21.0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21.0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21.0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21.0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21.0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21.0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21.0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21.0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21.0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21.0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21.0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21.0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21.0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21.0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21.0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21.0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21.0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21.0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21.0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21.0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21.0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21.0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21.0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21.0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21.0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21.0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21.0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21.0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21.0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21.0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21.0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21.0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21.0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21.0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21.0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21.0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21.0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21.0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21.0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21.0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21.0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21.0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21.0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21.0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21.0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21.0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21.0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21.0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21.0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21.0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21.0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21.0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21.0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21.0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21.0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21.0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21.0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21.0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21.0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21.0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21.0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21.0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21.0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21.0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21.0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21.0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21.0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21.0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21.0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21.0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21.0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21.0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21.0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21.0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21.0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21.0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21.0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21.0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21.0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21.0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21.0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21.0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21.0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21.0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21.0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21.0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21.0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21.0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21.0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21.0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21.0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21.0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21.0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21.0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21.0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21.0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21.0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21.0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21.0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21.0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21.0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21.0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21.0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21.0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21.0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21.0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21.0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21.0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21.0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21.0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21.0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21.0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21.0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21.0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21.0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21.0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21.0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21.0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21.0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21.0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21.0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21.0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21.0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21.0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21.0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21.0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21.0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21.0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21.0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21.0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21.0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21.0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21.0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21.0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21.0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21.0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21.0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21.0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21.0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21.0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21.0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21.0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21.0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21.0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21.0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21.0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21.0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21.0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21.0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21.0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21.0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21.0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ht="21.0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ht="21.0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ht="21.0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ht="21.0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ht="21.0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ht="21.0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ht="21.0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ht="21.0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ht="21.0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ht="21.0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ht="21.0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0" t="s">
        <v>436</v>
      </c>
      <c r="B1" s="171" t="s">
        <v>437</v>
      </c>
    </row>
    <row r="2">
      <c r="A2" s="93" t="s">
        <v>90</v>
      </c>
      <c r="B2" s="93" t="s">
        <v>90</v>
      </c>
    </row>
    <row r="3">
      <c r="A3" s="93" t="s">
        <v>164</v>
      </c>
      <c r="B3" s="93" t="s">
        <v>85</v>
      </c>
    </row>
    <row r="4">
      <c r="A4" s="93" t="s">
        <v>134</v>
      </c>
      <c r="B4" s="93" t="s">
        <v>80</v>
      </c>
    </row>
    <row r="5">
      <c r="A5" s="93" t="s">
        <v>85</v>
      </c>
      <c r="B5" s="93" t="s">
        <v>93</v>
      </c>
    </row>
    <row r="6">
      <c r="A6" s="93" t="s">
        <v>154</v>
      </c>
      <c r="B6" s="93" t="s">
        <v>134</v>
      </c>
    </row>
    <row r="7">
      <c r="A7" s="93" t="s">
        <v>132</v>
      </c>
      <c r="B7" s="93" t="s">
        <v>79</v>
      </c>
    </row>
    <row r="8">
      <c r="A8" s="93" t="s">
        <v>93</v>
      </c>
      <c r="B8" s="93" t="s">
        <v>98</v>
      </c>
    </row>
    <row r="9">
      <c r="A9" s="93" t="s">
        <v>138</v>
      </c>
      <c r="B9" s="93" t="s">
        <v>164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3" max="22" width="15.75"/>
  </cols>
  <sheetData>
    <row r="1" ht="15.75" customHeight="1">
      <c r="A1" s="172" t="s">
        <v>72</v>
      </c>
      <c r="B1" s="173" t="s">
        <v>438</v>
      </c>
      <c r="C1" s="173" t="s">
        <v>4</v>
      </c>
      <c r="D1" s="173" t="s">
        <v>5</v>
      </c>
      <c r="E1" s="173" t="s">
        <v>439</v>
      </c>
      <c r="F1" s="173" t="s">
        <v>440</v>
      </c>
      <c r="G1" s="173" t="s">
        <v>441</v>
      </c>
      <c r="H1" s="173" t="s">
        <v>373</v>
      </c>
      <c r="I1" s="173" t="s">
        <v>374</v>
      </c>
      <c r="J1" s="173" t="s">
        <v>375</v>
      </c>
      <c r="K1" s="173" t="s">
        <v>442</v>
      </c>
      <c r="L1" s="173" t="s">
        <v>443</v>
      </c>
      <c r="M1" s="174"/>
      <c r="N1" s="174"/>
      <c r="O1" s="174"/>
      <c r="P1" s="174"/>
      <c r="Q1" s="175"/>
      <c r="R1" s="175"/>
      <c r="S1" s="176"/>
      <c r="T1" s="176"/>
      <c r="U1" s="176"/>
      <c r="V1" s="176"/>
      <c r="W1" s="177"/>
      <c r="X1" s="177"/>
      <c r="Y1" s="177"/>
      <c r="Z1" s="177"/>
    </row>
    <row r="2" ht="15.75" customHeight="1">
      <c r="A2" s="178">
        <v>2.7517647E7</v>
      </c>
      <c r="B2" s="179" t="s">
        <v>444</v>
      </c>
      <c r="C2" s="180">
        <v>1.0013186E8</v>
      </c>
      <c r="D2" s="180">
        <v>4.060421887E9</v>
      </c>
      <c r="E2" s="180">
        <v>2.4068053E7</v>
      </c>
      <c r="F2" s="180">
        <v>1.2761787E7</v>
      </c>
      <c r="G2" s="180">
        <v>6208974.0</v>
      </c>
      <c r="H2" s="180">
        <v>1.0522433E7</v>
      </c>
      <c r="I2" s="180">
        <v>1.45192507E8</v>
      </c>
      <c r="J2" s="180">
        <v>1.27571839E8</v>
      </c>
      <c r="K2" s="180">
        <v>3.0225754E8</v>
      </c>
      <c r="L2" s="180">
        <v>1.192441606E10</v>
      </c>
      <c r="M2" s="175"/>
      <c r="N2" s="175"/>
      <c r="O2" s="175"/>
      <c r="P2" s="175"/>
      <c r="Q2" s="175"/>
      <c r="R2" s="175"/>
      <c r="S2" s="176"/>
      <c r="T2" s="176"/>
      <c r="U2" s="176"/>
      <c r="V2" s="176"/>
      <c r="W2" s="177"/>
      <c r="X2" s="177"/>
      <c r="Y2" s="177"/>
      <c r="Z2" s="177"/>
    </row>
    <row r="3" ht="15.75" customHeight="1">
      <c r="A3" s="178">
        <v>4.4913203E7</v>
      </c>
      <c r="B3" s="179" t="s">
        <v>445</v>
      </c>
      <c r="C3" s="180">
        <v>9.9840023E7</v>
      </c>
      <c r="D3" s="180">
        <v>1.678885306E9</v>
      </c>
      <c r="E3" s="180">
        <v>2.0339926E7</v>
      </c>
      <c r="F3" s="180">
        <v>9.2889162E7</v>
      </c>
      <c r="G3" s="180">
        <v>2841045.0</v>
      </c>
      <c r="H3" s="180">
        <v>8671736.0</v>
      </c>
      <c r="I3" s="180">
        <v>6.6394536E7</v>
      </c>
      <c r="J3" s="180">
        <v>4.7799654E7</v>
      </c>
      <c r="K3" s="180">
        <v>2.18596133E8</v>
      </c>
      <c r="L3" s="180">
        <v>3.1657430161E10</v>
      </c>
      <c r="M3" s="175"/>
      <c r="N3" s="175"/>
      <c r="O3" s="175"/>
      <c r="P3" s="175"/>
      <c r="Q3" s="175"/>
      <c r="R3" s="175"/>
      <c r="S3" s="176"/>
      <c r="T3" s="176"/>
      <c r="U3" s="176"/>
      <c r="V3" s="176"/>
      <c r="W3" s="177"/>
      <c r="X3" s="177"/>
      <c r="Y3" s="177"/>
      <c r="Z3" s="177"/>
    </row>
    <row r="4" ht="15.75" customHeight="1">
      <c r="A4" s="178">
        <v>5.606799E7</v>
      </c>
      <c r="B4" s="179" t="s">
        <v>446</v>
      </c>
      <c r="C4" s="180">
        <v>8.9614905E7</v>
      </c>
      <c r="D4" s="180">
        <v>4.130990989E9</v>
      </c>
      <c r="E4" s="180">
        <v>1.9139039E7</v>
      </c>
      <c r="F4" s="180">
        <v>1.22099605E8</v>
      </c>
      <c r="G4" s="180">
        <v>1.0253124E7</v>
      </c>
      <c r="H4" s="180">
        <v>1.501211E7</v>
      </c>
      <c r="I4" s="180">
        <v>1.99749346E8</v>
      </c>
      <c r="J4" s="180">
        <v>1.01426146E8</v>
      </c>
      <c r="K4" s="180">
        <v>4.48540331E8</v>
      </c>
      <c r="L4" s="180">
        <v>1.4676911678E10</v>
      </c>
      <c r="M4" s="175"/>
      <c r="N4" s="175"/>
      <c r="O4" s="175"/>
      <c r="P4" s="175"/>
      <c r="Q4" s="175"/>
      <c r="R4" s="175"/>
      <c r="S4" s="176"/>
      <c r="T4" s="176"/>
      <c r="U4" s="176"/>
      <c r="V4" s="176"/>
      <c r="W4" s="177"/>
      <c r="X4" s="177"/>
      <c r="Y4" s="177"/>
      <c r="Z4" s="177"/>
    </row>
    <row r="5" ht="15.75" customHeight="1">
      <c r="A5" s="178">
        <v>7.3093644E7</v>
      </c>
      <c r="B5" s="179" t="s">
        <v>447</v>
      </c>
      <c r="C5" s="180">
        <v>8.9048524E7</v>
      </c>
      <c r="D5" s="180">
        <v>4.35666487E9</v>
      </c>
      <c r="E5" s="180">
        <v>1.9790544E7</v>
      </c>
      <c r="F5" s="180">
        <v>4.0928351E7</v>
      </c>
      <c r="G5" s="180">
        <v>7561286.0</v>
      </c>
      <c r="H5" s="180">
        <v>1.1009162E7</v>
      </c>
      <c r="I5" s="180">
        <v>1.71229038E8</v>
      </c>
      <c r="J5" s="180">
        <v>1.2885148E8</v>
      </c>
      <c r="K5" s="180">
        <v>3.59579317E8</v>
      </c>
      <c r="L5" s="180">
        <v>7.521283193E9</v>
      </c>
      <c r="M5" s="175"/>
      <c r="N5" s="175"/>
      <c r="O5" s="175"/>
      <c r="P5" s="175"/>
      <c r="Q5" s="175"/>
      <c r="R5" s="175"/>
      <c r="S5" s="176"/>
      <c r="T5" s="176"/>
      <c r="U5" s="176"/>
      <c r="V5" s="176"/>
      <c r="W5" s="177"/>
      <c r="X5" s="177"/>
      <c r="Y5" s="177"/>
      <c r="Z5" s="177"/>
    </row>
    <row r="6" ht="15.75" customHeight="1">
      <c r="A6" s="178">
        <v>1.0892724E8</v>
      </c>
      <c r="B6" s="179" t="s">
        <v>448</v>
      </c>
      <c r="C6" s="180">
        <v>8.6278072E7</v>
      </c>
      <c r="D6" s="180">
        <v>1.648062226E9</v>
      </c>
      <c r="E6" s="180">
        <v>1.1791955E7</v>
      </c>
      <c r="F6" s="180">
        <v>4821792.0</v>
      </c>
      <c r="G6" s="180">
        <v>2603101.0</v>
      </c>
      <c r="H6" s="180">
        <v>1593919.0</v>
      </c>
      <c r="I6" s="180">
        <v>7.2544583E7</v>
      </c>
      <c r="J6" s="180">
        <v>4.5503508E7</v>
      </c>
      <c r="K6" s="180">
        <v>1.27066903E8</v>
      </c>
      <c r="L6" s="180">
        <v>4.874107677E9</v>
      </c>
      <c r="M6" s="175"/>
      <c r="N6" s="175"/>
      <c r="O6" s="175"/>
      <c r="P6" s="175"/>
      <c r="Q6" s="175"/>
      <c r="R6" s="175"/>
      <c r="S6" s="176"/>
      <c r="T6" s="176"/>
      <c r="U6" s="176"/>
      <c r="V6" s="176"/>
      <c r="W6" s="177"/>
      <c r="X6" s="177"/>
      <c r="Y6" s="177"/>
      <c r="Z6" s="177"/>
    </row>
    <row r="7" ht="15.75" customHeight="1">
      <c r="A7" s="178">
        <v>4.9954716E7</v>
      </c>
      <c r="B7" s="179" t="s">
        <v>449</v>
      </c>
      <c r="C7" s="180">
        <v>8.4664999E7</v>
      </c>
      <c r="D7" s="180">
        <v>4.485504282E9</v>
      </c>
      <c r="E7" s="180">
        <v>3.3010889E7</v>
      </c>
      <c r="F7" s="180">
        <v>2.49905003E8</v>
      </c>
      <c r="G7" s="180">
        <v>1.0548526E7</v>
      </c>
      <c r="H7" s="180">
        <v>6424645.0</v>
      </c>
      <c r="I7" s="180">
        <v>2.07254655E8</v>
      </c>
      <c r="J7" s="180">
        <v>1.15809055E8</v>
      </c>
      <c r="K7" s="180">
        <v>5.89941884E8</v>
      </c>
      <c r="L7" s="180">
        <v>5.645290654E10</v>
      </c>
      <c r="M7" s="175"/>
      <c r="N7" s="175"/>
      <c r="O7" s="175"/>
      <c r="P7" s="175"/>
      <c r="Q7" s="175"/>
      <c r="R7" s="175"/>
      <c r="S7" s="176"/>
      <c r="T7" s="176"/>
      <c r="U7" s="176"/>
      <c r="V7" s="176"/>
      <c r="W7" s="177"/>
      <c r="X7" s="177"/>
      <c r="Y7" s="177"/>
      <c r="Z7" s="177"/>
    </row>
    <row r="8" ht="15.75" customHeight="1">
      <c r="A8" s="178">
        <v>8.5000069E7</v>
      </c>
      <c r="B8" s="179" t="s">
        <v>450</v>
      </c>
      <c r="C8" s="180">
        <v>8.3238548E7</v>
      </c>
      <c r="D8" s="180">
        <v>2.576575233E9</v>
      </c>
      <c r="E8" s="180">
        <v>1.6746297E7</v>
      </c>
      <c r="F8" s="180">
        <v>7.3996465E7</v>
      </c>
      <c r="G8" s="180">
        <v>3542352.0</v>
      </c>
      <c r="H8" s="180">
        <v>4370939.0</v>
      </c>
      <c r="I8" s="180">
        <v>8.6517098E7</v>
      </c>
      <c r="J8" s="180">
        <v>8.3601825E7</v>
      </c>
      <c r="K8" s="180">
        <v>2.52028679E8</v>
      </c>
      <c r="L8" s="180">
        <v>1.9987533945E10</v>
      </c>
      <c r="M8" s="175"/>
      <c r="N8" s="175"/>
      <c r="O8" s="175"/>
      <c r="P8" s="175"/>
      <c r="Q8" s="175"/>
      <c r="R8" s="175"/>
      <c r="S8" s="176"/>
      <c r="T8" s="176"/>
      <c r="U8" s="176"/>
      <c r="V8" s="176"/>
      <c r="W8" s="177"/>
      <c r="X8" s="177"/>
      <c r="Y8" s="177"/>
      <c r="Z8" s="177"/>
    </row>
    <row r="9" ht="15.75" customHeight="1">
      <c r="A9" s="178">
        <v>1.68995471E8</v>
      </c>
      <c r="B9" s="179" t="s">
        <v>451</v>
      </c>
      <c r="C9" s="180">
        <v>8.2361772E7</v>
      </c>
      <c r="D9" s="180">
        <v>3.80241014E8</v>
      </c>
      <c r="E9" s="180">
        <v>1112719.0</v>
      </c>
      <c r="F9" s="180">
        <v>534652.0</v>
      </c>
      <c r="G9" s="180">
        <v>6146738.0</v>
      </c>
      <c r="H9" s="180">
        <v>1221307.0</v>
      </c>
      <c r="I9" s="180">
        <v>2.0903266E7</v>
      </c>
      <c r="J9" s="180">
        <v>7696136.0</v>
      </c>
      <c r="K9" s="180">
        <v>3.6502099E7</v>
      </c>
      <c r="L9" s="180">
        <v>4.8645E8</v>
      </c>
      <c r="M9" s="175"/>
      <c r="N9" s="175"/>
      <c r="O9" s="175"/>
      <c r="P9" s="175"/>
      <c r="Q9" s="175"/>
      <c r="R9" s="175"/>
      <c r="S9" s="176"/>
      <c r="T9" s="176"/>
      <c r="U9" s="176"/>
      <c r="V9" s="176"/>
      <c r="W9" s="177"/>
      <c r="X9" s="177"/>
      <c r="Y9" s="177"/>
      <c r="Z9" s="177"/>
    </row>
    <row r="10" ht="15.75" customHeight="1">
      <c r="A10" s="178">
        <v>1.69552146E8</v>
      </c>
      <c r="B10" s="179" t="s">
        <v>452</v>
      </c>
      <c r="C10" s="180">
        <v>7.7656015E7</v>
      </c>
      <c r="D10" s="180">
        <v>1.046058609E9</v>
      </c>
      <c r="E10" s="180">
        <v>9591328.0</v>
      </c>
      <c r="F10" s="180">
        <v>1.1084439E7</v>
      </c>
      <c r="G10" s="180">
        <v>1.1810936E7</v>
      </c>
      <c r="H10" s="180">
        <v>2.2248295E7</v>
      </c>
      <c r="I10" s="180">
        <v>7.6158087E7</v>
      </c>
      <c r="J10" s="180">
        <v>8482290.0</v>
      </c>
      <c r="K10" s="180">
        <v>1.29784047E8</v>
      </c>
      <c r="L10" s="180">
        <v>3.526158357E9</v>
      </c>
      <c r="M10" s="175"/>
      <c r="N10" s="175"/>
      <c r="O10" s="175"/>
      <c r="P10" s="175"/>
      <c r="Q10" s="175"/>
      <c r="R10" s="175"/>
      <c r="S10" s="176"/>
      <c r="T10" s="176"/>
      <c r="U10" s="176"/>
      <c r="V10" s="176"/>
      <c r="W10" s="177"/>
      <c r="X10" s="177"/>
      <c r="Y10" s="177"/>
      <c r="Z10" s="177"/>
    </row>
    <row r="11" ht="15.75" customHeight="1">
      <c r="A11" s="178">
        <v>8.3641415E7</v>
      </c>
      <c r="B11" s="179" t="s">
        <v>453</v>
      </c>
      <c r="C11" s="180">
        <v>7.5198345E7</v>
      </c>
      <c r="D11" s="180">
        <v>1.506421435E9</v>
      </c>
      <c r="E11" s="180">
        <v>1.1103284E7</v>
      </c>
      <c r="F11" s="180">
        <v>2879218.0</v>
      </c>
      <c r="G11" s="180">
        <v>868149.0</v>
      </c>
      <c r="H11" s="180">
        <v>2816896.0</v>
      </c>
      <c r="I11" s="180">
        <v>5.7356783E7</v>
      </c>
      <c r="J11" s="180">
        <v>4.5963694E7</v>
      </c>
      <c r="K11" s="180">
        <v>1.0988474E8</v>
      </c>
      <c r="L11" s="180">
        <v>1.6679151081E10</v>
      </c>
      <c r="M11" s="175"/>
      <c r="N11" s="175"/>
      <c r="O11" s="175"/>
      <c r="P11" s="175"/>
      <c r="Q11" s="175"/>
      <c r="R11" s="175"/>
      <c r="S11" s="176"/>
      <c r="T11" s="176"/>
      <c r="U11" s="176"/>
      <c r="V11" s="176"/>
      <c r="W11" s="177"/>
      <c r="X11" s="177"/>
      <c r="Y11" s="177"/>
      <c r="Z11" s="177"/>
    </row>
    <row r="12" ht="15.75" customHeight="1">
      <c r="A12" s="178">
        <v>1.47571074E8</v>
      </c>
      <c r="B12" s="179" t="s">
        <v>454</v>
      </c>
      <c r="C12" s="180">
        <v>7.3048685E7</v>
      </c>
      <c r="D12" s="180">
        <v>3.96275812E8</v>
      </c>
      <c r="E12" s="180">
        <v>5190889.0</v>
      </c>
      <c r="F12" s="180">
        <v>2646903.0</v>
      </c>
      <c r="G12" s="180">
        <v>4292265.0</v>
      </c>
      <c r="H12" s="180">
        <v>2850123.0</v>
      </c>
      <c r="I12" s="180">
        <v>1.9232997E7</v>
      </c>
      <c r="J12" s="180">
        <v>9171572.0</v>
      </c>
      <c r="K12" s="180">
        <v>3.819386E7</v>
      </c>
      <c r="L12" s="180">
        <v>9.11326701E8</v>
      </c>
      <c r="M12" s="175"/>
      <c r="N12" s="175"/>
      <c r="O12" s="175"/>
      <c r="P12" s="175"/>
      <c r="Q12" s="175"/>
      <c r="R12" s="175"/>
      <c r="S12" s="176"/>
      <c r="T12" s="176"/>
      <c r="U12" s="176"/>
      <c r="V12" s="176"/>
      <c r="W12" s="177"/>
      <c r="X12" s="177"/>
      <c r="Y12" s="177"/>
      <c r="Z12" s="177"/>
    </row>
    <row r="13" ht="15.75" customHeight="1">
      <c r="A13" s="178">
        <v>1.68995554E8</v>
      </c>
      <c r="B13" s="179" t="s">
        <v>455</v>
      </c>
      <c r="C13" s="180">
        <v>7.2395554E7</v>
      </c>
      <c r="D13" s="180">
        <v>2.79052038E8</v>
      </c>
      <c r="E13" s="180">
        <v>3101498.0</v>
      </c>
      <c r="F13" s="180">
        <v>2913661.0</v>
      </c>
      <c r="G13" s="180">
        <v>3108108.0</v>
      </c>
      <c r="H13" s="180">
        <v>990520.0</v>
      </c>
      <c r="I13" s="180">
        <v>1.6963833E7</v>
      </c>
      <c r="J13" s="180">
        <v>4932634.0</v>
      </c>
      <c r="K13" s="180">
        <v>2.8908756E7</v>
      </c>
      <c r="L13" s="180">
        <v>2.25719732E8</v>
      </c>
      <c r="M13" s="175"/>
      <c r="N13" s="175"/>
      <c r="O13" s="175"/>
      <c r="P13" s="175"/>
      <c r="Q13" s="175"/>
      <c r="R13" s="175"/>
      <c r="S13" s="176"/>
      <c r="T13" s="176"/>
      <c r="U13" s="176"/>
      <c r="V13" s="176"/>
      <c r="W13" s="177"/>
      <c r="X13" s="177"/>
      <c r="Y13" s="177"/>
      <c r="Z13" s="177"/>
    </row>
    <row r="14" ht="15.75" customHeight="1">
      <c r="A14" s="178">
        <v>1.63221666E8</v>
      </c>
      <c r="B14" s="179" t="s">
        <v>456</v>
      </c>
      <c r="C14" s="180">
        <v>7.1971454E7</v>
      </c>
      <c r="D14" s="180">
        <v>3.82098715E8</v>
      </c>
      <c r="E14" s="180">
        <v>3988493.0</v>
      </c>
      <c r="F14" s="180">
        <v>1321299.0</v>
      </c>
      <c r="G14" s="180">
        <v>1428305.0</v>
      </c>
      <c r="H14" s="180">
        <v>1195419.0</v>
      </c>
      <c r="I14" s="180">
        <v>2.7827505E7</v>
      </c>
      <c r="J14" s="180">
        <v>4796056.0</v>
      </c>
      <c r="K14" s="180">
        <v>3.6568584E7</v>
      </c>
      <c r="L14" s="180">
        <v>1.002147877E9</v>
      </c>
      <c r="M14" s="175"/>
      <c r="N14" s="175"/>
      <c r="O14" s="175"/>
      <c r="P14" s="175"/>
      <c r="Q14" s="175"/>
      <c r="R14" s="175"/>
      <c r="S14" s="176"/>
      <c r="T14" s="176"/>
      <c r="U14" s="176"/>
      <c r="V14" s="176"/>
      <c r="W14" s="177"/>
      <c r="X14" s="177"/>
      <c r="Y14" s="177"/>
      <c r="Z14" s="177"/>
    </row>
    <row r="15" ht="15.75" customHeight="1">
      <c r="A15" s="178">
        <v>8.8061404E7</v>
      </c>
      <c r="B15" s="179" t="s">
        <v>457</v>
      </c>
      <c r="C15" s="180">
        <v>7.1598077E7</v>
      </c>
      <c r="D15" s="180">
        <v>4.80281635E8</v>
      </c>
      <c r="E15" s="180">
        <v>8958970.0</v>
      </c>
      <c r="F15" s="180">
        <v>3824469.0</v>
      </c>
      <c r="G15" s="180">
        <v>1534252.0</v>
      </c>
      <c r="H15" s="180">
        <v>2127232.0</v>
      </c>
      <c r="I15" s="180">
        <v>3.0816933E7</v>
      </c>
      <c r="J15" s="180">
        <v>7988499.0</v>
      </c>
      <c r="K15" s="180">
        <v>4.6291385E7</v>
      </c>
      <c r="L15" s="180">
        <v>1.023480629E9</v>
      </c>
      <c r="M15" s="175"/>
      <c r="N15" s="175"/>
      <c r="O15" s="175"/>
      <c r="P15" s="175"/>
      <c r="Q15" s="175"/>
      <c r="R15" s="175"/>
      <c r="S15" s="176"/>
      <c r="T15" s="176"/>
      <c r="U15" s="176"/>
      <c r="V15" s="176"/>
      <c r="W15" s="177"/>
      <c r="X15" s="177"/>
      <c r="Y15" s="177"/>
      <c r="Z15" s="177"/>
    </row>
    <row r="16" ht="15.75" customHeight="1">
      <c r="A16" s="178">
        <v>1.01485078E8</v>
      </c>
      <c r="B16" s="179" t="s">
        <v>458</v>
      </c>
      <c r="C16" s="180">
        <v>7.108908E7</v>
      </c>
      <c r="D16" s="180">
        <v>2.15188139E8</v>
      </c>
      <c r="E16" s="180">
        <v>6451336.0</v>
      </c>
      <c r="F16" s="180">
        <v>779647.0</v>
      </c>
      <c r="G16" s="180">
        <v>287282.0</v>
      </c>
      <c r="H16" s="180">
        <v>768959.0</v>
      </c>
      <c r="I16" s="180">
        <v>7467323.0</v>
      </c>
      <c r="J16" s="180">
        <v>6835429.0</v>
      </c>
      <c r="K16" s="180">
        <v>1.613864E7</v>
      </c>
      <c r="L16" s="180">
        <v>1.75E8</v>
      </c>
      <c r="M16" s="175"/>
      <c r="N16" s="175"/>
      <c r="O16" s="175"/>
      <c r="P16" s="175"/>
      <c r="Q16" s="175"/>
      <c r="R16" s="175"/>
      <c r="S16" s="176"/>
      <c r="T16" s="176"/>
      <c r="U16" s="176"/>
      <c r="V16" s="176"/>
      <c r="W16" s="177"/>
      <c r="X16" s="177"/>
      <c r="Y16" s="177"/>
      <c r="Z16" s="177"/>
    </row>
    <row r="17" ht="15.75" customHeight="1">
      <c r="A17" s="178">
        <v>1.68962034E8</v>
      </c>
      <c r="B17" s="179" t="s">
        <v>459</v>
      </c>
      <c r="C17" s="180">
        <v>7.0525631E7</v>
      </c>
      <c r="D17" s="180">
        <v>4.70990303E8</v>
      </c>
      <c r="E17" s="180">
        <v>1949001.0</v>
      </c>
      <c r="F17" s="180">
        <v>5851558.0</v>
      </c>
      <c r="G17" s="180">
        <v>3346412.0</v>
      </c>
      <c r="H17" s="180">
        <v>1322907.0</v>
      </c>
      <c r="I17" s="180">
        <v>3.249396E7</v>
      </c>
      <c r="J17" s="180">
        <v>6644797.0</v>
      </c>
      <c r="K17" s="180">
        <v>4.9659634E7</v>
      </c>
      <c r="L17" s="180">
        <v>7.52542703E8</v>
      </c>
      <c r="M17" s="175"/>
      <c r="N17" s="175"/>
      <c r="O17" s="175"/>
      <c r="P17" s="175"/>
      <c r="Q17" s="175"/>
      <c r="R17" s="175"/>
      <c r="S17" s="176"/>
      <c r="T17" s="176"/>
      <c r="U17" s="176"/>
      <c r="V17" s="176"/>
      <c r="W17" s="177"/>
      <c r="X17" s="177"/>
      <c r="Y17" s="177"/>
      <c r="Z17" s="177"/>
    </row>
    <row r="18" ht="15.75" customHeight="1">
      <c r="A18" s="178">
        <v>4.3547378E7</v>
      </c>
      <c r="B18" s="179" t="s">
        <v>460</v>
      </c>
      <c r="C18" s="180">
        <v>7.041698E7</v>
      </c>
      <c r="D18" s="180">
        <v>1.03158918E9</v>
      </c>
      <c r="E18" s="180">
        <v>1.8655836E7</v>
      </c>
      <c r="F18" s="180">
        <v>3482133.0</v>
      </c>
      <c r="G18" s="180">
        <v>1971336.0</v>
      </c>
      <c r="H18" s="180">
        <v>1852173.0</v>
      </c>
      <c r="I18" s="180">
        <v>3.7280461E7</v>
      </c>
      <c r="J18" s="180">
        <v>3.2336839E7</v>
      </c>
      <c r="K18" s="180">
        <v>7.6922942E7</v>
      </c>
      <c r="L18" s="180">
        <v>1.2700882608E10</v>
      </c>
      <c r="M18" s="175"/>
      <c r="N18" s="175"/>
      <c r="O18" s="175"/>
      <c r="P18" s="175"/>
      <c r="Q18" s="175"/>
      <c r="R18" s="175"/>
      <c r="S18" s="176"/>
      <c r="T18" s="176"/>
      <c r="U18" s="176"/>
      <c r="V18" s="176"/>
      <c r="W18" s="177"/>
      <c r="X18" s="177"/>
      <c r="Y18" s="177"/>
      <c r="Z18" s="177"/>
    </row>
    <row r="19" ht="15.75" customHeight="1">
      <c r="A19" s="178">
        <v>1.15815963E8</v>
      </c>
      <c r="B19" s="179" t="s">
        <v>461</v>
      </c>
      <c r="C19" s="180">
        <v>6.7897479E7</v>
      </c>
      <c r="D19" s="180">
        <v>5.04238742E8</v>
      </c>
      <c r="E19" s="180">
        <v>1.0739616E7</v>
      </c>
      <c r="F19" s="180">
        <v>1.2212764E7</v>
      </c>
      <c r="G19" s="180">
        <v>5204431.0</v>
      </c>
      <c r="H19" s="180">
        <v>4401457.0</v>
      </c>
      <c r="I19" s="180">
        <v>2.89468E7</v>
      </c>
      <c r="J19" s="180">
        <v>9215675.0</v>
      </c>
      <c r="K19" s="180">
        <v>5.9981127E7</v>
      </c>
      <c r="L19" s="180">
        <v>1.426994533E9</v>
      </c>
      <c r="M19" s="175"/>
      <c r="N19" s="175"/>
      <c r="O19" s="175"/>
      <c r="P19" s="175"/>
      <c r="Q19" s="175"/>
      <c r="R19" s="175"/>
      <c r="S19" s="176"/>
      <c r="T19" s="176"/>
      <c r="U19" s="176"/>
      <c r="V19" s="176"/>
      <c r="W19" s="177"/>
      <c r="X19" s="177"/>
      <c r="Y19" s="177"/>
      <c r="Z19" s="177"/>
    </row>
    <row r="20" ht="15.75" customHeight="1">
      <c r="A20" s="178">
        <v>7967538.0</v>
      </c>
      <c r="B20" s="179" t="s">
        <v>462</v>
      </c>
      <c r="C20" s="180">
        <v>6.6302072E7</v>
      </c>
      <c r="D20" s="180">
        <v>5.681223167E9</v>
      </c>
      <c r="E20" s="180">
        <v>2.9130612E7</v>
      </c>
      <c r="F20" s="180">
        <v>5.2080335E7</v>
      </c>
      <c r="G20" s="180">
        <v>3006070.0</v>
      </c>
      <c r="H20" s="180">
        <v>3391210.0</v>
      </c>
      <c r="I20" s="180">
        <v>1.91264362E8</v>
      </c>
      <c r="J20" s="180">
        <v>1.86929325E8</v>
      </c>
      <c r="K20" s="180">
        <v>4.36671302E8</v>
      </c>
      <c r="L20" s="180">
        <v>1.315792356E10</v>
      </c>
      <c r="M20" s="175"/>
      <c r="N20" s="175"/>
      <c r="O20" s="175"/>
      <c r="P20" s="175"/>
      <c r="Q20" s="175"/>
      <c r="R20" s="175"/>
      <c r="S20" s="176"/>
      <c r="T20" s="176"/>
      <c r="U20" s="176"/>
      <c r="V20" s="176"/>
      <c r="W20" s="177"/>
      <c r="X20" s="177"/>
      <c r="Y20" s="177"/>
      <c r="Z20" s="177"/>
    </row>
    <row r="21" ht="15.75" customHeight="1">
      <c r="A21" s="178">
        <v>7.8184724E7</v>
      </c>
      <c r="B21" s="179" t="s">
        <v>463</v>
      </c>
      <c r="C21" s="180">
        <v>6.5617123E7</v>
      </c>
      <c r="D21" s="180">
        <v>3.08042338E8</v>
      </c>
      <c r="E21" s="180">
        <v>1.2630815E7</v>
      </c>
      <c r="F21" s="180">
        <v>9431640.0</v>
      </c>
      <c r="G21" s="180">
        <v>558114.0</v>
      </c>
      <c r="H21" s="180">
        <v>925178.0</v>
      </c>
      <c r="I21" s="180">
        <v>1.8848653E7</v>
      </c>
      <c r="J21" s="180">
        <v>5642627.0</v>
      </c>
      <c r="K21" s="180">
        <v>3.5406212E7</v>
      </c>
      <c r="L21" s="180">
        <v>1.574148829E9</v>
      </c>
      <c r="M21" s="175"/>
      <c r="N21" s="175"/>
      <c r="O21" s="175"/>
      <c r="P21" s="175"/>
      <c r="Q21" s="175"/>
      <c r="R21" s="175"/>
      <c r="S21" s="176"/>
      <c r="T21" s="176"/>
      <c r="U21" s="176"/>
      <c r="V21" s="176"/>
      <c r="W21" s="177"/>
      <c r="X21" s="177"/>
      <c r="Y21" s="177"/>
      <c r="Z21" s="177"/>
    </row>
    <row r="22" ht="15.75" customHeight="1">
      <c r="A22" s="178">
        <v>1.19389001E8</v>
      </c>
      <c r="B22" s="179" t="s">
        <v>464</v>
      </c>
      <c r="C22" s="180">
        <v>6.442119E7</v>
      </c>
      <c r="D22" s="180">
        <v>1.800466959E9</v>
      </c>
      <c r="E22" s="180">
        <v>1.1260596E7</v>
      </c>
      <c r="F22" s="180">
        <v>4.2070568E7</v>
      </c>
      <c r="G22" s="180">
        <v>4112599.0</v>
      </c>
      <c r="H22" s="180">
        <v>8384217.0</v>
      </c>
      <c r="I22" s="180">
        <v>1.11858148E8</v>
      </c>
      <c r="J22" s="180">
        <v>3.1585465E7</v>
      </c>
      <c r="K22" s="180">
        <v>1.98010997E8</v>
      </c>
      <c r="L22" s="180">
        <v>5.355014867E9</v>
      </c>
      <c r="M22" s="175"/>
      <c r="N22" s="175"/>
      <c r="O22" s="175"/>
      <c r="P22" s="175"/>
      <c r="Q22" s="175"/>
      <c r="R22" s="175"/>
      <c r="S22" s="176"/>
      <c r="T22" s="176"/>
      <c r="U22" s="176"/>
      <c r="V22" s="176"/>
      <c r="W22" s="177"/>
      <c r="X22" s="177"/>
      <c r="Y22" s="177"/>
      <c r="Z22" s="177"/>
    </row>
    <row r="23" ht="15.75" customHeight="1">
      <c r="A23" s="178">
        <v>936484.0</v>
      </c>
      <c r="B23" s="179" t="s">
        <v>465</v>
      </c>
      <c r="C23" s="180">
        <v>6.4012911E7</v>
      </c>
      <c r="D23" s="180">
        <v>9.26989837E8</v>
      </c>
      <c r="E23" s="180">
        <v>1.4098836E7</v>
      </c>
      <c r="F23" s="180">
        <v>1.46472429E8</v>
      </c>
      <c r="G23" s="180">
        <v>4438799.0</v>
      </c>
      <c r="H23" s="180">
        <v>9871356.0</v>
      </c>
      <c r="I23" s="180">
        <v>5.2136411E7</v>
      </c>
      <c r="J23" s="180">
        <v>1.6398411E7</v>
      </c>
      <c r="K23" s="180">
        <v>2.29317406E8</v>
      </c>
      <c r="L23" s="180">
        <v>2.087521919E10</v>
      </c>
      <c r="M23" s="175"/>
      <c r="N23" s="175"/>
      <c r="O23" s="175"/>
      <c r="P23" s="175"/>
      <c r="Q23" s="175"/>
      <c r="R23" s="175"/>
      <c r="S23" s="176"/>
      <c r="T23" s="176"/>
      <c r="U23" s="176"/>
      <c r="V23" s="176"/>
      <c r="W23" s="177"/>
      <c r="X23" s="177"/>
      <c r="Y23" s="177"/>
      <c r="Z23" s="177"/>
    </row>
    <row r="24" ht="15.75" customHeight="1">
      <c r="A24" s="178">
        <v>1.62852132E8</v>
      </c>
      <c r="B24" s="179" t="s">
        <v>466</v>
      </c>
      <c r="C24" s="180">
        <v>5.7590066E7</v>
      </c>
      <c r="D24" s="180">
        <v>3.09442532E8</v>
      </c>
      <c r="E24" s="180">
        <v>5244065.0</v>
      </c>
      <c r="F24" s="180">
        <v>5345123.0</v>
      </c>
      <c r="G24" s="180">
        <v>6643865.0</v>
      </c>
      <c r="H24" s="180">
        <v>2923307.0</v>
      </c>
      <c r="I24" s="180">
        <v>2.1261085E7</v>
      </c>
      <c r="J24" s="180">
        <v>3539085.0</v>
      </c>
      <c r="K24" s="180">
        <v>3.9712465E7</v>
      </c>
      <c r="L24" s="180">
        <v>2.112240238E9</v>
      </c>
      <c r="M24" s="175"/>
      <c r="N24" s="175"/>
      <c r="O24" s="175"/>
      <c r="P24" s="175"/>
      <c r="Q24" s="175"/>
      <c r="R24" s="175"/>
      <c r="S24" s="176"/>
      <c r="T24" s="176"/>
      <c r="U24" s="176"/>
      <c r="V24" s="176"/>
      <c r="W24" s="177"/>
      <c r="X24" s="177"/>
      <c r="Y24" s="177"/>
      <c r="Z24" s="177"/>
    </row>
    <row r="25" ht="15.75" customHeight="1">
      <c r="A25" s="178">
        <v>2.1004613E7</v>
      </c>
      <c r="B25" s="179" t="s">
        <v>467</v>
      </c>
      <c r="C25" s="180">
        <v>5.6865466E7</v>
      </c>
      <c r="D25" s="180">
        <v>2.89043913E9</v>
      </c>
      <c r="E25" s="180">
        <v>2.0160007E7</v>
      </c>
      <c r="F25" s="180">
        <v>4.0317991E7</v>
      </c>
      <c r="G25" s="180">
        <v>6885914.0</v>
      </c>
      <c r="H25" s="180">
        <v>1.8371041E7</v>
      </c>
      <c r="I25" s="180">
        <v>1.08454516E8</v>
      </c>
      <c r="J25" s="180">
        <v>8.5528719E7</v>
      </c>
      <c r="K25" s="180">
        <v>2.59558181E8</v>
      </c>
      <c r="L25" s="180">
        <v>1.4304540331E10</v>
      </c>
      <c r="M25" s="175"/>
      <c r="N25" s="175"/>
      <c r="O25" s="175"/>
      <c r="P25" s="175"/>
      <c r="Q25" s="175"/>
      <c r="R25" s="175"/>
      <c r="S25" s="176"/>
      <c r="T25" s="176"/>
      <c r="U25" s="176"/>
      <c r="V25" s="176"/>
      <c r="W25" s="177"/>
      <c r="X25" s="177"/>
      <c r="Y25" s="177"/>
      <c r="Z25" s="177"/>
    </row>
    <row r="26" ht="15.75" customHeight="1">
      <c r="A26" s="178">
        <v>1.44403868E8</v>
      </c>
      <c r="B26" s="179" t="s">
        <v>468</v>
      </c>
      <c r="C26" s="180">
        <v>5.6705085E7</v>
      </c>
      <c r="D26" s="180">
        <v>3.00327579E8</v>
      </c>
      <c r="E26" s="180">
        <v>4090915.0</v>
      </c>
      <c r="F26" s="180">
        <v>3106238.0</v>
      </c>
      <c r="G26" s="180">
        <v>5163127.0</v>
      </c>
      <c r="H26" s="180">
        <v>3085727.0</v>
      </c>
      <c r="I26" s="180">
        <v>1.8972715E7</v>
      </c>
      <c r="J26" s="180">
        <v>4365501.0</v>
      </c>
      <c r="K26" s="180">
        <v>3.4693308E7</v>
      </c>
      <c r="L26" s="180">
        <v>5.311814558E9</v>
      </c>
      <c r="M26" s="175"/>
      <c r="N26" s="175"/>
      <c r="O26" s="175"/>
      <c r="P26" s="175"/>
      <c r="Q26" s="175"/>
      <c r="R26" s="175"/>
      <c r="S26" s="176"/>
      <c r="T26" s="176"/>
      <c r="U26" s="176"/>
      <c r="V26" s="176"/>
      <c r="W26" s="177"/>
      <c r="X26" s="177"/>
      <c r="Y26" s="177"/>
      <c r="Z26" s="177"/>
    </row>
    <row r="27" ht="15.75" customHeight="1">
      <c r="A27" s="178">
        <v>1.25669959E8</v>
      </c>
      <c r="B27" s="179" t="s">
        <v>469</v>
      </c>
      <c r="C27" s="180">
        <v>5.6547912E7</v>
      </c>
      <c r="D27" s="180">
        <v>4.24175999E8</v>
      </c>
      <c r="E27" s="180">
        <v>4799590.0</v>
      </c>
      <c r="F27" s="180">
        <v>1641746.0</v>
      </c>
      <c r="G27" s="180">
        <v>853826.0</v>
      </c>
      <c r="H27" s="180">
        <v>1442507.0</v>
      </c>
      <c r="I27" s="180">
        <v>2.8265809E7</v>
      </c>
      <c r="J27" s="180">
        <v>6685594.0</v>
      </c>
      <c r="K27" s="180">
        <v>3.8889482E7</v>
      </c>
      <c r="L27" s="180">
        <v>2.912154709E9</v>
      </c>
      <c r="M27" s="175"/>
      <c r="N27" s="175"/>
      <c r="O27" s="175"/>
      <c r="P27" s="175"/>
      <c r="Q27" s="175"/>
      <c r="R27" s="175"/>
      <c r="S27" s="176"/>
      <c r="T27" s="176"/>
      <c r="U27" s="176"/>
      <c r="V27" s="176"/>
      <c r="W27" s="177"/>
      <c r="X27" s="177"/>
      <c r="Y27" s="177"/>
      <c r="Z27" s="177"/>
    </row>
    <row r="28" ht="15.75" customHeight="1">
      <c r="A28" s="178">
        <v>1.17939942E8</v>
      </c>
      <c r="B28" s="179" t="s">
        <v>470</v>
      </c>
      <c r="C28" s="180">
        <v>5.6024689E7</v>
      </c>
      <c r="D28" s="180">
        <v>4.96181113E8</v>
      </c>
      <c r="E28" s="180">
        <v>8607548.0</v>
      </c>
      <c r="F28" s="180">
        <v>3.8268496E7</v>
      </c>
      <c r="G28" s="180">
        <v>5692630.0</v>
      </c>
      <c r="H28" s="180">
        <v>2579636.0</v>
      </c>
      <c r="I28" s="180">
        <v>1.9759939E7</v>
      </c>
      <c r="J28" s="180">
        <v>1.3461211E7</v>
      </c>
      <c r="K28" s="180">
        <v>7.9761912E7</v>
      </c>
      <c r="L28" s="180">
        <v>3.230495475E9</v>
      </c>
      <c r="M28" s="175"/>
      <c r="N28" s="175"/>
      <c r="O28" s="175"/>
      <c r="P28" s="175"/>
      <c r="Q28" s="175"/>
      <c r="R28" s="175"/>
      <c r="S28" s="176"/>
      <c r="T28" s="176"/>
      <c r="U28" s="176"/>
      <c r="V28" s="176"/>
      <c r="W28" s="177"/>
      <c r="X28" s="177"/>
      <c r="Y28" s="177"/>
      <c r="Z28" s="177"/>
    </row>
    <row r="29" ht="15.75" customHeight="1">
      <c r="A29" s="178">
        <v>1.40868913E8</v>
      </c>
      <c r="B29" s="179" t="s">
        <v>471</v>
      </c>
      <c r="C29" s="180">
        <v>5.4775281E7</v>
      </c>
      <c r="D29" s="180">
        <v>2.82983799E8</v>
      </c>
      <c r="E29" s="180">
        <v>5023777.0</v>
      </c>
      <c r="F29" s="180">
        <v>7214756.0</v>
      </c>
      <c r="G29" s="180">
        <v>6348402.0</v>
      </c>
      <c r="H29" s="180">
        <v>4904816.0</v>
      </c>
      <c r="I29" s="180">
        <v>1.1424974E7</v>
      </c>
      <c r="J29" s="180">
        <v>6748752.0</v>
      </c>
      <c r="K29" s="180">
        <v>3.66417E7</v>
      </c>
      <c r="L29" s="180">
        <v>1.400014529E9</v>
      </c>
      <c r="M29" s="175"/>
      <c r="N29" s="175"/>
      <c r="O29" s="175"/>
      <c r="P29" s="175"/>
      <c r="Q29" s="175"/>
      <c r="R29" s="175"/>
      <c r="S29" s="176"/>
      <c r="T29" s="176"/>
      <c r="U29" s="176"/>
      <c r="V29" s="176"/>
      <c r="W29" s="177"/>
      <c r="X29" s="177"/>
      <c r="Y29" s="177"/>
      <c r="Z29" s="177"/>
    </row>
    <row r="30" ht="15.75" customHeight="1">
      <c r="A30" s="178">
        <v>1.55334858E8</v>
      </c>
      <c r="B30" s="179" t="s">
        <v>472</v>
      </c>
      <c r="C30" s="180">
        <v>5.4620676E7</v>
      </c>
      <c r="D30" s="180">
        <v>5.89807824E8</v>
      </c>
      <c r="E30" s="180">
        <v>3688538.0</v>
      </c>
      <c r="F30" s="180">
        <v>1.0007812E7</v>
      </c>
      <c r="G30" s="180">
        <v>2240667.0</v>
      </c>
      <c r="H30" s="180">
        <v>4384492.0</v>
      </c>
      <c r="I30" s="180">
        <v>4.1394182E7</v>
      </c>
      <c r="J30" s="180">
        <v>7592257.0</v>
      </c>
      <c r="K30" s="180">
        <v>6.561941E7</v>
      </c>
      <c r="L30" s="180">
        <v>1.050738311E9</v>
      </c>
      <c r="M30" s="175"/>
      <c r="N30" s="175"/>
      <c r="O30" s="175"/>
      <c r="P30" s="175"/>
      <c r="Q30" s="175"/>
      <c r="R30" s="175"/>
      <c r="S30" s="176"/>
      <c r="T30" s="176"/>
      <c r="U30" s="176"/>
      <c r="V30" s="176"/>
      <c r="W30" s="177"/>
      <c r="X30" s="177"/>
      <c r="Y30" s="177"/>
      <c r="Z30" s="177"/>
    </row>
    <row r="31" ht="15.75" customHeight="1">
      <c r="A31" s="178">
        <v>1.47989786E8</v>
      </c>
      <c r="B31" s="179" t="s">
        <v>473</v>
      </c>
      <c r="C31" s="180">
        <v>5.4603934E7</v>
      </c>
      <c r="D31" s="180">
        <v>3.51377018E8</v>
      </c>
      <c r="E31" s="180">
        <v>3535033.0</v>
      </c>
      <c r="F31" s="180">
        <v>2535931.0</v>
      </c>
      <c r="G31" s="180">
        <v>1150559.0</v>
      </c>
      <c r="H31" s="180">
        <v>2714426.0</v>
      </c>
      <c r="I31" s="180">
        <v>2.5234987E7</v>
      </c>
      <c r="J31" s="180">
        <v>4268057.0</v>
      </c>
      <c r="K31" s="180">
        <v>3.590396E7</v>
      </c>
      <c r="L31" s="180">
        <v>2.832771595E9</v>
      </c>
      <c r="M31" s="175"/>
      <c r="N31" s="175"/>
      <c r="O31" s="175"/>
      <c r="P31" s="175"/>
      <c r="Q31" s="175"/>
      <c r="R31" s="175"/>
      <c r="S31" s="176"/>
      <c r="T31" s="176"/>
      <c r="U31" s="176"/>
      <c r="V31" s="176"/>
      <c r="W31" s="177"/>
      <c r="X31" s="177"/>
      <c r="Y31" s="177"/>
      <c r="Z31" s="177"/>
    </row>
    <row r="32" ht="15.75" customHeight="1">
      <c r="A32" s="178">
        <v>1.3927247E7</v>
      </c>
      <c r="B32" s="179" t="s">
        <v>474</v>
      </c>
      <c r="C32" s="180">
        <v>5.2714435E7</v>
      </c>
      <c r="D32" s="180">
        <v>2.1724217E7</v>
      </c>
      <c r="E32" s="180">
        <v>844619.0</v>
      </c>
      <c r="F32" s="180">
        <v>71388.0</v>
      </c>
      <c r="G32" s="180">
        <v>35397.0</v>
      </c>
      <c r="H32" s="180">
        <v>98169.0</v>
      </c>
      <c r="I32" s="180">
        <v>1210801.0</v>
      </c>
      <c r="J32" s="180">
        <v>456923.0</v>
      </c>
      <c r="K32" s="180">
        <v>1872678.0</v>
      </c>
      <c r="L32" s="180">
        <v>2.13617092E8</v>
      </c>
      <c r="M32" s="175"/>
      <c r="N32" s="175"/>
      <c r="O32" s="175"/>
      <c r="P32" s="175"/>
      <c r="Q32" s="175"/>
      <c r="R32" s="175"/>
      <c r="S32" s="176"/>
      <c r="T32" s="176"/>
      <c r="U32" s="176"/>
      <c r="V32" s="176"/>
      <c r="W32" s="177"/>
      <c r="X32" s="177"/>
      <c r="Y32" s="177"/>
      <c r="Z32" s="177"/>
    </row>
    <row r="33" ht="15.75" customHeight="1">
      <c r="A33" s="178">
        <v>1.59275434E8</v>
      </c>
      <c r="B33" s="179" t="s">
        <v>475</v>
      </c>
      <c r="C33" s="180">
        <v>5.1308363E7</v>
      </c>
      <c r="D33" s="180">
        <v>2.41790516E8</v>
      </c>
      <c r="E33" s="180">
        <v>3585199.0</v>
      </c>
      <c r="F33" s="180">
        <v>7253911.0</v>
      </c>
      <c r="G33" s="180">
        <v>3058256.0</v>
      </c>
      <c r="H33" s="180">
        <v>3447473.0</v>
      </c>
      <c r="I33" s="180">
        <v>1.6396921E7</v>
      </c>
      <c r="J33" s="180">
        <v>2823206.0</v>
      </c>
      <c r="K33" s="180">
        <v>3.2979767E7</v>
      </c>
      <c r="L33" s="180">
        <v>1.645349886E9</v>
      </c>
      <c r="M33" s="175"/>
      <c r="N33" s="175"/>
      <c r="O33" s="175"/>
      <c r="P33" s="175"/>
      <c r="Q33" s="175"/>
      <c r="R33" s="175"/>
      <c r="S33" s="176"/>
      <c r="T33" s="176"/>
      <c r="U33" s="176"/>
      <c r="V33" s="176"/>
      <c r="W33" s="177"/>
      <c r="X33" s="177"/>
      <c r="Y33" s="177"/>
      <c r="Z33" s="177"/>
    </row>
    <row r="34" ht="15.75" customHeight="1">
      <c r="A34" s="178">
        <v>1.6940711E8</v>
      </c>
      <c r="B34" s="179" t="s">
        <v>476</v>
      </c>
      <c r="C34" s="180">
        <v>5.0397843E7</v>
      </c>
      <c r="D34" s="180">
        <v>3.88647413E8</v>
      </c>
      <c r="E34" s="180">
        <v>1255504.0</v>
      </c>
      <c r="F34" s="180">
        <v>4899879.0</v>
      </c>
      <c r="G34" s="180">
        <v>3192237.0</v>
      </c>
      <c r="H34" s="180">
        <v>3434571.0</v>
      </c>
      <c r="I34" s="180">
        <v>3.3196554E7</v>
      </c>
      <c r="J34" s="180">
        <v>1778957.0</v>
      </c>
      <c r="K34" s="180">
        <v>4.6502198E7</v>
      </c>
      <c r="L34" s="180">
        <v>1.87649984E8</v>
      </c>
      <c r="M34" s="175"/>
      <c r="N34" s="175"/>
      <c r="O34" s="175"/>
      <c r="P34" s="175"/>
      <c r="Q34" s="175"/>
      <c r="R34" s="175"/>
      <c r="S34" s="176"/>
      <c r="T34" s="176"/>
      <c r="U34" s="176"/>
      <c r="V34" s="176"/>
      <c r="W34" s="177"/>
      <c r="X34" s="177"/>
      <c r="Y34" s="177"/>
      <c r="Z34" s="177"/>
    </row>
    <row r="35" ht="15.75" customHeight="1">
      <c r="A35" s="178">
        <v>1.25586385E8</v>
      </c>
      <c r="B35" s="179" t="s">
        <v>477</v>
      </c>
      <c r="C35" s="180">
        <v>5.0072666E7</v>
      </c>
      <c r="D35" s="180">
        <v>4.79545457E8</v>
      </c>
      <c r="E35" s="180">
        <v>5351298.0</v>
      </c>
      <c r="F35" s="180">
        <v>3.0967458E7</v>
      </c>
      <c r="G35" s="180">
        <v>1482446.0</v>
      </c>
      <c r="H35" s="180">
        <v>2574226.0</v>
      </c>
      <c r="I35" s="180">
        <v>3.2700039E7</v>
      </c>
      <c r="J35" s="180">
        <v>6654489.0</v>
      </c>
      <c r="K35" s="180">
        <v>7.4378658E7</v>
      </c>
      <c r="L35" s="180">
        <v>5.361326362E9</v>
      </c>
      <c r="M35" s="175"/>
      <c r="N35" s="175"/>
      <c r="O35" s="175"/>
      <c r="P35" s="175"/>
      <c r="Q35" s="175"/>
      <c r="R35" s="175"/>
      <c r="S35" s="176"/>
      <c r="T35" s="176"/>
      <c r="U35" s="176"/>
      <c r="V35" s="176"/>
      <c r="W35" s="177"/>
      <c r="X35" s="177"/>
      <c r="Y35" s="177"/>
      <c r="Z35" s="177"/>
    </row>
    <row r="36" ht="15.75" customHeight="1">
      <c r="A36" s="178">
        <v>1.13200873E8</v>
      </c>
      <c r="B36" s="179" t="s">
        <v>478</v>
      </c>
      <c r="C36" s="180">
        <v>4.9877405E7</v>
      </c>
      <c r="D36" s="180">
        <v>4.72332119E8</v>
      </c>
      <c r="E36" s="180">
        <v>1.1037246E7</v>
      </c>
      <c r="F36" s="180">
        <v>1.6896058E7</v>
      </c>
      <c r="G36" s="180">
        <v>1438863.0</v>
      </c>
      <c r="H36" s="180">
        <v>1014658.0</v>
      </c>
      <c r="I36" s="180">
        <v>2.9864767E7</v>
      </c>
      <c r="J36" s="180">
        <v>8168444.0</v>
      </c>
      <c r="K36" s="180">
        <v>5.738279E7</v>
      </c>
      <c r="L36" s="180">
        <v>9.74189801E8</v>
      </c>
      <c r="M36" s="175"/>
      <c r="N36" s="175"/>
      <c r="O36" s="175"/>
      <c r="P36" s="175"/>
      <c r="Q36" s="175"/>
      <c r="R36" s="175"/>
      <c r="S36" s="176"/>
      <c r="T36" s="176"/>
      <c r="U36" s="176"/>
      <c r="V36" s="176"/>
      <c r="W36" s="177"/>
      <c r="X36" s="177"/>
      <c r="Y36" s="177"/>
      <c r="Z36" s="177"/>
    </row>
    <row r="37" ht="15.75" customHeight="1">
      <c r="A37" s="178">
        <v>1.15570839E8</v>
      </c>
      <c r="B37" s="179" t="s">
        <v>479</v>
      </c>
      <c r="C37" s="180">
        <v>4.9789622E7</v>
      </c>
      <c r="D37" s="180">
        <v>7.55170281E8</v>
      </c>
      <c r="E37" s="180">
        <v>3966699.0</v>
      </c>
      <c r="F37" s="180">
        <v>3139495.0</v>
      </c>
      <c r="G37" s="180">
        <v>1558649.0</v>
      </c>
      <c r="H37" s="180">
        <v>3357761.0</v>
      </c>
      <c r="I37" s="180">
        <v>5.5593178E7</v>
      </c>
      <c r="J37" s="180">
        <v>9103113.0</v>
      </c>
      <c r="K37" s="180">
        <v>7.2752196E7</v>
      </c>
      <c r="L37" s="180">
        <v>1.607599095E9</v>
      </c>
      <c r="M37" s="175"/>
      <c r="N37" s="175"/>
      <c r="O37" s="175"/>
      <c r="P37" s="175"/>
      <c r="Q37" s="175"/>
      <c r="R37" s="175"/>
      <c r="S37" s="176"/>
      <c r="T37" s="176"/>
      <c r="U37" s="176"/>
      <c r="V37" s="176"/>
      <c r="W37" s="177"/>
      <c r="X37" s="177"/>
      <c r="Y37" s="177"/>
      <c r="Z37" s="177"/>
    </row>
    <row r="38" ht="15.75" customHeight="1">
      <c r="A38" s="178">
        <v>1.08204411E8</v>
      </c>
      <c r="B38" s="179" t="s">
        <v>480</v>
      </c>
      <c r="C38" s="180">
        <v>4.9615722E7</v>
      </c>
      <c r="D38" s="180">
        <v>2.08167356E8</v>
      </c>
      <c r="E38" s="180">
        <v>4244669.0</v>
      </c>
      <c r="F38" s="180">
        <v>271030.0</v>
      </c>
      <c r="G38" s="180">
        <v>482229.0</v>
      </c>
      <c r="H38" s="180">
        <v>474553.0</v>
      </c>
      <c r="I38" s="180">
        <v>7960184.0</v>
      </c>
      <c r="J38" s="180">
        <v>6282432.0</v>
      </c>
      <c r="K38" s="180">
        <v>1.5470428E7</v>
      </c>
      <c r="L38" s="180">
        <v>1.04160593E8</v>
      </c>
      <c r="M38" s="175"/>
      <c r="N38" s="175"/>
      <c r="O38" s="175"/>
      <c r="P38" s="175"/>
      <c r="Q38" s="175"/>
      <c r="R38" s="175"/>
      <c r="S38" s="176"/>
      <c r="T38" s="176"/>
      <c r="U38" s="176"/>
      <c r="V38" s="176"/>
      <c r="W38" s="177"/>
      <c r="X38" s="177"/>
      <c r="Y38" s="177"/>
      <c r="Z38" s="177"/>
    </row>
    <row r="39" ht="15.75" customHeight="1">
      <c r="A39" s="178">
        <v>1.20250102E8</v>
      </c>
      <c r="B39" s="179" t="s">
        <v>481</v>
      </c>
      <c r="C39" s="180">
        <v>4.761197E7</v>
      </c>
      <c r="D39" s="180">
        <v>2.28489652E8</v>
      </c>
      <c r="E39" s="180">
        <v>9294670.0</v>
      </c>
      <c r="F39" s="180">
        <v>4.1551864E7</v>
      </c>
      <c r="G39" s="180">
        <v>1127705.0</v>
      </c>
      <c r="H39" s="180">
        <v>324795.0</v>
      </c>
      <c r="I39" s="180">
        <v>1.2006065E7</v>
      </c>
      <c r="J39" s="180">
        <v>4828202.0</v>
      </c>
      <c r="K39" s="180">
        <v>5.9838631E7</v>
      </c>
      <c r="L39" s="180">
        <v>7.260299313E9</v>
      </c>
      <c r="M39" s="175"/>
      <c r="N39" s="175"/>
      <c r="O39" s="175"/>
      <c r="P39" s="175"/>
      <c r="Q39" s="175"/>
      <c r="R39" s="175"/>
      <c r="S39" s="176"/>
      <c r="T39" s="176"/>
      <c r="U39" s="176"/>
      <c r="V39" s="176"/>
      <c r="W39" s="177"/>
      <c r="X39" s="177"/>
      <c r="Y39" s="177"/>
      <c r="Z39" s="177"/>
    </row>
    <row r="40" ht="15.75" customHeight="1">
      <c r="A40" s="178">
        <v>1.46859541E8</v>
      </c>
      <c r="B40" s="179" t="s">
        <v>482</v>
      </c>
      <c r="C40" s="180">
        <v>4.6116105E7</v>
      </c>
      <c r="D40" s="180">
        <v>7.80606368E8</v>
      </c>
      <c r="E40" s="180">
        <v>8247382.0</v>
      </c>
      <c r="F40" s="180">
        <v>4.118078E7</v>
      </c>
      <c r="G40" s="180">
        <v>4972001.0</v>
      </c>
      <c r="H40" s="180">
        <v>7356645.0</v>
      </c>
      <c r="I40" s="180">
        <v>6.3822059E7</v>
      </c>
      <c r="J40" s="180">
        <v>4738952.0</v>
      </c>
      <c r="K40" s="180">
        <v>1.22070437E8</v>
      </c>
      <c r="L40" s="180">
        <v>2.144303164E9</v>
      </c>
      <c r="M40" s="175"/>
      <c r="N40" s="175"/>
      <c r="O40" s="175"/>
      <c r="P40" s="175"/>
      <c r="Q40" s="175"/>
      <c r="R40" s="175"/>
      <c r="S40" s="176"/>
      <c r="T40" s="176"/>
      <c r="U40" s="176"/>
      <c r="V40" s="176"/>
      <c r="W40" s="177"/>
      <c r="X40" s="177"/>
      <c r="Y40" s="177"/>
      <c r="Z40" s="177"/>
    </row>
    <row r="41" ht="15.75" customHeight="1">
      <c r="A41" s="178">
        <v>1.01873493E8</v>
      </c>
      <c r="B41" s="179" t="s">
        <v>483</v>
      </c>
      <c r="C41" s="180">
        <v>4.6104154E7</v>
      </c>
      <c r="D41" s="180">
        <v>4.3923052E8</v>
      </c>
      <c r="E41" s="180">
        <v>9166340.0</v>
      </c>
      <c r="F41" s="180">
        <v>3.7345304E7</v>
      </c>
      <c r="G41" s="180">
        <v>5960633.0</v>
      </c>
      <c r="H41" s="180">
        <v>7108031.0</v>
      </c>
      <c r="I41" s="180">
        <v>2.3700309E7</v>
      </c>
      <c r="J41" s="180">
        <v>7720249.0</v>
      </c>
      <c r="K41" s="180">
        <v>8.1834526E7</v>
      </c>
      <c r="L41" s="180">
        <v>7.796080106E9</v>
      </c>
      <c r="M41" s="175"/>
      <c r="N41" s="175"/>
      <c r="O41" s="175"/>
      <c r="P41" s="175"/>
      <c r="Q41" s="175"/>
      <c r="R41" s="175"/>
      <c r="S41" s="176"/>
      <c r="T41" s="176"/>
      <c r="U41" s="176"/>
      <c r="V41" s="176"/>
      <c r="W41" s="177"/>
      <c r="X41" s="177"/>
      <c r="Y41" s="177"/>
      <c r="Z41" s="177"/>
    </row>
    <row r="42" ht="15.75" customHeight="1">
      <c r="A42" s="178">
        <v>1.69053585E8</v>
      </c>
      <c r="B42" s="179" t="s">
        <v>484</v>
      </c>
      <c r="C42" s="180">
        <v>4.5019575E7</v>
      </c>
      <c r="D42" s="180">
        <v>6.5107825E7</v>
      </c>
      <c r="E42" s="180">
        <v>1018729.0</v>
      </c>
      <c r="F42" s="180">
        <v>1283546.0</v>
      </c>
      <c r="G42" s="180">
        <v>2899807.0</v>
      </c>
      <c r="H42" s="180">
        <v>1343698.0</v>
      </c>
      <c r="I42" s="180">
        <v>4300447.0</v>
      </c>
      <c r="J42" s="180">
        <v>533612.0</v>
      </c>
      <c r="K42" s="180">
        <v>1.036111E7</v>
      </c>
      <c r="L42" s="180">
        <v>2.09458197E8</v>
      </c>
      <c r="M42" s="175"/>
      <c r="N42" s="175"/>
      <c r="O42" s="175"/>
      <c r="P42" s="175"/>
      <c r="Q42" s="175"/>
      <c r="R42" s="175"/>
      <c r="S42" s="176"/>
      <c r="T42" s="176"/>
      <c r="U42" s="176"/>
      <c r="V42" s="176"/>
      <c r="W42" s="177"/>
      <c r="X42" s="177"/>
      <c r="Y42" s="177"/>
      <c r="Z42" s="177"/>
    </row>
    <row r="43" ht="15.75" customHeight="1">
      <c r="A43" s="178">
        <v>1.69328809E8</v>
      </c>
      <c r="B43" s="179" t="s">
        <v>485</v>
      </c>
      <c r="C43" s="180">
        <v>4.4864033E7</v>
      </c>
      <c r="D43" s="180">
        <v>7.539888E7</v>
      </c>
      <c r="E43" s="180">
        <v>1943085.0</v>
      </c>
      <c r="F43" s="180">
        <v>787274.0</v>
      </c>
      <c r="G43" s="180">
        <v>299257.0</v>
      </c>
      <c r="H43" s="180">
        <v>181833.0</v>
      </c>
      <c r="I43" s="180">
        <v>4035764.0</v>
      </c>
      <c r="J43" s="180">
        <v>1677897.0</v>
      </c>
      <c r="K43" s="180">
        <v>6982025.0</v>
      </c>
      <c r="L43" s="180">
        <v>1.22053238E8</v>
      </c>
      <c r="M43" s="175"/>
      <c r="N43" s="175"/>
      <c r="O43" s="175"/>
      <c r="P43" s="175"/>
      <c r="Q43" s="175"/>
      <c r="R43" s="175"/>
      <c r="S43" s="176"/>
      <c r="T43" s="176"/>
      <c r="U43" s="176"/>
      <c r="V43" s="176"/>
      <c r="W43" s="177"/>
      <c r="X43" s="177"/>
      <c r="Y43" s="177"/>
      <c r="Z43" s="177"/>
    </row>
    <row r="44" ht="15.75" customHeight="1">
      <c r="A44" s="178">
        <v>1.51561021E8</v>
      </c>
      <c r="B44" s="179" t="s">
        <v>486</v>
      </c>
      <c r="C44" s="180">
        <v>4.4099475E7</v>
      </c>
      <c r="D44" s="180">
        <v>1.98524235E8</v>
      </c>
      <c r="E44" s="180">
        <v>3266272.0</v>
      </c>
      <c r="F44" s="180">
        <v>613576.0</v>
      </c>
      <c r="G44" s="180">
        <v>959398.0</v>
      </c>
      <c r="H44" s="180">
        <v>639461.0</v>
      </c>
      <c r="I44" s="180">
        <v>1.4188072E7</v>
      </c>
      <c r="J44" s="180">
        <v>2602208.0</v>
      </c>
      <c r="K44" s="180">
        <v>1.9002715E7</v>
      </c>
      <c r="L44" s="180">
        <v>1.084049244E9</v>
      </c>
      <c r="M44" s="175"/>
      <c r="N44" s="175"/>
      <c r="O44" s="175"/>
      <c r="P44" s="175"/>
      <c r="Q44" s="175"/>
      <c r="R44" s="175"/>
      <c r="S44" s="176"/>
      <c r="T44" s="176"/>
      <c r="U44" s="176"/>
      <c r="V44" s="176"/>
      <c r="W44" s="177"/>
      <c r="X44" s="177"/>
      <c r="Y44" s="177"/>
      <c r="Z44" s="177"/>
    </row>
    <row r="45" ht="15.75" customHeight="1">
      <c r="A45" s="178">
        <v>1.56577873E8</v>
      </c>
      <c r="B45" s="179" t="s">
        <v>487</v>
      </c>
      <c r="C45" s="180">
        <v>4.3529667E7</v>
      </c>
      <c r="D45" s="180">
        <v>5.6196879E7</v>
      </c>
      <c r="E45" s="180">
        <v>2466180.0</v>
      </c>
      <c r="F45" s="180">
        <v>788036.0</v>
      </c>
      <c r="G45" s="180">
        <v>1020382.0</v>
      </c>
      <c r="H45" s="180">
        <v>1183582.0</v>
      </c>
      <c r="I45" s="180">
        <v>3738536.0</v>
      </c>
      <c r="J45" s="180">
        <v>593941.0</v>
      </c>
      <c r="K45" s="180">
        <v>7324477.0</v>
      </c>
      <c r="L45" s="180">
        <v>1.293856328E9</v>
      </c>
      <c r="M45" s="175"/>
      <c r="N45" s="175"/>
      <c r="O45" s="175"/>
      <c r="P45" s="175"/>
      <c r="Q45" s="175"/>
      <c r="R45" s="175"/>
      <c r="S45" s="176"/>
      <c r="T45" s="176"/>
      <c r="U45" s="176"/>
      <c r="V45" s="176"/>
      <c r="W45" s="177"/>
      <c r="X45" s="177"/>
      <c r="Y45" s="177"/>
      <c r="Z45" s="177"/>
    </row>
    <row r="46" ht="15.75" customHeight="1">
      <c r="A46" s="178">
        <v>1.6899513E8</v>
      </c>
      <c r="B46" s="179" t="s">
        <v>488</v>
      </c>
      <c r="C46" s="180">
        <v>4.3503613E7</v>
      </c>
      <c r="D46" s="180">
        <v>1.6613182E7</v>
      </c>
      <c r="E46" s="180">
        <v>1358289.0</v>
      </c>
      <c r="F46" s="180">
        <v>78413.0</v>
      </c>
      <c r="G46" s="180">
        <v>46586.0</v>
      </c>
      <c r="H46" s="180">
        <v>87622.0</v>
      </c>
      <c r="I46" s="180">
        <v>1153802.0</v>
      </c>
      <c r="J46" s="180">
        <v>230791.0</v>
      </c>
      <c r="K46" s="180">
        <v>1597214.0</v>
      </c>
      <c r="L46" s="180">
        <v>4.47472E7</v>
      </c>
      <c r="M46" s="175"/>
      <c r="N46" s="175"/>
      <c r="O46" s="175"/>
      <c r="P46" s="175"/>
      <c r="Q46" s="175"/>
      <c r="R46" s="175"/>
      <c r="S46" s="176"/>
      <c r="T46" s="176"/>
      <c r="U46" s="176"/>
      <c r="V46" s="176"/>
      <c r="W46" s="177"/>
      <c r="X46" s="177"/>
      <c r="Y46" s="177"/>
      <c r="Z46" s="177"/>
    </row>
    <row r="47" ht="15.75" customHeight="1">
      <c r="A47" s="178">
        <v>1.69150149E8</v>
      </c>
      <c r="B47" s="179" t="s">
        <v>489</v>
      </c>
      <c r="C47" s="180">
        <v>4.2757194E7</v>
      </c>
      <c r="D47" s="180">
        <v>1.00345692E8</v>
      </c>
      <c r="E47" s="180">
        <v>2242072.0</v>
      </c>
      <c r="F47" s="180">
        <v>1164202.0</v>
      </c>
      <c r="G47" s="180">
        <v>869989.0</v>
      </c>
      <c r="H47" s="180">
        <v>370976.0</v>
      </c>
      <c r="I47" s="180">
        <v>6477467.0</v>
      </c>
      <c r="J47" s="180">
        <v>1605715.0</v>
      </c>
      <c r="K47" s="180">
        <v>1.0488349E7</v>
      </c>
      <c r="L47" s="180">
        <v>3.23E8</v>
      </c>
      <c r="M47" s="175"/>
      <c r="N47" s="175"/>
      <c r="O47" s="175"/>
      <c r="P47" s="175"/>
      <c r="Q47" s="175"/>
      <c r="R47" s="175"/>
      <c r="S47" s="176"/>
      <c r="T47" s="176"/>
      <c r="U47" s="176"/>
      <c r="V47" s="176"/>
      <c r="W47" s="177"/>
      <c r="X47" s="177"/>
      <c r="Y47" s="177"/>
      <c r="Z47" s="177"/>
    </row>
    <row r="48" ht="15.75" customHeight="1">
      <c r="A48" s="178">
        <v>1.48621377E8</v>
      </c>
      <c r="B48" s="179" t="s">
        <v>490</v>
      </c>
      <c r="C48" s="180">
        <v>4.2347598E7</v>
      </c>
      <c r="D48" s="180">
        <v>5.47829685E8</v>
      </c>
      <c r="E48" s="180">
        <v>4766075.0</v>
      </c>
      <c r="F48" s="180">
        <v>2.8941418E7</v>
      </c>
      <c r="G48" s="180">
        <v>6531808.0</v>
      </c>
      <c r="H48" s="180">
        <v>1.0898594E7</v>
      </c>
      <c r="I48" s="180">
        <v>3.9433807E7</v>
      </c>
      <c r="J48" s="180">
        <v>4552267.0</v>
      </c>
      <c r="K48" s="180">
        <v>9.0357894E7</v>
      </c>
      <c r="L48" s="180">
        <v>1.219611121E9</v>
      </c>
      <c r="M48" s="175"/>
      <c r="N48" s="175"/>
      <c r="O48" s="175"/>
      <c r="P48" s="175"/>
      <c r="Q48" s="175"/>
      <c r="R48" s="175"/>
      <c r="S48" s="176"/>
      <c r="T48" s="176"/>
      <c r="U48" s="176"/>
      <c r="V48" s="176"/>
      <c r="W48" s="177"/>
      <c r="X48" s="177"/>
      <c r="Y48" s="177"/>
      <c r="Z48" s="177"/>
    </row>
    <row r="49" ht="15.75" customHeight="1">
      <c r="A49" s="178">
        <v>1.50692745E8</v>
      </c>
      <c r="B49" s="179" t="s">
        <v>491</v>
      </c>
      <c r="C49" s="180">
        <v>4.1969219E7</v>
      </c>
      <c r="D49" s="180">
        <v>3.61648996E8</v>
      </c>
      <c r="E49" s="180">
        <v>5235915.0</v>
      </c>
      <c r="F49" s="180">
        <v>9085152.0</v>
      </c>
      <c r="G49" s="180">
        <v>1277663.0</v>
      </c>
      <c r="H49" s="180">
        <v>2210780.0</v>
      </c>
      <c r="I49" s="180">
        <v>2.4542278E7</v>
      </c>
      <c r="J49" s="180">
        <v>5150537.0</v>
      </c>
      <c r="K49" s="180">
        <v>4.226641E7</v>
      </c>
      <c r="L49" s="180">
        <v>4.35918122E9</v>
      </c>
      <c r="M49" s="175"/>
      <c r="N49" s="175"/>
      <c r="O49" s="175"/>
      <c r="P49" s="175"/>
      <c r="Q49" s="175"/>
      <c r="R49" s="175"/>
      <c r="S49" s="176"/>
      <c r="T49" s="176"/>
      <c r="U49" s="176"/>
      <c r="V49" s="176"/>
      <c r="W49" s="177"/>
      <c r="X49" s="177"/>
      <c r="Y49" s="177"/>
      <c r="Z49" s="177"/>
    </row>
    <row r="50" ht="15.75" customHeight="1">
      <c r="A50" s="178">
        <v>1.6905321E8</v>
      </c>
      <c r="B50" s="179" t="s">
        <v>492</v>
      </c>
      <c r="C50" s="180">
        <v>4.1419479E7</v>
      </c>
      <c r="D50" s="180">
        <v>1.22321808E8</v>
      </c>
      <c r="E50" s="180">
        <v>1417826.0</v>
      </c>
      <c r="F50" s="180">
        <v>2563554.0</v>
      </c>
      <c r="G50" s="180">
        <v>3134706.0</v>
      </c>
      <c r="H50" s="180">
        <v>2545359.0</v>
      </c>
      <c r="I50" s="180">
        <v>9182637.0</v>
      </c>
      <c r="J50" s="180">
        <v>676594.0</v>
      </c>
      <c r="K50" s="180">
        <v>1.810285E7</v>
      </c>
      <c r="L50" s="180">
        <v>4.78851169E8</v>
      </c>
      <c r="M50" s="175"/>
      <c r="N50" s="175"/>
      <c r="O50" s="175"/>
      <c r="P50" s="175"/>
      <c r="Q50" s="175"/>
      <c r="R50" s="175"/>
      <c r="S50" s="176"/>
      <c r="T50" s="176"/>
      <c r="U50" s="176"/>
      <c r="V50" s="176"/>
      <c r="W50" s="177"/>
      <c r="X50" s="177"/>
      <c r="Y50" s="177"/>
      <c r="Z50" s="177"/>
    </row>
    <row r="51" ht="15.75" customHeight="1">
      <c r="A51" s="178">
        <v>1.6949913E8</v>
      </c>
      <c r="B51" s="179" t="s">
        <v>493</v>
      </c>
      <c r="C51" s="180">
        <v>4.0986202E7</v>
      </c>
      <c r="D51" s="180">
        <v>3.2881063E7</v>
      </c>
      <c r="E51" s="180">
        <v>306690.0</v>
      </c>
      <c r="F51" s="180">
        <v>2232437.0</v>
      </c>
      <c r="G51" s="180">
        <v>264544.0</v>
      </c>
      <c r="H51" s="180">
        <v>189157.0</v>
      </c>
      <c r="I51" s="180">
        <v>1602318.0</v>
      </c>
      <c r="J51" s="180">
        <v>756284.0</v>
      </c>
      <c r="K51" s="180">
        <v>5044740.0</v>
      </c>
      <c r="L51" s="180">
        <v>3.46440505E8</v>
      </c>
      <c r="M51" s="175"/>
      <c r="N51" s="175"/>
      <c r="O51" s="175"/>
      <c r="P51" s="175"/>
      <c r="Q51" s="175"/>
      <c r="R51" s="175"/>
      <c r="S51" s="176"/>
      <c r="T51" s="176"/>
      <c r="U51" s="176"/>
      <c r="V51" s="176"/>
      <c r="W51" s="177"/>
      <c r="X51" s="177"/>
      <c r="Y51" s="177"/>
      <c r="Z51" s="177"/>
    </row>
    <row r="52" ht="15.75" customHeight="1">
      <c r="A52" s="178">
        <v>1.69199119E8</v>
      </c>
      <c r="B52" s="179" t="s">
        <v>494</v>
      </c>
      <c r="C52" s="180">
        <v>3.9992007E7</v>
      </c>
      <c r="D52" s="180">
        <v>1.41833652E8</v>
      </c>
      <c r="E52" s="180">
        <v>1644227.0</v>
      </c>
      <c r="F52" s="180">
        <v>4083652.0</v>
      </c>
      <c r="G52" s="180">
        <v>1448906.0</v>
      </c>
      <c r="H52" s="180">
        <v>2171945.0</v>
      </c>
      <c r="I52" s="180">
        <v>9863079.0</v>
      </c>
      <c r="J52" s="180">
        <v>1540027.0</v>
      </c>
      <c r="K52" s="180">
        <v>1.9107609E7</v>
      </c>
      <c r="L52" s="180">
        <v>8.58872293E8</v>
      </c>
      <c r="M52" s="175"/>
      <c r="N52" s="175"/>
      <c r="O52" s="175"/>
      <c r="P52" s="175"/>
      <c r="Q52" s="175"/>
      <c r="R52" s="175"/>
      <c r="S52" s="176"/>
      <c r="T52" s="176"/>
      <c r="U52" s="176"/>
      <c r="V52" s="176"/>
      <c r="W52" s="177"/>
      <c r="X52" s="177"/>
      <c r="Y52" s="177"/>
      <c r="Z52" s="177"/>
    </row>
    <row r="53" ht="15.75" customHeight="1">
      <c r="A53" s="178">
        <v>1.51803599E8</v>
      </c>
      <c r="B53" s="179" t="s">
        <v>495</v>
      </c>
      <c r="C53" s="180">
        <v>3.908015E7</v>
      </c>
      <c r="D53" s="180">
        <v>2.5238088E8</v>
      </c>
      <c r="E53" s="180">
        <v>2860583.0</v>
      </c>
      <c r="F53" s="180">
        <v>2483061.0</v>
      </c>
      <c r="G53" s="180">
        <v>1183022.0</v>
      </c>
      <c r="H53" s="180">
        <v>1306436.0</v>
      </c>
      <c r="I53" s="180">
        <v>1.7733378E7</v>
      </c>
      <c r="J53" s="180">
        <v>3347935.0</v>
      </c>
      <c r="K53" s="180">
        <v>2.6053832E7</v>
      </c>
      <c r="L53" s="180">
        <v>1.67855954E8</v>
      </c>
      <c r="M53" s="175"/>
      <c r="N53" s="175"/>
      <c r="O53" s="175"/>
      <c r="P53" s="175"/>
      <c r="Q53" s="175"/>
      <c r="R53" s="175"/>
      <c r="S53" s="176"/>
      <c r="T53" s="176"/>
      <c r="U53" s="176"/>
      <c r="V53" s="176"/>
      <c r="W53" s="177"/>
      <c r="X53" s="177"/>
      <c r="Y53" s="177"/>
      <c r="Z53" s="177"/>
    </row>
    <row r="54" ht="15.75" customHeight="1">
      <c r="A54" s="178">
        <v>1.65109682E8</v>
      </c>
      <c r="B54" s="179" t="s">
        <v>496</v>
      </c>
      <c r="C54" s="180">
        <v>3.851664E7</v>
      </c>
      <c r="D54" s="180">
        <v>4.58864154E8</v>
      </c>
      <c r="E54" s="180">
        <v>2602333.0</v>
      </c>
      <c r="F54" s="180">
        <v>9943833.0</v>
      </c>
      <c r="G54" s="180">
        <v>1.8960851E7</v>
      </c>
      <c r="H54" s="180">
        <v>1.6602889E7</v>
      </c>
      <c r="I54" s="180">
        <v>3.3931051E7</v>
      </c>
      <c r="J54" s="180">
        <v>661581.0</v>
      </c>
      <c r="K54" s="180">
        <v>8.0100205E7</v>
      </c>
      <c r="L54" s="180">
        <v>4.601522838E9</v>
      </c>
      <c r="M54" s="175"/>
      <c r="N54" s="175"/>
      <c r="O54" s="175"/>
      <c r="P54" s="175"/>
      <c r="Q54" s="175"/>
      <c r="R54" s="175"/>
      <c r="S54" s="176"/>
      <c r="T54" s="176"/>
      <c r="U54" s="176"/>
      <c r="V54" s="176"/>
      <c r="W54" s="177"/>
      <c r="X54" s="177"/>
      <c r="Y54" s="177"/>
      <c r="Z54" s="177"/>
    </row>
    <row r="55" ht="15.75" customHeight="1">
      <c r="A55" s="178">
        <v>1.69481136E8</v>
      </c>
      <c r="B55" s="179" t="s">
        <v>497</v>
      </c>
      <c r="C55" s="180">
        <v>3.8262231E7</v>
      </c>
      <c r="D55" s="180">
        <v>2.7723329E7</v>
      </c>
      <c r="E55" s="180">
        <v>1087302.0</v>
      </c>
      <c r="F55" s="180">
        <v>341919.0</v>
      </c>
      <c r="G55" s="180">
        <v>112919.0</v>
      </c>
      <c r="H55" s="180">
        <v>102497.0</v>
      </c>
      <c r="I55" s="180">
        <v>1955810.0</v>
      </c>
      <c r="J55" s="180">
        <v>373051.0</v>
      </c>
      <c r="K55" s="180">
        <v>2886196.0</v>
      </c>
      <c r="L55" s="180">
        <v>1.68723737E8</v>
      </c>
      <c r="M55" s="175"/>
      <c r="N55" s="175"/>
      <c r="O55" s="175"/>
      <c r="P55" s="175"/>
      <c r="Q55" s="175"/>
      <c r="R55" s="175"/>
      <c r="S55" s="176"/>
      <c r="T55" s="176"/>
      <c r="U55" s="176"/>
      <c r="V55" s="176"/>
      <c r="W55" s="177"/>
      <c r="X55" s="177"/>
      <c r="Y55" s="177"/>
      <c r="Z55" s="177"/>
    </row>
    <row r="56" ht="15.75" customHeight="1">
      <c r="A56" s="178">
        <v>1.68925483E8</v>
      </c>
      <c r="B56" s="179" t="s">
        <v>498</v>
      </c>
      <c r="C56" s="180">
        <v>3.7523673E7</v>
      </c>
      <c r="D56" s="180">
        <v>7.3998241E7</v>
      </c>
      <c r="E56" s="180">
        <v>1170357.0</v>
      </c>
      <c r="F56" s="180">
        <v>2261675.0</v>
      </c>
      <c r="G56" s="180">
        <v>1608722.0</v>
      </c>
      <c r="H56" s="180">
        <v>1495858.0</v>
      </c>
      <c r="I56" s="180">
        <v>5249297.0</v>
      </c>
      <c r="J56" s="180">
        <v>592603.0</v>
      </c>
      <c r="K56" s="180">
        <v>1.1208155E7</v>
      </c>
      <c r="L56" s="180">
        <v>1.354227192E9</v>
      </c>
      <c r="M56" s="175"/>
      <c r="N56" s="175"/>
      <c r="O56" s="175"/>
      <c r="P56" s="175"/>
      <c r="Q56" s="175"/>
      <c r="R56" s="175"/>
      <c r="S56" s="176"/>
      <c r="T56" s="176"/>
      <c r="U56" s="176"/>
      <c r="V56" s="176"/>
      <c r="W56" s="177"/>
      <c r="X56" s="177"/>
      <c r="Y56" s="177"/>
      <c r="Z56" s="177"/>
    </row>
    <row r="57" ht="15.75" customHeight="1">
      <c r="A57" s="178">
        <v>6.9904967E7</v>
      </c>
      <c r="B57" s="179" t="s">
        <v>499</v>
      </c>
      <c r="C57" s="180">
        <v>3.708202E7</v>
      </c>
      <c r="D57" s="180">
        <v>2.7110337E7</v>
      </c>
      <c r="E57" s="180">
        <v>1917078.0</v>
      </c>
      <c r="F57" s="180">
        <v>272905.0</v>
      </c>
      <c r="G57" s="180">
        <v>916021.0</v>
      </c>
      <c r="H57" s="180">
        <v>262846.0</v>
      </c>
      <c r="I57" s="180">
        <v>1494161.0</v>
      </c>
      <c r="J57" s="180">
        <v>461536.0</v>
      </c>
      <c r="K57" s="180">
        <v>3407469.0</v>
      </c>
      <c r="L57" s="180">
        <v>3.60760533E8</v>
      </c>
      <c r="M57" s="175"/>
      <c r="N57" s="175"/>
      <c r="O57" s="175"/>
      <c r="P57" s="175"/>
      <c r="Q57" s="175"/>
      <c r="R57" s="175"/>
      <c r="S57" s="176"/>
      <c r="T57" s="176"/>
      <c r="U57" s="176"/>
      <c r="V57" s="176"/>
      <c r="W57" s="177"/>
      <c r="X57" s="177"/>
      <c r="Y57" s="177"/>
      <c r="Z57" s="177"/>
    </row>
    <row r="58" ht="15.75" customHeight="1">
      <c r="A58" s="178">
        <v>1.6948152E8</v>
      </c>
      <c r="B58" s="179" t="s">
        <v>500</v>
      </c>
      <c r="C58" s="180">
        <v>3.6836367E7</v>
      </c>
      <c r="D58" s="180">
        <v>3.8658938E7</v>
      </c>
      <c r="E58" s="180">
        <v>481043.0</v>
      </c>
      <c r="F58" s="180">
        <v>7874532.0</v>
      </c>
      <c r="G58" s="180">
        <v>308687.0</v>
      </c>
      <c r="H58" s="180">
        <v>377357.0</v>
      </c>
      <c r="I58" s="180">
        <v>2619247.0</v>
      </c>
      <c r="J58" s="180">
        <v>438238.0</v>
      </c>
      <c r="K58" s="180">
        <v>1.1618061E7</v>
      </c>
      <c r="L58" s="180">
        <v>2.78480258E8</v>
      </c>
      <c r="M58" s="175"/>
      <c r="N58" s="175"/>
      <c r="O58" s="175"/>
      <c r="P58" s="175"/>
      <c r="Q58" s="175"/>
      <c r="R58" s="175"/>
      <c r="S58" s="176"/>
      <c r="T58" s="176"/>
      <c r="U58" s="176"/>
      <c r="V58" s="176"/>
      <c r="W58" s="177"/>
      <c r="X58" s="177"/>
      <c r="Y58" s="177"/>
      <c r="Z58" s="177"/>
    </row>
    <row r="59" ht="15.75" customHeight="1">
      <c r="A59" s="178">
        <v>1.69170342E8</v>
      </c>
      <c r="B59" s="179" t="s">
        <v>501</v>
      </c>
      <c r="C59" s="180">
        <v>3.6699384E7</v>
      </c>
      <c r="D59" s="180">
        <v>2.6545988E7</v>
      </c>
      <c r="E59" s="180">
        <v>899508.0</v>
      </c>
      <c r="F59" s="180">
        <v>46914.0</v>
      </c>
      <c r="G59" s="180">
        <v>346840.0</v>
      </c>
      <c r="H59" s="180">
        <v>402104.0</v>
      </c>
      <c r="I59" s="180">
        <v>1418129.0</v>
      </c>
      <c r="J59" s="180">
        <v>502661.0</v>
      </c>
      <c r="K59" s="180">
        <v>2716648.0</v>
      </c>
      <c r="L59" s="180">
        <v>8.08441997E8</v>
      </c>
      <c r="M59" s="175"/>
      <c r="N59" s="175"/>
      <c r="O59" s="175"/>
      <c r="P59" s="175"/>
      <c r="Q59" s="175"/>
      <c r="R59" s="175"/>
      <c r="S59" s="176"/>
      <c r="T59" s="176"/>
      <c r="U59" s="176"/>
      <c r="V59" s="176"/>
      <c r="W59" s="177"/>
      <c r="X59" s="177"/>
      <c r="Y59" s="177"/>
      <c r="Z59" s="177"/>
    </row>
    <row r="60" ht="15.75" customHeight="1">
      <c r="A60" s="178">
        <v>1.70527272E8</v>
      </c>
      <c r="B60" s="179" t="s">
        <v>502</v>
      </c>
      <c r="C60" s="180">
        <v>3.6589373E7</v>
      </c>
      <c r="D60" s="180">
        <v>1.21332087E8</v>
      </c>
      <c r="E60" s="180">
        <v>1021261.0</v>
      </c>
      <c r="F60" s="180">
        <v>2846637.0</v>
      </c>
      <c r="G60" s="180">
        <v>933019.0</v>
      </c>
      <c r="H60" s="180">
        <v>4915818.0</v>
      </c>
      <c r="I60" s="180">
        <v>7440665.0</v>
      </c>
      <c r="J60" s="180">
        <v>1241340.0</v>
      </c>
      <c r="K60" s="180">
        <v>1.7377479E7</v>
      </c>
      <c r="L60" s="180">
        <v>2.539118904E9</v>
      </c>
      <c r="M60" s="175"/>
      <c r="N60" s="175"/>
      <c r="O60" s="175"/>
      <c r="P60" s="175"/>
      <c r="Q60" s="175"/>
      <c r="R60" s="175"/>
      <c r="S60" s="176"/>
      <c r="T60" s="176"/>
      <c r="U60" s="176"/>
      <c r="V60" s="176"/>
      <c r="W60" s="177"/>
      <c r="X60" s="177"/>
      <c r="Y60" s="177"/>
      <c r="Z60" s="177"/>
    </row>
    <row r="61" ht="15.75" customHeight="1">
      <c r="A61" s="178">
        <v>1.65785196E8</v>
      </c>
      <c r="B61" s="179" t="s">
        <v>503</v>
      </c>
      <c r="C61" s="180">
        <v>3.6431707E7</v>
      </c>
      <c r="D61" s="180">
        <v>5.4648779E7</v>
      </c>
      <c r="E61" s="180">
        <v>2486522.0</v>
      </c>
      <c r="F61" s="180">
        <v>2379948.0</v>
      </c>
      <c r="G61" s="180">
        <v>781062.0</v>
      </c>
      <c r="H61" s="180">
        <v>511309.0</v>
      </c>
      <c r="I61" s="180">
        <v>4405775.0</v>
      </c>
      <c r="J61" s="180">
        <v>325384.0</v>
      </c>
      <c r="K61" s="180">
        <v>8403478.0</v>
      </c>
      <c r="L61" s="180">
        <v>9.07598261E8</v>
      </c>
      <c r="M61" s="175"/>
      <c r="N61" s="175"/>
      <c r="O61" s="175"/>
      <c r="P61" s="175"/>
      <c r="Q61" s="175"/>
      <c r="R61" s="175"/>
      <c r="S61" s="176"/>
      <c r="T61" s="176"/>
      <c r="U61" s="176"/>
      <c r="V61" s="176"/>
      <c r="W61" s="177"/>
      <c r="X61" s="177"/>
      <c r="Y61" s="177"/>
      <c r="Z61" s="177"/>
    </row>
    <row r="62" ht="15.75" customHeight="1">
      <c r="A62" s="178">
        <v>1.5926934E8</v>
      </c>
      <c r="B62" s="179" t="s">
        <v>504</v>
      </c>
      <c r="C62" s="180">
        <v>3.6295558E7</v>
      </c>
      <c r="D62" s="180">
        <v>1.95985092E8</v>
      </c>
      <c r="E62" s="180">
        <v>3485211.0</v>
      </c>
      <c r="F62" s="180">
        <v>2.2771961E7</v>
      </c>
      <c r="G62" s="180">
        <v>4252475.0</v>
      </c>
      <c r="H62" s="180">
        <v>2809360.0</v>
      </c>
      <c r="I62" s="180">
        <v>1.4112931E7</v>
      </c>
      <c r="J62" s="180">
        <v>1527950.0</v>
      </c>
      <c r="K62" s="180">
        <v>4.5474677E7</v>
      </c>
      <c r="L62" s="180">
        <v>9.32015135E8</v>
      </c>
      <c r="M62" s="175"/>
      <c r="N62" s="175"/>
      <c r="O62" s="175"/>
      <c r="P62" s="175"/>
      <c r="Q62" s="175"/>
      <c r="R62" s="175"/>
      <c r="S62" s="176"/>
      <c r="T62" s="176"/>
      <c r="U62" s="176"/>
      <c r="V62" s="176"/>
      <c r="W62" s="177"/>
      <c r="X62" s="177"/>
      <c r="Y62" s="177"/>
      <c r="Z62" s="177"/>
    </row>
    <row r="63" ht="15.75" customHeight="1">
      <c r="A63" s="178">
        <v>1.65427122E8</v>
      </c>
      <c r="B63" s="179" t="s">
        <v>505</v>
      </c>
      <c r="C63" s="180">
        <v>3.6149306E7</v>
      </c>
      <c r="D63" s="180">
        <v>4.9188657E7</v>
      </c>
      <c r="E63" s="180">
        <v>2008623.0</v>
      </c>
      <c r="F63" s="180">
        <v>1477098.0</v>
      </c>
      <c r="G63" s="180">
        <v>1509089.0</v>
      </c>
      <c r="H63" s="180">
        <v>903690.0</v>
      </c>
      <c r="I63" s="180">
        <v>3350872.0</v>
      </c>
      <c r="J63" s="180">
        <v>437579.0</v>
      </c>
      <c r="K63" s="180">
        <v>7678328.0</v>
      </c>
      <c r="L63" s="180">
        <v>6.2111551E7</v>
      </c>
      <c r="M63" s="175"/>
      <c r="N63" s="175"/>
      <c r="O63" s="175"/>
      <c r="P63" s="175"/>
      <c r="Q63" s="175"/>
      <c r="R63" s="175"/>
      <c r="S63" s="176"/>
      <c r="T63" s="176"/>
      <c r="U63" s="176"/>
      <c r="V63" s="176"/>
      <c r="W63" s="177"/>
      <c r="X63" s="177"/>
      <c r="Y63" s="177"/>
      <c r="Z63" s="177"/>
    </row>
    <row r="64" ht="15.75" customHeight="1">
      <c r="A64" s="178">
        <v>1.68972961E8</v>
      </c>
      <c r="B64" s="179" t="s">
        <v>506</v>
      </c>
      <c r="C64" s="180">
        <v>3.5390398E7</v>
      </c>
      <c r="D64" s="180">
        <v>2.52291E7</v>
      </c>
      <c r="E64" s="180">
        <v>705483.0</v>
      </c>
      <c r="F64" s="180">
        <v>906612.0</v>
      </c>
      <c r="G64" s="180">
        <v>946065.0</v>
      </c>
      <c r="H64" s="180">
        <v>477437.0</v>
      </c>
      <c r="I64" s="180">
        <v>1649308.0</v>
      </c>
      <c r="J64" s="180">
        <v>237641.0</v>
      </c>
      <c r="K64" s="180">
        <v>4217063.0</v>
      </c>
      <c r="L64" s="180">
        <v>4.77123529E8</v>
      </c>
      <c r="M64" s="175"/>
      <c r="N64" s="175"/>
      <c r="O64" s="175"/>
      <c r="P64" s="175"/>
      <c r="Q64" s="175"/>
      <c r="R64" s="175"/>
      <c r="S64" s="176"/>
      <c r="T64" s="176"/>
      <c r="U64" s="176"/>
      <c r="V64" s="176"/>
      <c r="W64" s="177"/>
      <c r="X64" s="177"/>
      <c r="Y64" s="177"/>
      <c r="Z64" s="177"/>
    </row>
    <row r="65" ht="15.75" customHeight="1">
      <c r="A65" s="178">
        <v>1.69387492E8</v>
      </c>
      <c r="B65" s="179" t="s">
        <v>507</v>
      </c>
      <c r="C65" s="180">
        <v>3.5372202E7</v>
      </c>
      <c r="D65" s="180">
        <v>1.1129886E7</v>
      </c>
      <c r="E65" s="180">
        <v>108091.0</v>
      </c>
      <c r="F65" s="180">
        <v>248243.0</v>
      </c>
      <c r="G65" s="180">
        <v>46752.0</v>
      </c>
      <c r="H65" s="180">
        <v>51241.0</v>
      </c>
      <c r="I65" s="180">
        <v>754727.0</v>
      </c>
      <c r="J65" s="180">
        <v>161725.0</v>
      </c>
      <c r="K65" s="180">
        <v>1262688.0</v>
      </c>
      <c r="L65" s="180">
        <v>3.2E7</v>
      </c>
      <c r="M65" s="175"/>
      <c r="N65" s="175"/>
      <c r="O65" s="175"/>
      <c r="P65" s="175"/>
      <c r="Q65" s="175"/>
      <c r="R65" s="175"/>
      <c r="S65" s="176"/>
      <c r="T65" s="176"/>
      <c r="U65" s="176"/>
      <c r="V65" s="176"/>
      <c r="W65" s="177"/>
      <c r="X65" s="177"/>
      <c r="Y65" s="177"/>
      <c r="Z65" s="177"/>
    </row>
    <row r="66" ht="15.75" customHeight="1">
      <c r="A66" s="178">
        <v>1.53803382E8</v>
      </c>
      <c r="B66" s="179" t="s">
        <v>508</v>
      </c>
      <c r="C66" s="180">
        <v>3.4754186E7</v>
      </c>
      <c r="D66" s="180">
        <v>2.31215413E8</v>
      </c>
      <c r="E66" s="180">
        <v>4900566.0</v>
      </c>
      <c r="F66" s="180">
        <v>1.9882587E7</v>
      </c>
      <c r="G66" s="180">
        <v>1.2056047E7</v>
      </c>
      <c r="H66" s="180">
        <v>1.3005893E7</v>
      </c>
      <c r="I66" s="180">
        <v>1.3783211E7</v>
      </c>
      <c r="J66" s="180">
        <v>663556.0</v>
      </c>
      <c r="K66" s="180">
        <v>5.9391294E7</v>
      </c>
      <c r="L66" s="180">
        <v>3.008480721E9</v>
      </c>
      <c r="M66" s="175"/>
      <c r="N66" s="175"/>
      <c r="O66" s="175"/>
      <c r="P66" s="175"/>
      <c r="Q66" s="175"/>
      <c r="R66" s="175"/>
      <c r="S66" s="176"/>
      <c r="T66" s="176"/>
      <c r="U66" s="176"/>
      <c r="V66" s="176"/>
      <c r="W66" s="177"/>
      <c r="X66" s="177"/>
      <c r="Y66" s="177"/>
      <c r="Z66" s="177"/>
    </row>
    <row r="67" ht="15.75" customHeight="1">
      <c r="A67" s="178">
        <v>1.69267398E8</v>
      </c>
      <c r="B67" s="179" t="s">
        <v>509</v>
      </c>
      <c r="C67" s="180">
        <v>3.4752374E7</v>
      </c>
      <c r="D67" s="180">
        <v>1.74216877E8</v>
      </c>
      <c r="E67" s="180">
        <v>990361.0</v>
      </c>
      <c r="F67" s="180">
        <v>842039.0</v>
      </c>
      <c r="G67" s="180">
        <v>301678.0</v>
      </c>
      <c r="H67" s="180">
        <v>971851.0</v>
      </c>
      <c r="I67" s="180">
        <v>1.4578501E7</v>
      </c>
      <c r="J67" s="180">
        <v>1188635.0</v>
      </c>
      <c r="K67" s="180">
        <v>1.7882704E7</v>
      </c>
      <c r="L67" s="180">
        <v>5.163239592E9</v>
      </c>
      <c r="M67" s="175"/>
      <c r="N67" s="175"/>
      <c r="O67" s="175"/>
      <c r="P67" s="175"/>
      <c r="Q67" s="175"/>
      <c r="R67" s="175"/>
      <c r="S67" s="176"/>
      <c r="T67" s="176"/>
      <c r="U67" s="176"/>
      <c r="V67" s="176"/>
      <c r="W67" s="177"/>
      <c r="X67" s="177"/>
      <c r="Y67" s="177"/>
      <c r="Z67" s="177"/>
    </row>
    <row r="68" ht="15.75" customHeight="1">
      <c r="A68" s="178">
        <v>1.65290746E8</v>
      </c>
      <c r="B68" s="179" t="s">
        <v>510</v>
      </c>
      <c r="C68" s="180">
        <v>3.4596207E7</v>
      </c>
      <c r="D68" s="180">
        <v>1.113264E8</v>
      </c>
      <c r="E68" s="180">
        <v>1595165.0</v>
      </c>
      <c r="F68" s="180">
        <v>5305064.0</v>
      </c>
      <c r="G68" s="180">
        <v>1260215.0</v>
      </c>
      <c r="H68" s="180">
        <v>1477852.0</v>
      </c>
      <c r="I68" s="180">
        <v>7404013.0</v>
      </c>
      <c r="J68" s="180">
        <v>1389671.0</v>
      </c>
      <c r="K68" s="180">
        <v>1.6836815E7</v>
      </c>
      <c r="L68" s="180">
        <v>2.68952583E8</v>
      </c>
      <c r="M68" s="175"/>
      <c r="N68" s="175"/>
      <c r="O68" s="175"/>
      <c r="P68" s="175"/>
      <c r="Q68" s="175"/>
      <c r="R68" s="175"/>
      <c r="S68" s="176"/>
      <c r="T68" s="176"/>
      <c r="U68" s="176"/>
      <c r="V68" s="176"/>
      <c r="W68" s="177"/>
      <c r="X68" s="177"/>
      <c r="Y68" s="177"/>
      <c r="Z68" s="177"/>
    </row>
    <row r="69" ht="15.75" customHeight="1">
      <c r="A69" s="178">
        <v>1.69414051E8</v>
      </c>
      <c r="B69" s="179" t="s">
        <v>511</v>
      </c>
      <c r="C69" s="180">
        <v>3.4581624E7</v>
      </c>
      <c r="D69" s="180">
        <v>6.4866303E7</v>
      </c>
      <c r="E69" s="180">
        <v>951575.0</v>
      </c>
      <c r="F69" s="180">
        <v>1534689.0</v>
      </c>
      <c r="G69" s="180">
        <v>1580748.0</v>
      </c>
      <c r="H69" s="180">
        <v>2057990.0</v>
      </c>
      <c r="I69" s="180">
        <v>4428075.0</v>
      </c>
      <c r="J69" s="180">
        <v>444258.0</v>
      </c>
      <c r="K69" s="180">
        <v>1.004576E7</v>
      </c>
      <c r="L69" s="180">
        <v>3.303898393E9</v>
      </c>
      <c r="M69" s="175"/>
      <c r="N69" s="175"/>
      <c r="O69" s="175"/>
      <c r="P69" s="175"/>
      <c r="Q69" s="175"/>
      <c r="R69" s="175"/>
      <c r="S69" s="176"/>
      <c r="T69" s="176"/>
      <c r="U69" s="176"/>
      <c r="V69" s="176"/>
      <c r="W69" s="177"/>
      <c r="X69" s="177"/>
      <c r="Y69" s="177"/>
      <c r="Z69" s="177"/>
    </row>
    <row r="70" ht="15.75" customHeight="1">
      <c r="A70" s="178">
        <v>1.65581612E8</v>
      </c>
      <c r="B70" s="179" t="s">
        <v>512</v>
      </c>
      <c r="C70" s="180">
        <v>3.4241132E7</v>
      </c>
      <c r="D70" s="180">
        <v>6.669498E7</v>
      </c>
      <c r="E70" s="180">
        <v>785161.0</v>
      </c>
      <c r="F70" s="180">
        <v>3341303.0</v>
      </c>
      <c r="G70" s="180">
        <v>670827.0</v>
      </c>
      <c r="H70" s="180">
        <v>872094.0</v>
      </c>
      <c r="I70" s="180">
        <v>4683341.0</v>
      </c>
      <c r="J70" s="180">
        <v>718164.0</v>
      </c>
      <c r="K70" s="180">
        <v>1.0285729E7</v>
      </c>
      <c r="L70" s="180">
        <v>3.46241342E8</v>
      </c>
      <c r="M70" s="175"/>
      <c r="N70" s="175"/>
      <c r="O70" s="175"/>
      <c r="P70" s="175"/>
      <c r="Q70" s="175"/>
      <c r="R70" s="175"/>
      <c r="S70" s="176"/>
      <c r="T70" s="176"/>
      <c r="U70" s="176"/>
      <c r="V70" s="176"/>
      <c r="W70" s="177"/>
      <c r="X70" s="177"/>
      <c r="Y70" s="177"/>
      <c r="Z70" s="177"/>
    </row>
    <row r="71" ht="15.75" customHeight="1">
      <c r="A71" s="178">
        <v>1.69481144E8</v>
      </c>
      <c r="B71" s="179" t="s">
        <v>513</v>
      </c>
      <c r="C71" s="180">
        <v>3.4106054E7</v>
      </c>
      <c r="D71" s="180">
        <v>2.1736924E7</v>
      </c>
      <c r="E71" s="180">
        <v>1684376.0</v>
      </c>
      <c r="F71" s="180">
        <v>425023.0</v>
      </c>
      <c r="G71" s="180">
        <v>268557.0</v>
      </c>
      <c r="H71" s="180">
        <v>87579.0</v>
      </c>
      <c r="I71" s="180">
        <v>1455291.0</v>
      </c>
      <c r="J71" s="180">
        <v>310579.0</v>
      </c>
      <c r="K71" s="180">
        <v>2547029.0</v>
      </c>
      <c r="L71" s="180">
        <v>1.57232523E8</v>
      </c>
      <c r="M71" s="175"/>
      <c r="N71" s="175"/>
      <c r="O71" s="175"/>
      <c r="P71" s="175"/>
      <c r="Q71" s="175"/>
      <c r="R71" s="175"/>
      <c r="S71" s="176"/>
      <c r="T71" s="176"/>
      <c r="U71" s="176"/>
      <c r="V71" s="176"/>
      <c r="W71" s="177"/>
      <c r="X71" s="177"/>
      <c r="Y71" s="177"/>
      <c r="Z71" s="177"/>
    </row>
    <row r="72" ht="15.75" customHeight="1">
      <c r="A72" s="178">
        <v>1.69013183E8</v>
      </c>
      <c r="B72" s="179" t="s">
        <v>514</v>
      </c>
      <c r="C72" s="180">
        <v>3.4071271E7</v>
      </c>
      <c r="D72" s="180">
        <v>7.7604668E7</v>
      </c>
      <c r="E72" s="180">
        <v>969542.0</v>
      </c>
      <c r="F72" s="180">
        <v>418844.0</v>
      </c>
      <c r="G72" s="180">
        <v>236660.0</v>
      </c>
      <c r="H72" s="180">
        <v>240795.0</v>
      </c>
      <c r="I72" s="180">
        <v>6298308.0</v>
      </c>
      <c r="J72" s="180">
        <v>655066.0</v>
      </c>
      <c r="K72" s="180">
        <v>7849673.0</v>
      </c>
      <c r="L72" s="180">
        <v>1.34083655E8</v>
      </c>
      <c r="M72" s="175"/>
      <c r="N72" s="175"/>
      <c r="O72" s="175"/>
      <c r="P72" s="175"/>
      <c r="Q72" s="175"/>
      <c r="R72" s="175"/>
      <c r="S72" s="176"/>
      <c r="T72" s="176"/>
      <c r="U72" s="176"/>
      <c r="V72" s="176"/>
      <c r="W72" s="177"/>
      <c r="X72" s="177"/>
      <c r="Y72" s="177"/>
      <c r="Z72" s="177"/>
    </row>
    <row r="73" ht="15.75" customHeight="1">
      <c r="A73" s="178">
        <v>1.69519216E8</v>
      </c>
      <c r="B73" s="179" t="s">
        <v>515</v>
      </c>
      <c r="C73" s="180">
        <v>3.3608068E7</v>
      </c>
      <c r="D73" s="180">
        <v>1.9339526E7</v>
      </c>
      <c r="E73" s="180">
        <v>512153.0</v>
      </c>
      <c r="F73" s="180">
        <v>444553.0</v>
      </c>
      <c r="G73" s="180">
        <v>411034.0</v>
      </c>
      <c r="H73" s="180">
        <v>292897.0</v>
      </c>
      <c r="I73" s="180">
        <v>1386724.0</v>
      </c>
      <c r="J73" s="180">
        <v>169486.0</v>
      </c>
      <c r="K73" s="180">
        <v>2704694.0</v>
      </c>
      <c r="L73" s="180">
        <v>3.95959093E8</v>
      </c>
      <c r="M73" s="175"/>
      <c r="N73" s="175"/>
      <c r="O73" s="175"/>
      <c r="P73" s="175"/>
      <c r="Q73" s="175"/>
      <c r="R73" s="175"/>
      <c r="S73" s="176"/>
      <c r="T73" s="176"/>
      <c r="U73" s="176"/>
      <c r="V73" s="176"/>
      <c r="W73" s="177"/>
      <c r="X73" s="177"/>
      <c r="Y73" s="177"/>
      <c r="Z73" s="177"/>
    </row>
    <row r="74" ht="15.75" customHeight="1">
      <c r="A74" s="178">
        <v>1.68945307E8</v>
      </c>
      <c r="B74" s="179" t="s">
        <v>516</v>
      </c>
      <c r="C74" s="180">
        <v>3.3568874E7</v>
      </c>
      <c r="D74" s="180">
        <v>7.838905E7</v>
      </c>
      <c r="E74" s="180">
        <v>1123125.0</v>
      </c>
      <c r="F74" s="180">
        <v>1602443.0</v>
      </c>
      <c r="G74" s="180">
        <v>473680.0</v>
      </c>
      <c r="H74" s="180">
        <v>385528.0</v>
      </c>
      <c r="I74" s="180">
        <v>6178143.0</v>
      </c>
      <c r="J74" s="180">
        <v>689883.0</v>
      </c>
      <c r="K74" s="180">
        <v>9329677.0</v>
      </c>
      <c r="L74" s="180">
        <v>1.23015591E8</v>
      </c>
      <c r="M74" s="175"/>
      <c r="N74" s="175"/>
      <c r="O74" s="175"/>
      <c r="P74" s="175"/>
      <c r="Q74" s="175"/>
      <c r="R74" s="175"/>
      <c r="S74" s="176"/>
      <c r="T74" s="176"/>
      <c r="U74" s="176"/>
      <c r="V74" s="176"/>
      <c r="W74" s="177"/>
      <c r="X74" s="177"/>
      <c r="Y74" s="177"/>
      <c r="Z74" s="177"/>
    </row>
    <row r="75" ht="15.75" customHeight="1">
      <c r="A75" s="178">
        <v>1.68543729E8</v>
      </c>
      <c r="B75" s="179" t="s">
        <v>517</v>
      </c>
      <c r="C75" s="180">
        <v>3.323647E7</v>
      </c>
      <c r="D75" s="180">
        <v>1.29917832E8</v>
      </c>
      <c r="E75" s="180">
        <v>1043813.0</v>
      </c>
      <c r="F75" s="180">
        <v>3767503.0</v>
      </c>
      <c r="G75" s="180">
        <v>5559719.0</v>
      </c>
      <c r="H75" s="180">
        <v>2912946.0</v>
      </c>
      <c r="I75" s="180">
        <v>1.0194297E7</v>
      </c>
      <c r="J75" s="180">
        <v>222507.0</v>
      </c>
      <c r="K75" s="180">
        <v>2.2656972E7</v>
      </c>
      <c r="L75" s="180">
        <v>8.46176454E8</v>
      </c>
      <c r="M75" s="175"/>
      <c r="N75" s="175"/>
      <c r="O75" s="175"/>
      <c r="P75" s="175"/>
      <c r="Q75" s="175"/>
      <c r="R75" s="175"/>
      <c r="S75" s="176"/>
      <c r="T75" s="176"/>
      <c r="U75" s="176"/>
      <c r="V75" s="176"/>
      <c r="W75" s="177"/>
      <c r="X75" s="177"/>
      <c r="Y75" s="177"/>
      <c r="Z75" s="177"/>
    </row>
    <row r="76" ht="15.75" customHeight="1">
      <c r="A76" s="178">
        <v>1.6920816E8</v>
      </c>
      <c r="B76" s="179" t="s">
        <v>518</v>
      </c>
      <c r="C76" s="180">
        <v>3.2676386E7</v>
      </c>
      <c r="D76" s="180">
        <v>1.7226788E7</v>
      </c>
      <c r="E76" s="180">
        <v>273716.0</v>
      </c>
      <c r="F76" s="180">
        <v>57511.0</v>
      </c>
      <c r="G76" s="180">
        <v>108839.0</v>
      </c>
      <c r="H76" s="180">
        <v>129887.0</v>
      </c>
      <c r="I76" s="180">
        <v>1354438.0</v>
      </c>
      <c r="J76" s="180">
        <v>146684.0</v>
      </c>
      <c r="K76" s="180">
        <v>1797359.0</v>
      </c>
      <c r="L76" s="180">
        <v>9.4022374E7</v>
      </c>
      <c r="M76" s="175"/>
      <c r="N76" s="175"/>
      <c r="O76" s="175"/>
      <c r="P76" s="175"/>
      <c r="Q76" s="175"/>
      <c r="R76" s="175"/>
      <c r="S76" s="176"/>
      <c r="T76" s="176"/>
      <c r="U76" s="176"/>
      <c r="V76" s="176"/>
      <c r="W76" s="177"/>
      <c r="X76" s="177"/>
      <c r="Y76" s="177"/>
      <c r="Z76" s="177"/>
    </row>
    <row r="77" ht="15.75" customHeight="1">
      <c r="A77" s="178">
        <v>1.69572075E8</v>
      </c>
      <c r="B77" s="179" t="s">
        <v>519</v>
      </c>
      <c r="C77" s="180">
        <v>3.2402806E7</v>
      </c>
      <c r="D77" s="180">
        <v>4.6238421E7</v>
      </c>
      <c r="E77" s="180">
        <v>1235002.0</v>
      </c>
      <c r="F77" s="180">
        <v>780538.0</v>
      </c>
      <c r="G77" s="180">
        <v>822876.0</v>
      </c>
      <c r="H77" s="180">
        <v>928978.0</v>
      </c>
      <c r="I77" s="180">
        <v>2856355.0</v>
      </c>
      <c r="J77" s="180">
        <v>607855.0</v>
      </c>
      <c r="K77" s="180">
        <v>5996602.0</v>
      </c>
      <c r="L77" s="180">
        <v>3.34346522E8</v>
      </c>
      <c r="M77" s="175"/>
      <c r="N77" s="175"/>
      <c r="O77" s="175"/>
      <c r="P77" s="175"/>
      <c r="Q77" s="175"/>
      <c r="R77" s="175"/>
      <c r="S77" s="176"/>
      <c r="T77" s="176"/>
      <c r="U77" s="176"/>
      <c r="V77" s="176"/>
      <c r="W77" s="177"/>
      <c r="X77" s="177"/>
      <c r="Y77" s="177"/>
      <c r="Z77" s="177"/>
    </row>
    <row r="78" ht="15.75" customHeight="1">
      <c r="A78" s="178">
        <v>1.67326056E8</v>
      </c>
      <c r="B78" s="179" t="s">
        <v>520</v>
      </c>
      <c r="C78" s="180">
        <v>3.2266823E7</v>
      </c>
      <c r="D78" s="180">
        <v>9.2781775E7</v>
      </c>
      <c r="E78" s="180">
        <v>2147295.0</v>
      </c>
      <c r="F78" s="180">
        <v>680289.0</v>
      </c>
      <c r="G78" s="180">
        <v>319481.0</v>
      </c>
      <c r="H78" s="180">
        <v>443894.0</v>
      </c>
      <c r="I78" s="180">
        <v>6410042.0</v>
      </c>
      <c r="J78" s="180">
        <v>1306538.0</v>
      </c>
      <c r="K78" s="180">
        <v>9160244.0</v>
      </c>
      <c r="L78" s="180">
        <v>2.908254189E9</v>
      </c>
      <c r="M78" s="175"/>
      <c r="N78" s="175"/>
      <c r="O78" s="175"/>
      <c r="P78" s="175"/>
      <c r="Q78" s="175"/>
      <c r="R78" s="175"/>
      <c r="S78" s="176"/>
      <c r="T78" s="176"/>
      <c r="U78" s="176"/>
      <c r="V78" s="176"/>
      <c r="W78" s="177"/>
      <c r="X78" s="177"/>
      <c r="Y78" s="177"/>
      <c r="Z78" s="177"/>
    </row>
    <row r="79" ht="15.75" customHeight="1">
      <c r="A79" s="178">
        <v>1.69500423E8</v>
      </c>
      <c r="B79" s="179" t="s">
        <v>521</v>
      </c>
      <c r="C79" s="180">
        <v>3.160299E7</v>
      </c>
      <c r="D79" s="180">
        <v>4.4284206E7</v>
      </c>
      <c r="E79" s="180">
        <v>1033228.0</v>
      </c>
      <c r="F79" s="180">
        <v>885621.0</v>
      </c>
      <c r="G79" s="180">
        <v>665169.0</v>
      </c>
      <c r="H79" s="180">
        <v>440276.0</v>
      </c>
      <c r="I79" s="180">
        <v>2648582.0</v>
      </c>
      <c r="J79" s="180">
        <v>726491.0</v>
      </c>
      <c r="K79" s="180">
        <v>5366139.0</v>
      </c>
      <c r="L79" s="180">
        <v>8.19914963E8</v>
      </c>
      <c r="M79" s="175"/>
      <c r="N79" s="175"/>
      <c r="O79" s="175"/>
      <c r="P79" s="175"/>
      <c r="Q79" s="175"/>
      <c r="R79" s="175"/>
      <c r="S79" s="176"/>
      <c r="T79" s="176"/>
      <c r="U79" s="176"/>
      <c r="V79" s="176"/>
      <c r="W79" s="177"/>
      <c r="X79" s="177"/>
      <c r="Y79" s="177"/>
      <c r="Z79" s="177"/>
    </row>
    <row r="80" ht="15.75" customHeight="1">
      <c r="A80" s="178">
        <v>1.68945256E8</v>
      </c>
      <c r="B80" s="179" t="s">
        <v>522</v>
      </c>
      <c r="C80" s="180">
        <v>3.1493936E7</v>
      </c>
      <c r="D80" s="180">
        <v>1.04502162E8</v>
      </c>
      <c r="E80" s="180">
        <v>1022916.0</v>
      </c>
      <c r="F80" s="180">
        <v>2125880.0</v>
      </c>
      <c r="G80" s="180">
        <v>2409871.0</v>
      </c>
      <c r="H80" s="180">
        <v>2197361.0</v>
      </c>
      <c r="I80" s="180">
        <v>8054698.0</v>
      </c>
      <c r="J80" s="180">
        <v>496041.0</v>
      </c>
      <c r="K80" s="180">
        <v>1.5283851E7</v>
      </c>
      <c r="L80" s="180">
        <v>6.11759609E8</v>
      </c>
      <c r="M80" s="175"/>
      <c r="N80" s="175"/>
      <c r="O80" s="175"/>
      <c r="P80" s="175"/>
      <c r="Q80" s="175"/>
      <c r="R80" s="175"/>
      <c r="S80" s="176"/>
      <c r="T80" s="176"/>
      <c r="U80" s="176"/>
      <c r="V80" s="176"/>
      <c r="W80" s="177"/>
      <c r="X80" s="177"/>
      <c r="Y80" s="177"/>
      <c r="Z80" s="177"/>
    </row>
    <row r="81" ht="15.75" customHeight="1">
      <c r="A81" s="178">
        <v>1.64143433E8</v>
      </c>
      <c r="B81" s="179" t="s">
        <v>523</v>
      </c>
      <c r="C81" s="180">
        <v>3.1483502E7</v>
      </c>
      <c r="D81" s="180">
        <v>4531405.0</v>
      </c>
      <c r="E81" s="180">
        <v>69477.0</v>
      </c>
      <c r="F81" s="180">
        <v>41065.0</v>
      </c>
      <c r="G81" s="180">
        <v>121182.0</v>
      </c>
      <c r="H81" s="180">
        <v>20642.0</v>
      </c>
      <c r="I81" s="180">
        <v>68704.0</v>
      </c>
      <c r="J81" s="180">
        <v>175561.0</v>
      </c>
      <c r="K81" s="180">
        <v>427154.0</v>
      </c>
      <c r="L81" s="180">
        <v>2.10100017E9</v>
      </c>
      <c r="M81" s="175"/>
      <c r="N81" s="175"/>
      <c r="O81" s="175"/>
      <c r="P81" s="175"/>
      <c r="Q81" s="175"/>
      <c r="R81" s="175"/>
      <c r="S81" s="176"/>
      <c r="T81" s="176"/>
      <c r="U81" s="176"/>
      <c r="V81" s="176"/>
      <c r="W81" s="177"/>
      <c r="X81" s="177"/>
      <c r="Y81" s="177"/>
      <c r="Z81" s="177"/>
    </row>
    <row r="82" ht="15.75" customHeight="1">
      <c r="A82" s="178">
        <v>1.69138715E8</v>
      </c>
      <c r="B82" s="179" t="s">
        <v>524</v>
      </c>
      <c r="C82" s="180">
        <v>3.1482461E7</v>
      </c>
      <c r="D82" s="180">
        <v>2.8621631E7</v>
      </c>
      <c r="E82" s="180">
        <v>812767.0</v>
      </c>
      <c r="F82" s="180">
        <v>367017.0</v>
      </c>
      <c r="G82" s="180">
        <v>237070.0</v>
      </c>
      <c r="H82" s="180">
        <v>318577.0</v>
      </c>
      <c r="I82" s="180">
        <v>2051600.0</v>
      </c>
      <c r="J82" s="180">
        <v>314189.0</v>
      </c>
      <c r="K82" s="180">
        <v>3288453.0</v>
      </c>
      <c r="L82" s="180">
        <v>1.7402043E7</v>
      </c>
      <c r="M82" s="175"/>
      <c r="N82" s="175"/>
      <c r="O82" s="175"/>
      <c r="P82" s="175"/>
      <c r="Q82" s="175"/>
      <c r="R82" s="175"/>
      <c r="S82" s="176"/>
      <c r="T82" s="176"/>
      <c r="U82" s="176"/>
      <c r="V82" s="176"/>
      <c r="W82" s="177"/>
      <c r="X82" s="177"/>
      <c r="Y82" s="177"/>
      <c r="Z82" s="177"/>
    </row>
    <row r="83" ht="15.75" customHeight="1">
      <c r="A83" s="178">
        <v>1.69587309E8</v>
      </c>
      <c r="B83" s="179" t="s">
        <v>525</v>
      </c>
      <c r="C83" s="180">
        <v>3.1477807E7</v>
      </c>
      <c r="D83" s="180">
        <v>6.9721211E7</v>
      </c>
      <c r="E83" s="180">
        <v>433597.0</v>
      </c>
      <c r="F83" s="180">
        <v>3277286.0</v>
      </c>
      <c r="G83" s="180">
        <v>4100009.0</v>
      </c>
      <c r="H83" s="180">
        <v>1647104.0</v>
      </c>
      <c r="I83" s="180">
        <v>4691990.0</v>
      </c>
      <c r="J83" s="180">
        <v>367871.0</v>
      </c>
      <c r="K83" s="180">
        <v>1.408426E7</v>
      </c>
      <c r="L83" s="180">
        <v>6.65169408E8</v>
      </c>
      <c r="M83" s="175"/>
      <c r="N83" s="175"/>
      <c r="O83" s="175"/>
      <c r="P83" s="175"/>
      <c r="Q83" s="175"/>
      <c r="R83" s="175"/>
      <c r="S83" s="176"/>
      <c r="T83" s="176"/>
      <c r="U83" s="176"/>
      <c r="V83" s="176"/>
      <c r="W83" s="177"/>
      <c r="X83" s="177"/>
      <c r="Y83" s="177"/>
      <c r="Z83" s="177"/>
    </row>
    <row r="84" ht="15.75" customHeight="1">
      <c r="A84" s="178">
        <v>1.69529989E8</v>
      </c>
      <c r="B84" s="179" t="s">
        <v>526</v>
      </c>
      <c r="C84" s="180">
        <v>3.1396214E7</v>
      </c>
      <c r="D84" s="180">
        <v>3.7519902E7</v>
      </c>
      <c r="E84" s="180">
        <v>121322.0</v>
      </c>
      <c r="F84" s="180">
        <v>166043.0</v>
      </c>
      <c r="G84" s="180">
        <v>150843.0</v>
      </c>
      <c r="H84" s="180">
        <v>102722.0</v>
      </c>
      <c r="I84" s="180">
        <v>3175616.0</v>
      </c>
      <c r="J84" s="180">
        <v>250898.0</v>
      </c>
      <c r="K84" s="180">
        <v>3846122.0</v>
      </c>
      <c r="L84" s="180">
        <v>1.18278684E8</v>
      </c>
      <c r="M84" s="175"/>
      <c r="N84" s="175"/>
      <c r="O84" s="175"/>
      <c r="P84" s="175"/>
      <c r="Q84" s="175"/>
      <c r="R84" s="175"/>
      <c r="S84" s="176"/>
      <c r="T84" s="176"/>
      <c r="U84" s="176"/>
      <c r="V84" s="176"/>
      <c r="W84" s="177"/>
      <c r="X84" s="177"/>
      <c r="Y84" s="177"/>
      <c r="Z84" s="177"/>
    </row>
    <row r="85" ht="15.75" customHeight="1">
      <c r="A85" s="178">
        <v>1.69416147E8</v>
      </c>
      <c r="B85" s="179" t="s">
        <v>527</v>
      </c>
      <c r="C85" s="180">
        <v>3.1279573E7</v>
      </c>
      <c r="D85" s="180">
        <v>1.2340262E7</v>
      </c>
      <c r="E85" s="180">
        <v>421846.0</v>
      </c>
      <c r="F85" s="180">
        <v>272173.0</v>
      </c>
      <c r="G85" s="180">
        <v>287875.0</v>
      </c>
      <c r="H85" s="180">
        <v>92277.0</v>
      </c>
      <c r="I85" s="180">
        <v>656115.0</v>
      </c>
      <c r="J85" s="180">
        <v>238991.0</v>
      </c>
      <c r="K85" s="180">
        <v>1547431.0</v>
      </c>
      <c r="L85" s="180">
        <v>3.70287224E8</v>
      </c>
      <c r="M85" s="175"/>
      <c r="N85" s="175"/>
      <c r="O85" s="175"/>
      <c r="P85" s="175"/>
      <c r="Q85" s="175"/>
      <c r="R85" s="175"/>
      <c r="S85" s="176"/>
      <c r="T85" s="176"/>
      <c r="U85" s="176"/>
      <c r="V85" s="176"/>
      <c r="W85" s="177"/>
      <c r="X85" s="177"/>
      <c r="Y85" s="177"/>
      <c r="Z85" s="177"/>
    </row>
    <row r="86" ht="15.75" customHeight="1">
      <c r="A86" s="178">
        <v>1.69584149E8</v>
      </c>
      <c r="B86" s="179" t="s">
        <v>528</v>
      </c>
      <c r="C86" s="180">
        <v>3.118086E7</v>
      </c>
      <c r="D86" s="180">
        <v>9322027.0</v>
      </c>
      <c r="E86" s="180">
        <v>1655320.0</v>
      </c>
      <c r="F86" s="180">
        <v>195796.0</v>
      </c>
      <c r="G86" s="180">
        <v>250296.0</v>
      </c>
      <c r="H86" s="180">
        <v>124824.0</v>
      </c>
      <c r="I86" s="180">
        <v>537292.0</v>
      </c>
      <c r="J86" s="180">
        <v>145503.0</v>
      </c>
      <c r="K86" s="180">
        <v>1253711.0</v>
      </c>
      <c r="L86" s="180">
        <v>7.352E7</v>
      </c>
      <c r="M86" s="175"/>
      <c r="N86" s="175"/>
      <c r="O86" s="175"/>
      <c r="P86" s="175"/>
      <c r="Q86" s="175"/>
      <c r="R86" s="175"/>
      <c r="S86" s="176"/>
      <c r="T86" s="176"/>
      <c r="U86" s="176"/>
      <c r="V86" s="176"/>
      <c r="W86" s="177"/>
      <c r="X86" s="177"/>
      <c r="Y86" s="177"/>
      <c r="Z86" s="177"/>
    </row>
    <row r="87" ht="15.75" customHeight="1">
      <c r="A87" s="178">
        <v>1.69537786E8</v>
      </c>
      <c r="B87" s="179" t="s">
        <v>529</v>
      </c>
      <c r="C87" s="180">
        <v>3.08536E7</v>
      </c>
      <c r="D87" s="180">
        <v>1.7244467E7</v>
      </c>
      <c r="E87" s="180">
        <v>306765.0</v>
      </c>
      <c r="F87" s="180">
        <v>1056798.0</v>
      </c>
      <c r="G87" s="180">
        <v>189508.0</v>
      </c>
      <c r="H87" s="180">
        <v>901348.0</v>
      </c>
      <c r="I87" s="180">
        <v>934364.0</v>
      </c>
      <c r="J87" s="180">
        <v>185253.0</v>
      </c>
      <c r="K87" s="180">
        <v>3267271.0</v>
      </c>
      <c r="L87" s="180">
        <v>5.2061299E7</v>
      </c>
      <c r="M87" s="175"/>
      <c r="N87" s="175"/>
      <c r="O87" s="175"/>
      <c r="P87" s="175"/>
      <c r="Q87" s="175"/>
      <c r="R87" s="175"/>
      <c r="S87" s="176"/>
      <c r="T87" s="176"/>
      <c r="U87" s="176"/>
      <c r="V87" s="176"/>
      <c r="W87" s="177"/>
      <c r="X87" s="177"/>
      <c r="Y87" s="177"/>
      <c r="Z87" s="177"/>
    </row>
    <row r="88" ht="15.75" customHeight="1">
      <c r="A88" s="178">
        <v>1.69473376E8</v>
      </c>
      <c r="B88" s="179" t="s">
        <v>530</v>
      </c>
      <c r="C88" s="180">
        <v>3.0636487E7</v>
      </c>
      <c r="D88" s="180">
        <v>1.04953566E8</v>
      </c>
      <c r="E88" s="180">
        <v>1212240.0</v>
      </c>
      <c r="F88" s="180">
        <v>1526882.0</v>
      </c>
      <c r="G88" s="180">
        <v>463865.0</v>
      </c>
      <c r="H88" s="180">
        <v>220990.0</v>
      </c>
      <c r="I88" s="180">
        <v>7163396.0</v>
      </c>
      <c r="J88" s="180">
        <v>1560127.0</v>
      </c>
      <c r="K88" s="180">
        <v>1.093526E7</v>
      </c>
      <c r="L88" s="180">
        <v>3.10037929E8</v>
      </c>
      <c r="M88" s="175"/>
      <c r="N88" s="175"/>
      <c r="O88" s="175"/>
      <c r="P88" s="175"/>
      <c r="Q88" s="175"/>
      <c r="R88" s="175"/>
      <c r="S88" s="176"/>
      <c r="T88" s="176"/>
      <c r="U88" s="176"/>
      <c r="V88" s="176"/>
      <c r="W88" s="177"/>
      <c r="X88" s="177"/>
      <c r="Y88" s="177"/>
      <c r="Z88" s="177"/>
    </row>
    <row r="89" ht="15.75" customHeight="1">
      <c r="A89" s="178">
        <v>1.69540897E8</v>
      </c>
      <c r="B89" s="179" t="s">
        <v>531</v>
      </c>
      <c r="C89" s="180">
        <v>3.0496955E7</v>
      </c>
      <c r="D89" s="180">
        <v>1.0590461E7</v>
      </c>
      <c r="E89" s="180">
        <v>1232686.0</v>
      </c>
      <c r="F89" s="180">
        <v>351846.0</v>
      </c>
      <c r="G89" s="180">
        <v>480001.0</v>
      </c>
      <c r="H89" s="180">
        <v>325605.0</v>
      </c>
      <c r="I89" s="180">
        <v>606593.0</v>
      </c>
      <c r="J89" s="180">
        <v>109587.0</v>
      </c>
      <c r="K89" s="180">
        <v>1873632.0</v>
      </c>
      <c r="L89" s="180">
        <v>6.6814473E7</v>
      </c>
      <c r="M89" s="175"/>
      <c r="N89" s="175"/>
      <c r="O89" s="175"/>
      <c r="P89" s="175"/>
      <c r="Q89" s="175"/>
      <c r="R89" s="175"/>
      <c r="S89" s="176"/>
      <c r="T89" s="176"/>
      <c r="U89" s="176"/>
      <c r="V89" s="176"/>
      <c r="W89" s="177"/>
      <c r="X89" s="177"/>
      <c r="Y89" s="177"/>
      <c r="Z89" s="177"/>
    </row>
    <row r="90" ht="15.75" customHeight="1">
      <c r="A90" s="178">
        <v>1.68086562E8</v>
      </c>
      <c r="B90" s="179" t="s">
        <v>532</v>
      </c>
      <c r="C90" s="180">
        <v>3.0422013E7</v>
      </c>
      <c r="D90" s="180">
        <v>6.6657261E7</v>
      </c>
      <c r="E90" s="180">
        <v>1091262.0</v>
      </c>
      <c r="F90" s="180">
        <v>1704297.0</v>
      </c>
      <c r="G90" s="180">
        <v>4848683.0</v>
      </c>
      <c r="H90" s="180">
        <v>2881124.0</v>
      </c>
      <c r="I90" s="180">
        <v>4145404.0</v>
      </c>
      <c r="J90" s="180">
        <v>182025.0</v>
      </c>
      <c r="K90" s="180">
        <v>1.3761533E7</v>
      </c>
      <c r="L90" s="180">
        <v>1.27473796E8</v>
      </c>
      <c r="M90" s="175"/>
      <c r="N90" s="175"/>
      <c r="O90" s="175"/>
      <c r="P90" s="175"/>
      <c r="Q90" s="175"/>
      <c r="R90" s="175"/>
      <c r="S90" s="176"/>
      <c r="T90" s="176"/>
      <c r="U90" s="176"/>
      <c r="V90" s="176"/>
      <c r="W90" s="177"/>
      <c r="X90" s="177"/>
      <c r="Y90" s="177"/>
      <c r="Z90" s="177"/>
    </row>
    <row r="91" ht="15.75" customHeight="1">
      <c r="A91" s="178">
        <v>1.68971667E8</v>
      </c>
      <c r="B91" s="179" t="s">
        <v>533</v>
      </c>
      <c r="C91" s="180">
        <v>3.0418264E7</v>
      </c>
      <c r="D91" s="180">
        <v>1.72274208E8</v>
      </c>
      <c r="E91" s="180">
        <v>1528326.0</v>
      </c>
      <c r="F91" s="180">
        <v>4447464.0</v>
      </c>
      <c r="G91" s="180">
        <v>2100281.0</v>
      </c>
      <c r="H91" s="180">
        <v>2985111.0</v>
      </c>
      <c r="I91" s="180">
        <v>1.2965851E7</v>
      </c>
      <c r="J91" s="180">
        <v>1279260.0</v>
      </c>
      <c r="K91" s="180">
        <v>2.3777967E7</v>
      </c>
      <c r="L91" s="180">
        <v>6.39855542E8</v>
      </c>
      <c r="M91" s="175"/>
      <c r="N91" s="175"/>
      <c r="O91" s="175"/>
      <c r="P91" s="175"/>
      <c r="Q91" s="175"/>
      <c r="R91" s="175"/>
      <c r="S91" s="176"/>
      <c r="T91" s="176"/>
      <c r="U91" s="176"/>
      <c r="V91" s="176"/>
      <c r="W91" s="177"/>
      <c r="X91" s="177"/>
      <c r="Y91" s="177"/>
      <c r="Z91" s="177"/>
    </row>
    <row r="92" ht="15.75" customHeight="1">
      <c r="A92" s="178">
        <v>1.69509682E8</v>
      </c>
      <c r="B92" s="179" t="s">
        <v>534</v>
      </c>
      <c r="C92" s="180">
        <v>3.0305217E7</v>
      </c>
      <c r="D92" s="180">
        <v>5.8221848E7</v>
      </c>
      <c r="E92" s="180">
        <v>1216526.0</v>
      </c>
      <c r="F92" s="180">
        <v>792010.0</v>
      </c>
      <c r="G92" s="180">
        <v>329572.0</v>
      </c>
      <c r="H92" s="180">
        <v>316653.0</v>
      </c>
      <c r="I92" s="180">
        <v>3257961.0</v>
      </c>
      <c r="J92" s="180">
        <v>1177904.0</v>
      </c>
      <c r="K92" s="180">
        <v>5874100.0</v>
      </c>
      <c r="L92" s="180">
        <v>3.2620473E8</v>
      </c>
      <c r="M92" s="175"/>
      <c r="N92" s="175"/>
      <c r="O92" s="175"/>
      <c r="P92" s="175"/>
      <c r="Q92" s="175"/>
      <c r="R92" s="175"/>
      <c r="S92" s="176"/>
      <c r="T92" s="176"/>
      <c r="U92" s="176"/>
      <c r="V92" s="176"/>
      <c r="W92" s="177"/>
      <c r="X92" s="177"/>
      <c r="Y92" s="177"/>
      <c r="Z92" s="177"/>
    </row>
    <row r="93" ht="15.75" customHeight="1">
      <c r="A93" s="178">
        <v>1.59805998E8</v>
      </c>
      <c r="B93" s="179" t="s">
        <v>535</v>
      </c>
      <c r="C93" s="180">
        <v>2.9888022E7</v>
      </c>
      <c r="D93" s="180">
        <v>4721529.0</v>
      </c>
      <c r="E93" s="180">
        <v>283192.0</v>
      </c>
      <c r="F93" s="180">
        <v>431667.0</v>
      </c>
      <c r="G93" s="180">
        <v>602592.0</v>
      </c>
      <c r="H93" s="180">
        <v>257013.0</v>
      </c>
      <c r="I93" s="180">
        <v>128960.0</v>
      </c>
      <c r="J93" s="180">
        <v>55618.0</v>
      </c>
      <c r="K93" s="180">
        <v>1475850.0</v>
      </c>
      <c r="L93" s="180">
        <v>1.35310175E8</v>
      </c>
      <c r="M93" s="175"/>
      <c r="N93" s="175"/>
      <c r="O93" s="175"/>
      <c r="P93" s="175"/>
      <c r="Q93" s="175"/>
      <c r="R93" s="175"/>
      <c r="S93" s="176"/>
      <c r="T93" s="176"/>
      <c r="U93" s="176"/>
      <c r="V93" s="176"/>
      <c r="W93" s="177"/>
      <c r="X93" s="177"/>
      <c r="Y93" s="177"/>
      <c r="Z93" s="177"/>
    </row>
    <row r="94" ht="15.75" customHeight="1">
      <c r="A94" s="178">
        <v>1.65811984E8</v>
      </c>
      <c r="B94" s="179" t="s">
        <v>536</v>
      </c>
      <c r="C94" s="180">
        <v>2.9828221E7</v>
      </c>
      <c r="D94" s="180">
        <v>2.3954004E7</v>
      </c>
      <c r="E94" s="180">
        <v>1812252.0</v>
      </c>
      <c r="F94" s="180">
        <v>985844.0</v>
      </c>
      <c r="G94" s="180">
        <v>701917.0</v>
      </c>
      <c r="H94" s="180">
        <v>120068.0</v>
      </c>
      <c r="I94" s="180">
        <v>2007645.0</v>
      </c>
      <c r="J94" s="180">
        <v>89814.0</v>
      </c>
      <c r="K94" s="180">
        <v>3905288.0</v>
      </c>
      <c r="L94" s="180">
        <v>1.060845403E9</v>
      </c>
      <c r="M94" s="175"/>
      <c r="N94" s="175"/>
      <c r="O94" s="175"/>
      <c r="P94" s="175"/>
      <c r="Q94" s="175"/>
      <c r="R94" s="175"/>
      <c r="S94" s="176"/>
      <c r="T94" s="176"/>
      <c r="U94" s="176"/>
      <c r="V94" s="176"/>
      <c r="W94" s="177"/>
      <c r="X94" s="177"/>
      <c r="Y94" s="177"/>
      <c r="Z94" s="177"/>
    </row>
    <row r="95" ht="15.75" customHeight="1">
      <c r="A95" s="178">
        <v>1.6926077E8</v>
      </c>
      <c r="B95" s="179" t="s">
        <v>537</v>
      </c>
      <c r="C95" s="180">
        <v>2.9518378E7</v>
      </c>
      <c r="D95" s="180">
        <v>4.9790093E7</v>
      </c>
      <c r="E95" s="180">
        <v>1054817.0</v>
      </c>
      <c r="F95" s="180">
        <v>1010218.0</v>
      </c>
      <c r="G95" s="180">
        <v>1517156.0</v>
      </c>
      <c r="H95" s="180">
        <v>1038177.0</v>
      </c>
      <c r="I95" s="180">
        <v>3438989.0</v>
      </c>
      <c r="J95" s="180">
        <v>400557.0</v>
      </c>
      <c r="K95" s="180">
        <v>7405097.0</v>
      </c>
      <c r="L95" s="180">
        <v>3.23842608E8</v>
      </c>
      <c r="M95" s="175"/>
      <c r="N95" s="175"/>
      <c r="O95" s="175"/>
      <c r="P95" s="175"/>
      <c r="Q95" s="175"/>
      <c r="R95" s="175"/>
      <c r="S95" s="176"/>
      <c r="T95" s="176"/>
      <c r="U95" s="176"/>
      <c r="V95" s="176"/>
      <c r="W95" s="177"/>
      <c r="X95" s="177"/>
      <c r="Y95" s="177"/>
      <c r="Z95" s="177"/>
    </row>
    <row r="96" ht="15.75" customHeight="1">
      <c r="A96" s="178">
        <v>1.65335518E8</v>
      </c>
      <c r="B96" s="179" t="s">
        <v>538</v>
      </c>
      <c r="C96" s="180">
        <v>2.9470307E7</v>
      </c>
      <c r="D96" s="180">
        <v>1.18823209E8</v>
      </c>
      <c r="E96" s="180">
        <v>1720417.0</v>
      </c>
      <c r="F96" s="180">
        <v>4127176.0</v>
      </c>
      <c r="G96" s="180">
        <v>5829079.0</v>
      </c>
      <c r="H96" s="180">
        <v>4467179.0</v>
      </c>
      <c r="I96" s="180">
        <v>7700354.0</v>
      </c>
      <c r="J96" s="180">
        <v>573368.0</v>
      </c>
      <c r="K96" s="180">
        <v>2.2697156E7</v>
      </c>
      <c r="L96" s="180">
        <v>9.565859735E9</v>
      </c>
      <c r="M96" s="175"/>
      <c r="N96" s="175"/>
      <c r="O96" s="175"/>
      <c r="P96" s="175"/>
      <c r="Q96" s="175"/>
      <c r="R96" s="175"/>
      <c r="S96" s="176"/>
      <c r="T96" s="176"/>
      <c r="U96" s="176"/>
      <c r="V96" s="176"/>
      <c r="W96" s="177"/>
      <c r="X96" s="177"/>
      <c r="Y96" s="177"/>
      <c r="Z96" s="177"/>
    </row>
    <row r="97" ht="15.75" customHeight="1">
      <c r="A97" s="178">
        <v>1.69335141E8</v>
      </c>
      <c r="B97" s="179" t="s">
        <v>539</v>
      </c>
      <c r="C97" s="180">
        <v>2.929563E7</v>
      </c>
      <c r="D97" s="180">
        <v>9006343.0</v>
      </c>
      <c r="E97" s="180">
        <v>731557.0</v>
      </c>
      <c r="F97" s="180">
        <v>216669.0</v>
      </c>
      <c r="G97" s="180">
        <v>190725.0</v>
      </c>
      <c r="H97" s="180">
        <v>242900.0</v>
      </c>
      <c r="I97" s="180">
        <v>623264.0</v>
      </c>
      <c r="J97" s="180">
        <v>68866.0</v>
      </c>
      <c r="K97" s="180">
        <v>1342424.0</v>
      </c>
      <c r="L97" s="180">
        <v>8960404.0</v>
      </c>
      <c r="M97" s="175"/>
      <c r="N97" s="175"/>
      <c r="O97" s="175"/>
      <c r="P97" s="175"/>
      <c r="Q97" s="175"/>
      <c r="R97" s="175"/>
      <c r="S97" s="176"/>
      <c r="T97" s="176"/>
      <c r="U97" s="176"/>
      <c r="V97" s="176"/>
      <c r="W97" s="177"/>
      <c r="X97" s="177"/>
      <c r="Y97" s="177"/>
      <c r="Z97" s="177"/>
    </row>
    <row r="98" ht="15.75" customHeight="1">
      <c r="A98" s="178">
        <v>1.69514864E8</v>
      </c>
      <c r="B98" s="179" t="s">
        <v>540</v>
      </c>
      <c r="C98" s="180">
        <v>2.9177911E7</v>
      </c>
      <c r="D98" s="180">
        <v>3203421.0</v>
      </c>
      <c r="E98" s="180">
        <v>257085.0</v>
      </c>
      <c r="F98" s="180">
        <v>127987.0</v>
      </c>
      <c r="G98" s="180">
        <v>216004.0</v>
      </c>
      <c r="H98" s="180">
        <v>71719.0</v>
      </c>
      <c r="I98" s="180">
        <v>245894.0</v>
      </c>
      <c r="J98" s="180">
        <v>0.0</v>
      </c>
      <c r="K98" s="180">
        <v>661604.0</v>
      </c>
      <c r="L98" s="180">
        <v>1.3091776E8</v>
      </c>
      <c r="M98" s="175"/>
      <c r="N98" s="175"/>
      <c r="O98" s="175"/>
      <c r="P98" s="175"/>
      <c r="Q98" s="175"/>
      <c r="R98" s="175"/>
      <c r="S98" s="176"/>
      <c r="T98" s="176"/>
      <c r="U98" s="176"/>
      <c r="V98" s="176"/>
      <c r="W98" s="177"/>
      <c r="X98" s="177"/>
      <c r="Y98" s="177"/>
      <c r="Z98" s="177"/>
    </row>
    <row r="99" ht="15.75" customHeight="1">
      <c r="A99" s="178">
        <v>1.69020934E8</v>
      </c>
      <c r="B99" s="179" t="s">
        <v>541</v>
      </c>
      <c r="C99" s="180">
        <v>2.9145148E7</v>
      </c>
      <c r="D99" s="180">
        <v>5.7352309E7</v>
      </c>
      <c r="E99" s="180">
        <v>1611832.0</v>
      </c>
      <c r="F99" s="180">
        <v>3908525.0</v>
      </c>
      <c r="G99" s="180">
        <v>1278978.0</v>
      </c>
      <c r="H99" s="180">
        <v>687207.0</v>
      </c>
      <c r="I99" s="180">
        <v>4477386.0</v>
      </c>
      <c r="J99" s="180">
        <v>324498.0</v>
      </c>
      <c r="K99" s="180">
        <v>1.0676594E7</v>
      </c>
      <c r="L99" s="180">
        <v>3.1148212E7</v>
      </c>
      <c r="M99" s="175"/>
      <c r="N99" s="175"/>
      <c r="O99" s="175"/>
      <c r="P99" s="175"/>
      <c r="Q99" s="175"/>
      <c r="R99" s="175"/>
      <c r="S99" s="176"/>
      <c r="T99" s="176"/>
      <c r="U99" s="176"/>
      <c r="V99" s="176"/>
      <c r="W99" s="177"/>
      <c r="X99" s="177"/>
      <c r="Y99" s="177"/>
      <c r="Z99" s="177"/>
    </row>
    <row r="100" ht="15.75" customHeight="1">
      <c r="A100" s="178">
        <v>1.63032879E8</v>
      </c>
      <c r="B100" s="179" t="s">
        <v>542</v>
      </c>
      <c r="C100" s="180">
        <v>2.9065746E7</v>
      </c>
      <c r="D100" s="180">
        <v>7.5836864E7</v>
      </c>
      <c r="E100" s="180">
        <v>1008698.0</v>
      </c>
      <c r="F100" s="180">
        <v>2285714.0</v>
      </c>
      <c r="G100" s="180">
        <v>4572750.0</v>
      </c>
      <c r="H100" s="180">
        <v>1032488.0</v>
      </c>
      <c r="I100" s="180">
        <v>5493189.0</v>
      </c>
      <c r="J100" s="180">
        <v>358619.0</v>
      </c>
      <c r="K100" s="180">
        <v>1.374276E7</v>
      </c>
      <c r="L100" s="180">
        <v>4.4502618E8</v>
      </c>
      <c r="M100" s="175"/>
      <c r="N100" s="175"/>
      <c r="O100" s="175"/>
      <c r="P100" s="175"/>
      <c r="Q100" s="175"/>
      <c r="R100" s="175"/>
      <c r="S100" s="176"/>
      <c r="T100" s="176"/>
      <c r="U100" s="176"/>
      <c r="V100" s="176"/>
      <c r="W100" s="177"/>
      <c r="X100" s="177"/>
      <c r="Y100" s="177"/>
      <c r="Z100" s="177"/>
    </row>
    <row r="101" ht="15.75" customHeight="1">
      <c r="A101" s="178">
        <v>1.6925443E8</v>
      </c>
      <c r="B101" s="179" t="s">
        <v>543</v>
      </c>
      <c r="C101" s="180">
        <v>2.9016256E7</v>
      </c>
      <c r="D101" s="180">
        <v>5.3400391E7</v>
      </c>
      <c r="E101" s="180">
        <v>722512.0</v>
      </c>
      <c r="F101" s="180">
        <v>156925.0</v>
      </c>
      <c r="G101" s="180">
        <v>753893.0</v>
      </c>
      <c r="H101" s="180">
        <v>701795.0</v>
      </c>
      <c r="I101" s="180">
        <v>4317816.0</v>
      </c>
      <c r="J101" s="180">
        <v>293794.0</v>
      </c>
      <c r="K101" s="180">
        <v>6224223.0</v>
      </c>
      <c r="L101" s="180">
        <v>4.86329468E8</v>
      </c>
      <c r="M101" s="175"/>
      <c r="N101" s="175"/>
      <c r="O101" s="175"/>
      <c r="P101" s="175"/>
      <c r="Q101" s="175"/>
      <c r="R101" s="175"/>
      <c r="S101" s="176"/>
      <c r="T101" s="176"/>
      <c r="U101" s="176"/>
      <c r="V101" s="176"/>
      <c r="W101" s="177"/>
      <c r="X101" s="177"/>
      <c r="Y101" s="177"/>
      <c r="Z101" s="177"/>
    </row>
    <row r="102" ht="15.75" customHeight="1">
      <c r="A102" s="178">
        <v>1.6955171E8</v>
      </c>
      <c r="B102" s="179" t="s">
        <v>544</v>
      </c>
      <c r="C102" s="180">
        <v>2.9008935E7</v>
      </c>
      <c r="D102" s="180">
        <v>9.1505719E7</v>
      </c>
      <c r="E102" s="180">
        <v>242187.0</v>
      </c>
      <c r="F102" s="180">
        <v>4067356.0</v>
      </c>
      <c r="G102" s="180">
        <v>5152562.0</v>
      </c>
      <c r="H102" s="180">
        <v>5075026.0</v>
      </c>
      <c r="I102" s="180">
        <v>5540458.0</v>
      </c>
      <c r="J102" s="180">
        <v>234122.0</v>
      </c>
      <c r="K102" s="180">
        <v>2.0069524E7</v>
      </c>
      <c r="L102" s="180">
        <v>2.23198106E8</v>
      </c>
      <c r="M102" s="175"/>
      <c r="N102" s="175"/>
      <c r="O102" s="175"/>
      <c r="P102" s="175"/>
      <c r="Q102" s="175"/>
      <c r="R102" s="175"/>
      <c r="S102" s="176"/>
      <c r="T102" s="176"/>
      <c r="U102" s="176"/>
      <c r="V102" s="176"/>
      <c r="W102" s="177"/>
      <c r="X102" s="177"/>
      <c r="Y102" s="177"/>
      <c r="Z102" s="177"/>
    </row>
    <row r="103" ht="15.75" customHeight="1">
      <c r="A103" s="178">
        <v>1.64958164E8</v>
      </c>
      <c r="B103" s="179" t="s">
        <v>545</v>
      </c>
      <c r="C103" s="180">
        <v>2.9006023E7</v>
      </c>
      <c r="D103" s="180">
        <v>3.0816665E7</v>
      </c>
      <c r="E103" s="180">
        <v>2176429.0</v>
      </c>
      <c r="F103" s="180">
        <v>112407.0</v>
      </c>
      <c r="G103" s="180">
        <v>241005.0</v>
      </c>
      <c r="H103" s="180">
        <v>126946.0</v>
      </c>
      <c r="I103" s="180">
        <v>2586481.0</v>
      </c>
      <c r="J103" s="180">
        <v>196979.0</v>
      </c>
      <c r="K103" s="180">
        <v>3263818.0</v>
      </c>
      <c r="L103" s="180">
        <v>3.11400788E8</v>
      </c>
      <c r="M103" s="175"/>
      <c r="N103" s="175"/>
      <c r="O103" s="175"/>
      <c r="P103" s="175"/>
      <c r="Q103" s="175"/>
      <c r="R103" s="175"/>
      <c r="S103" s="176"/>
      <c r="T103" s="176"/>
      <c r="U103" s="176"/>
      <c r="V103" s="176"/>
      <c r="W103" s="177"/>
      <c r="X103" s="177"/>
      <c r="Y103" s="177"/>
      <c r="Z103" s="177"/>
    </row>
    <row r="104" ht="15.75" customHeight="1">
      <c r="A104" s="178">
        <v>1.6948971E8</v>
      </c>
      <c r="B104" s="179" t="s">
        <v>546</v>
      </c>
      <c r="C104" s="180">
        <v>2.8970806E7</v>
      </c>
      <c r="D104" s="180">
        <v>2.1079287E7</v>
      </c>
      <c r="E104" s="180">
        <v>743878.0</v>
      </c>
      <c r="F104" s="180">
        <v>481629.0</v>
      </c>
      <c r="G104" s="180">
        <v>823668.0</v>
      </c>
      <c r="H104" s="180">
        <v>629899.0</v>
      </c>
      <c r="I104" s="180">
        <v>1427559.0</v>
      </c>
      <c r="J104" s="180">
        <v>127022.0</v>
      </c>
      <c r="K104" s="180">
        <v>3489777.0</v>
      </c>
      <c r="L104" s="180">
        <v>5.7335554E7</v>
      </c>
      <c r="M104" s="175"/>
      <c r="N104" s="175"/>
      <c r="O104" s="175"/>
      <c r="P104" s="175"/>
      <c r="Q104" s="175"/>
      <c r="R104" s="175"/>
      <c r="S104" s="176"/>
      <c r="T104" s="176"/>
      <c r="U104" s="176"/>
      <c r="V104" s="176"/>
      <c r="W104" s="177"/>
      <c r="X104" s="177"/>
      <c r="Y104" s="177"/>
      <c r="Z104" s="177"/>
    </row>
    <row r="105" ht="15.75" customHeight="1">
      <c r="A105" s="178">
        <v>1.69406938E8</v>
      </c>
      <c r="B105" s="179" t="s">
        <v>547</v>
      </c>
      <c r="C105" s="180">
        <v>2.8687251E7</v>
      </c>
      <c r="D105" s="180">
        <v>3.8144582E7</v>
      </c>
      <c r="E105" s="180">
        <v>1921730.0</v>
      </c>
      <c r="F105" s="180">
        <v>416070.0</v>
      </c>
      <c r="G105" s="180">
        <v>756805.0</v>
      </c>
      <c r="H105" s="180">
        <v>418137.0</v>
      </c>
      <c r="I105" s="180">
        <v>2027617.0</v>
      </c>
      <c r="J105" s="180">
        <v>729952.0</v>
      </c>
      <c r="K105" s="180">
        <v>4348581.0</v>
      </c>
      <c r="L105" s="180">
        <v>2.3997069E8</v>
      </c>
      <c r="M105" s="175"/>
      <c r="N105" s="175"/>
      <c r="O105" s="175"/>
      <c r="P105" s="175"/>
      <c r="Q105" s="175"/>
      <c r="R105" s="175"/>
      <c r="S105" s="176"/>
      <c r="T105" s="176"/>
      <c r="U105" s="176"/>
      <c r="V105" s="176"/>
      <c r="W105" s="177"/>
      <c r="X105" s="177"/>
      <c r="Y105" s="177"/>
      <c r="Z105" s="177"/>
    </row>
    <row r="106" ht="15.75" customHeight="1">
      <c r="A106" s="178">
        <v>1.69197195E8</v>
      </c>
      <c r="B106" s="179" t="s">
        <v>548</v>
      </c>
      <c r="C106" s="180">
        <v>2.8666605E7</v>
      </c>
      <c r="D106" s="180">
        <v>1.1703569E8</v>
      </c>
      <c r="E106" s="180">
        <v>1579746.0</v>
      </c>
      <c r="F106" s="180">
        <v>1773230.0</v>
      </c>
      <c r="G106" s="180">
        <v>325691.0</v>
      </c>
      <c r="H106" s="180">
        <v>380688.0</v>
      </c>
      <c r="I106" s="180">
        <v>9161423.0</v>
      </c>
      <c r="J106" s="180">
        <v>1144634.0</v>
      </c>
      <c r="K106" s="180">
        <v>1.2785666E7</v>
      </c>
      <c r="L106" s="180">
        <v>2.339609299E9</v>
      </c>
      <c r="M106" s="175"/>
      <c r="N106" s="175"/>
      <c r="O106" s="175"/>
      <c r="P106" s="175"/>
      <c r="Q106" s="175"/>
      <c r="R106" s="175"/>
      <c r="S106" s="176"/>
      <c r="T106" s="176"/>
      <c r="U106" s="176"/>
      <c r="V106" s="176"/>
      <c r="W106" s="177"/>
      <c r="X106" s="177"/>
      <c r="Y106" s="177"/>
      <c r="Z106" s="177"/>
    </row>
    <row r="107" ht="15.75" customHeight="1">
      <c r="A107" s="178">
        <v>1.69496681E8</v>
      </c>
      <c r="B107" s="179" t="s">
        <v>549</v>
      </c>
      <c r="C107" s="180">
        <v>2.851247E7</v>
      </c>
      <c r="D107" s="180">
        <v>1.37742243E8</v>
      </c>
      <c r="E107" s="180">
        <v>2711538.0</v>
      </c>
      <c r="F107" s="180">
        <v>7382026.0</v>
      </c>
      <c r="G107" s="180">
        <v>5902246.0</v>
      </c>
      <c r="H107" s="180">
        <v>4011734.0</v>
      </c>
      <c r="I107" s="180">
        <v>9319509.0</v>
      </c>
      <c r="J107" s="180">
        <v>760966.0</v>
      </c>
      <c r="K107" s="180">
        <v>2.7376481E7</v>
      </c>
      <c r="L107" s="180">
        <v>2.450168534E9</v>
      </c>
      <c r="M107" s="175"/>
      <c r="N107" s="175"/>
      <c r="O107" s="175"/>
      <c r="P107" s="175"/>
      <c r="Q107" s="175"/>
      <c r="R107" s="175"/>
      <c r="S107" s="176"/>
      <c r="T107" s="176"/>
      <c r="U107" s="176"/>
      <c r="V107" s="176"/>
      <c r="W107" s="177"/>
      <c r="X107" s="177"/>
      <c r="Y107" s="177"/>
      <c r="Z107" s="177"/>
    </row>
    <row r="108" ht="15.75" customHeight="1">
      <c r="A108" s="178">
        <v>1.69052518E8</v>
      </c>
      <c r="B108" s="179" t="s">
        <v>550</v>
      </c>
      <c r="C108" s="180">
        <v>2.8475923E7</v>
      </c>
      <c r="D108" s="180">
        <v>9.9367088E7</v>
      </c>
      <c r="E108" s="180">
        <v>1825335.0</v>
      </c>
      <c r="F108" s="180">
        <v>3556842.0</v>
      </c>
      <c r="G108" s="180">
        <v>1551209.0</v>
      </c>
      <c r="H108" s="180">
        <v>1384918.0</v>
      </c>
      <c r="I108" s="180">
        <v>6007463.0</v>
      </c>
      <c r="J108" s="180">
        <v>1496950.0</v>
      </c>
      <c r="K108" s="180">
        <v>1.3997382E7</v>
      </c>
      <c r="L108" s="180">
        <v>3.199245E8</v>
      </c>
      <c r="M108" s="175"/>
      <c r="N108" s="175"/>
      <c r="O108" s="175"/>
      <c r="P108" s="175"/>
      <c r="Q108" s="175"/>
      <c r="R108" s="175"/>
      <c r="S108" s="176"/>
      <c r="T108" s="176"/>
      <c r="U108" s="176"/>
      <c r="V108" s="176"/>
      <c r="W108" s="177"/>
      <c r="X108" s="177"/>
      <c r="Y108" s="177"/>
      <c r="Z108" s="177"/>
    </row>
    <row r="109" ht="15.75" customHeight="1">
      <c r="A109" s="178">
        <v>1.69077804E8</v>
      </c>
      <c r="B109" s="179" t="s">
        <v>551</v>
      </c>
      <c r="C109" s="180">
        <v>2.8416522E7</v>
      </c>
      <c r="D109" s="180">
        <v>4.2424079E7</v>
      </c>
      <c r="E109" s="180">
        <v>388181.0</v>
      </c>
      <c r="F109" s="180">
        <v>1972997.0</v>
      </c>
      <c r="G109" s="180">
        <v>962797.0</v>
      </c>
      <c r="H109" s="180">
        <v>510144.0</v>
      </c>
      <c r="I109" s="180">
        <v>3743311.0</v>
      </c>
      <c r="J109" s="180">
        <v>31510.0</v>
      </c>
      <c r="K109" s="180">
        <v>7220759.0</v>
      </c>
      <c r="L109" s="180">
        <v>7.3010226E7</v>
      </c>
      <c r="M109" s="175"/>
      <c r="N109" s="175"/>
      <c r="O109" s="175"/>
      <c r="P109" s="175"/>
      <c r="Q109" s="175"/>
      <c r="R109" s="175"/>
      <c r="S109" s="176"/>
      <c r="T109" s="176"/>
      <c r="U109" s="176"/>
      <c r="V109" s="176"/>
      <c r="W109" s="177"/>
      <c r="X109" s="177"/>
      <c r="Y109" s="177"/>
      <c r="Z109" s="177"/>
    </row>
    <row r="110" ht="15.75" customHeight="1">
      <c r="A110" s="178">
        <v>1.69153199E8</v>
      </c>
      <c r="B110" s="179" t="s">
        <v>552</v>
      </c>
      <c r="C110" s="180">
        <v>2.8213204E7</v>
      </c>
      <c r="D110" s="180">
        <v>9155441.0</v>
      </c>
      <c r="E110" s="180">
        <v>237871.0</v>
      </c>
      <c r="F110" s="180">
        <v>2478.0</v>
      </c>
      <c r="G110" s="180">
        <v>29280.0</v>
      </c>
      <c r="H110" s="180">
        <v>21434.0</v>
      </c>
      <c r="I110" s="180">
        <v>612887.0</v>
      </c>
      <c r="J110" s="180">
        <v>144089.0</v>
      </c>
      <c r="K110" s="180">
        <v>810168.0</v>
      </c>
      <c r="L110" s="180">
        <v>2.50328501E8</v>
      </c>
      <c r="M110" s="175"/>
      <c r="N110" s="175"/>
      <c r="O110" s="175"/>
      <c r="P110" s="175"/>
      <c r="Q110" s="175"/>
      <c r="R110" s="175"/>
      <c r="S110" s="176"/>
      <c r="T110" s="176"/>
      <c r="U110" s="176"/>
      <c r="V110" s="176"/>
      <c r="W110" s="177"/>
      <c r="X110" s="177"/>
      <c r="Y110" s="177"/>
      <c r="Z110" s="177"/>
    </row>
    <row r="111" ht="15.75" customHeight="1">
      <c r="A111" s="178">
        <v>1.69293386E8</v>
      </c>
      <c r="B111" s="179" t="s">
        <v>553</v>
      </c>
      <c r="C111" s="180">
        <v>2.8168713E7</v>
      </c>
      <c r="D111" s="180">
        <v>1.44394246E8</v>
      </c>
      <c r="E111" s="180">
        <v>1176295.0</v>
      </c>
      <c r="F111" s="180">
        <v>824173.0</v>
      </c>
      <c r="G111" s="180">
        <v>1023036.0</v>
      </c>
      <c r="H111" s="180">
        <v>381115.0</v>
      </c>
      <c r="I111" s="180">
        <v>8375746.0</v>
      </c>
      <c r="J111" s="180">
        <v>2845071.0</v>
      </c>
      <c r="K111" s="180">
        <v>1.3449141E7</v>
      </c>
      <c r="L111" s="180">
        <v>1.981563271E9</v>
      </c>
      <c r="M111" s="175"/>
      <c r="N111" s="175"/>
      <c r="O111" s="175"/>
      <c r="P111" s="175"/>
      <c r="Q111" s="175"/>
      <c r="R111" s="175"/>
      <c r="S111" s="176"/>
      <c r="T111" s="176"/>
      <c r="U111" s="176"/>
      <c r="V111" s="176"/>
      <c r="W111" s="177"/>
      <c r="X111" s="177"/>
      <c r="Y111" s="177"/>
      <c r="Z111" s="177"/>
    </row>
    <row r="112" ht="15.75" customHeight="1">
      <c r="A112" s="178">
        <v>1.69002314E8</v>
      </c>
      <c r="B112" s="179" t="s">
        <v>554</v>
      </c>
      <c r="C112" s="180">
        <v>2.8074304E7</v>
      </c>
      <c r="D112" s="180">
        <v>2.0091136E7</v>
      </c>
      <c r="E112" s="180">
        <v>955115.0</v>
      </c>
      <c r="F112" s="180">
        <v>152843.0</v>
      </c>
      <c r="G112" s="180">
        <v>145172.0</v>
      </c>
      <c r="H112" s="180">
        <v>189106.0</v>
      </c>
      <c r="I112" s="180">
        <v>1458618.0</v>
      </c>
      <c r="J112" s="180">
        <v>221381.0</v>
      </c>
      <c r="K112" s="180">
        <v>2167120.0</v>
      </c>
      <c r="L112" s="180">
        <v>5.1095743E7</v>
      </c>
      <c r="M112" s="175"/>
      <c r="N112" s="175"/>
      <c r="O112" s="175"/>
      <c r="P112" s="175"/>
      <c r="Q112" s="175"/>
      <c r="R112" s="175"/>
      <c r="S112" s="176"/>
      <c r="T112" s="176"/>
      <c r="U112" s="176"/>
      <c r="V112" s="176"/>
      <c r="W112" s="177"/>
      <c r="X112" s="177"/>
      <c r="Y112" s="177"/>
      <c r="Z112" s="177"/>
    </row>
    <row r="113" ht="15.75" customHeight="1">
      <c r="A113" s="178">
        <v>1.69493799E8</v>
      </c>
      <c r="B113" s="179" t="s">
        <v>555</v>
      </c>
      <c r="C113" s="180">
        <v>2.7835628E7</v>
      </c>
      <c r="D113" s="180">
        <v>8938872.0</v>
      </c>
      <c r="E113" s="180">
        <v>1387297.0</v>
      </c>
      <c r="F113" s="180">
        <v>67622.0</v>
      </c>
      <c r="G113" s="180">
        <v>27044.0</v>
      </c>
      <c r="H113" s="180">
        <v>27610.0</v>
      </c>
      <c r="I113" s="180">
        <v>473438.0</v>
      </c>
      <c r="J113" s="180">
        <v>201322.0</v>
      </c>
      <c r="K113" s="180">
        <v>797036.0</v>
      </c>
      <c r="L113" s="180">
        <v>8000000.0</v>
      </c>
      <c r="M113" s="175"/>
      <c r="N113" s="175"/>
      <c r="O113" s="175"/>
      <c r="P113" s="175"/>
      <c r="Q113" s="175"/>
      <c r="R113" s="175"/>
      <c r="S113" s="176"/>
      <c r="T113" s="176"/>
      <c r="U113" s="176"/>
      <c r="V113" s="176"/>
      <c r="W113" s="177"/>
      <c r="X113" s="177"/>
      <c r="Y113" s="177"/>
      <c r="Z113" s="177"/>
    </row>
    <row r="114" ht="15.75" customHeight="1">
      <c r="A114" s="178">
        <v>1.69478485E8</v>
      </c>
      <c r="B114" s="179" t="s">
        <v>556</v>
      </c>
      <c r="C114" s="180">
        <v>2.7693582E7</v>
      </c>
      <c r="D114" s="180">
        <v>6.2729975E7</v>
      </c>
      <c r="E114" s="180">
        <v>1332567.0</v>
      </c>
      <c r="F114" s="180">
        <v>1641729.0</v>
      </c>
      <c r="G114" s="180">
        <v>715416.0</v>
      </c>
      <c r="H114" s="180">
        <v>198092.0</v>
      </c>
      <c r="I114" s="180">
        <v>4531085.0</v>
      </c>
      <c r="J114" s="180">
        <v>743379.0</v>
      </c>
      <c r="K114" s="180">
        <v>7829701.0</v>
      </c>
      <c r="L114" s="180">
        <v>6.95561037E8</v>
      </c>
      <c r="M114" s="175"/>
      <c r="N114" s="175"/>
      <c r="O114" s="175"/>
      <c r="P114" s="175"/>
      <c r="Q114" s="175"/>
      <c r="R114" s="175"/>
      <c r="S114" s="176"/>
      <c r="T114" s="176"/>
      <c r="U114" s="176"/>
      <c r="V114" s="176"/>
      <c r="W114" s="177"/>
      <c r="X114" s="177"/>
      <c r="Y114" s="177"/>
      <c r="Z114" s="177"/>
    </row>
    <row r="115" ht="15.75" customHeight="1">
      <c r="A115" s="178">
        <v>1.68945065E8</v>
      </c>
      <c r="B115" s="179" t="s">
        <v>557</v>
      </c>
      <c r="C115" s="180">
        <v>2.7607627E7</v>
      </c>
      <c r="D115" s="180">
        <v>3.9379287E7</v>
      </c>
      <c r="E115" s="180">
        <v>551646.0</v>
      </c>
      <c r="F115" s="180">
        <v>1123555.0</v>
      </c>
      <c r="G115" s="180">
        <v>872762.0</v>
      </c>
      <c r="H115" s="180">
        <v>1090078.0</v>
      </c>
      <c r="I115" s="180">
        <v>2928346.0</v>
      </c>
      <c r="J115" s="180">
        <v>188264.0</v>
      </c>
      <c r="K115" s="180">
        <v>6203005.0</v>
      </c>
      <c r="L115" s="180">
        <v>1.7787244E8</v>
      </c>
      <c r="M115" s="175"/>
      <c r="N115" s="175"/>
      <c r="O115" s="175"/>
      <c r="P115" s="175"/>
      <c r="Q115" s="175"/>
      <c r="R115" s="175"/>
      <c r="S115" s="176"/>
      <c r="T115" s="176"/>
      <c r="U115" s="176"/>
      <c r="V115" s="176"/>
      <c r="W115" s="177"/>
      <c r="X115" s="177"/>
      <c r="Y115" s="177"/>
      <c r="Z115" s="177"/>
    </row>
    <row r="116" ht="15.75" customHeight="1">
      <c r="A116" s="178">
        <v>1.68970456E8</v>
      </c>
      <c r="B116" s="179" t="s">
        <v>558</v>
      </c>
      <c r="C116" s="180">
        <v>2.757683E7</v>
      </c>
      <c r="D116" s="180">
        <v>6.0242856E7</v>
      </c>
      <c r="E116" s="180">
        <v>1758941.0</v>
      </c>
      <c r="F116" s="180">
        <v>241302.0</v>
      </c>
      <c r="G116" s="180">
        <v>207154.0</v>
      </c>
      <c r="H116" s="180">
        <v>125102.0</v>
      </c>
      <c r="I116" s="180">
        <v>4125694.0</v>
      </c>
      <c r="J116" s="180">
        <v>901147.0</v>
      </c>
      <c r="K116" s="180">
        <v>5600399.0</v>
      </c>
      <c r="L116" s="180">
        <v>3.90747299E8</v>
      </c>
      <c r="M116" s="175"/>
      <c r="N116" s="175"/>
      <c r="O116" s="175"/>
      <c r="P116" s="175"/>
      <c r="Q116" s="175"/>
      <c r="R116" s="175"/>
      <c r="S116" s="176"/>
      <c r="T116" s="176"/>
      <c r="U116" s="176"/>
      <c r="V116" s="176"/>
      <c r="W116" s="177"/>
      <c r="X116" s="177"/>
      <c r="Y116" s="177"/>
      <c r="Z116" s="177"/>
    </row>
    <row r="117" ht="15.75" customHeight="1">
      <c r="A117" s="178">
        <v>1.58523318E8</v>
      </c>
      <c r="B117" s="179" t="s">
        <v>559</v>
      </c>
      <c r="C117" s="180">
        <v>2.7566438E7</v>
      </c>
      <c r="D117" s="180">
        <v>3.9077552E7</v>
      </c>
      <c r="E117" s="180">
        <v>2705416.0</v>
      </c>
      <c r="F117" s="180">
        <v>4532932.0</v>
      </c>
      <c r="G117" s="180">
        <v>461279.0</v>
      </c>
      <c r="H117" s="180">
        <v>139027.0</v>
      </c>
      <c r="I117" s="180">
        <v>2063966.0</v>
      </c>
      <c r="J117" s="180">
        <v>802632.0</v>
      </c>
      <c r="K117" s="180">
        <v>7999836.0</v>
      </c>
      <c r="L117" s="180">
        <v>5.1726661E8</v>
      </c>
      <c r="M117" s="175"/>
      <c r="N117" s="175"/>
      <c r="O117" s="175"/>
      <c r="P117" s="175"/>
      <c r="Q117" s="175"/>
      <c r="R117" s="175"/>
      <c r="S117" s="176"/>
      <c r="T117" s="176"/>
      <c r="U117" s="176"/>
      <c r="V117" s="176"/>
      <c r="W117" s="177"/>
      <c r="X117" s="177"/>
      <c r="Y117" s="177"/>
      <c r="Z117" s="177"/>
    </row>
    <row r="118" ht="15.75" customHeight="1">
      <c r="A118" s="178">
        <v>1.69254168E8</v>
      </c>
      <c r="B118" s="179" t="s">
        <v>560</v>
      </c>
      <c r="C118" s="180">
        <v>2.7522911E7</v>
      </c>
      <c r="D118" s="180">
        <v>7494287.0</v>
      </c>
      <c r="E118" s="180">
        <v>1724860.0</v>
      </c>
      <c r="F118" s="180">
        <v>114706.0</v>
      </c>
      <c r="G118" s="180">
        <v>268802.0</v>
      </c>
      <c r="H118" s="180">
        <v>15088.0</v>
      </c>
      <c r="I118" s="180">
        <v>545005.0</v>
      </c>
      <c r="J118" s="180">
        <v>71167.0</v>
      </c>
      <c r="K118" s="180">
        <v>1014768.0</v>
      </c>
      <c r="L118" s="180">
        <v>0.0</v>
      </c>
      <c r="M118" s="175"/>
      <c r="N118" s="175"/>
      <c r="O118" s="175"/>
      <c r="P118" s="175"/>
      <c r="Q118" s="175"/>
      <c r="R118" s="175"/>
      <c r="S118" s="176"/>
      <c r="T118" s="176"/>
      <c r="U118" s="176"/>
      <c r="V118" s="176"/>
      <c r="W118" s="177"/>
      <c r="X118" s="177"/>
      <c r="Y118" s="177"/>
      <c r="Z118" s="177"/>
    </row>
    <row r="119" ht="15.75" customHeight="1">
      <c r="A119" s="178">
        <v>1.69483536E8</v>
      </c>
      <c r="B119" s="179" t="s">
        <v>561</v>
      </c>
      <c r="C119" s="180">
        <v>2.7385341E7</v>
      </c>
      <c r="D119" s="180">
        <v>3.6951385E7</v>
      </c>
      <c r="E119" s="180">
        <v>715800.0</v>
      </c>
      <c r="F119" s="180">
        <v>334686.0</v>
      </c>
      <c r="G119" s="180">
        <v>1042941.0</v>
      </c>
      <c r="H119" s="180">
        <v>833214.0</v>
      </c>
      <c r="I119" s="180">
        <v>2064017.0</v>
      </c>
      <c r="J119" s="180">
        <v>541277.0</v>
      </c>
      <c r="K119" s="180">
        <v>4816135.0</v>
      </c>
      <c r="L119" s="180">
        <v>3.14368575E8</v>
      </c>
      <c r="M119" s="175"/>
      <c r="N119" s="175"/>
      <c r="O119" s="175"/>
      <c r="P119" s="175"/>
      <c r="Q119" s="175"/>
      <c r="R119" s="175"/>
      <c r="S119" s="176"/>
      <c r="T119" s="176"/>
      <c r="U119" s="176"/>
      <c r="V119" s="176"/>
      <c r="W119" s="177"/>
      <c r="X119" s="177"/>
      <c r="Y119" s="177"/>
      <c r="Z119" s="177"/>
    </row>
    <row r="120" ht="15.75" customHeight="1">
      <c r="A120" s="178">
        <v>1.695262E8</v>
      </c>
      <c r="B120" s="179" t="s">
        <v>562</v>
      </c>
      <c r="C120" s="180">
        <v>2.7290963E7</v>
      </c>
      <c r="D120" s="180">
        <v>3.1463074E7</v>
      </c>
      <c r="E120" s="180">
        <v>1395298.0</v>
      </c>
      <c r="F120" s="180">
        <v>477471.0</v>
      </c>
      <c r="G120" s="180">
        <v>713924.0</v>
      </c>
      <c r="H120" s="180">
        <v>598353.0</v>
      </c>
      <c r="I120" s="180">
        <v>2477626.0</v>
      </c>
      <c r="J120" s="180">
        <v>138503.0</v>
      </c>
      <c r="K120" s="180">
        <v>4405877.0</v>
      </c>
      <c r="L120" s="180">
        <v>1.75361493E8</v>
      </c>
      <c r="M120" s="175"/>
      <c r="N120" s="175"/>
      <c r="O120" s="175"/>
      <c r="P120" s="175"/>
      <c r="Q120" s="175"/>
      <c r="R120" s="175"/>
      <c r="S120" s="176"/>
      <c r="T120" s="176"/>
      <c r="U120" s="176"/>
      <c r="V120" s="176"/>
      <c r="W120" s="177"/>
      <c r="X120" s="177"/>
      <c r="Y120" s="177"/>
      <c r="Z120" s="177"/>
    </row>
    <row r="121" ht="15.75" customHeight="1">
      <c r="A121" s="178">
        <v>1.69177112E8</v>
      </c>
      <c r="B121" s="179" t="s">
        <v>563</v>
      </c>
      <c r="C121" s="180">
        <v>2.7216719E7</v>
      </c>
      <c r="D121" s="180">
        <v>1.5465787E7</v>
      </c>
      <c r="E121" s="180">
        <v>837347.0</v>
      </c>
      <c r="F121" s="180">
        <v>284428.0</v>
      </c>
      <c r="G121" s="180">
        <v>198558.0</v>
      </c>
      <c r="H121" s="180">
        <v>130849.0</v>
      </c>
      <c r="I121" s="180">
        <v>1137287.0</v>
      </c>
      <c r="J121" s="180">
        <v>155776.0</v>
      </c>
      <c r="K121" s="180">
        <v>1906898.0</v>
      </c>
      <c r="L121" s="180">
        <v>6.1164089E7</v>
      </c>
      <c r="M121" s="175"/>
      <c r="N121" s="175"/>
      <c r="O121" s="175"/>
      <c r="P121" s="175"/>
      <c r="Q121" s="175"/>
      <c r="R121" s="175"/>
      <c r="S121" s="176"/>
      <c r="T121" s="176"/>
      <c r="U121" s="176"/>
      <c r="V121" s="176"/>
      <c r="W121" s="177"/>
      <c r="X121" s="177"/>
      <c r="Y121" s="177"/>
      <c r="Z121" s="177"/>
    </row>
    <row r="122" ht="15.75" customHeight="1">
      <c r="A122" s="178">
        <v>1.69491809E8</v>
      </c>
      <c r="B122" s="179" t="s">
        <v>564</v>
      </c>
      <c r="C122" s="180">
        <v>2.7203382E7</v>
      </c>
      <c r="D122" s="180">
        <v>4192432.0</v>
      </c>
      <c r="E122" s="180">
        <v>197224.0</v>
      </c>
      <c r="F122" s="180">
        <v>105531.0</v>
      </c>
      <c r="G122" s="180">
        <v>329848.0</v>
      </c>
      <c r="H122" s="180">
        <v>104405.0</v>
      </c>
      <c r="I122" s="180">
        <v>227025.0</v>
      </c>
      <c r="J122" s="180">
        <v>41188.0</v>
      </c>
      <c r="K122" s="180">
        <v>807997.0</v>
      </c>
      <c r="L122" s="180">
        <v>6.8821639E7</v>
      </c>
      <c r="M122" s="175"/>
      <c r="N122" s="175"/>
      <c r="O122" s="175"/>
      <c r="P122" s="175"/>
      <c r="Q122" s="175"/>
      <c r="R122" s="175"/>
      <c r="S122" s="176"/>
      <c r="T122" s="176"/>
      <c r="U122" s="176"/>
      <c r="V122" s="176"/>
      <c r="W122" s="177"/>
      <c r="X122" s="177"/>
      <c r="Y122" s="177"/>
      <c r="Z122" s="177"/>
    </row>
    <row r="123" ht="15.75" customHeight="1">
      <c r="A123" s="178">
        <v>1.69099766E8</v>
      </c>
      <c r="B123" s="179" t="s">
        <v>565</v>
      </c>
      <c r="C123" s="180">
        <v>2.6836017E7</v>
      </c>
      <c r="D123" s="180">
        <v>1.8391346E7</v>
      </c>
      <c r="E123" s="180">
        <v>524464.0</v>
      </c>
      <c r="F123" s="180">
        <v>24864.0</v>
      </c>
      <c r="G123" s="180">
        <v>41502.0</v>
      </c>
      <c r="H123" s="180">
        <v>91615.0</v>
      </c>
      <c r="I123" s="180">
        <v>1482869.0</v>
      </c>
      <c r="J123" s="180">
        <v>155411.0</v>
      </c>
      <c r="K123" s="180">
        <v>1796261.0</v>
      </c>
      <c r="L123" s="180">
        <v>1.2000001E7</v>
      </c>
      <c r="M123" s="175"/>
      <c r="N123" s="175"/>
      <c r="O123" s="175"/>
      <c r="P123" s="175"/>
      <c r="Q123" s="175"/>
      <c r="R123" s="175"/>
      <c r="S123" s="176"/>
      <c r="T123" s="176"/>
      <c r="U123" s="176"/>
      <c r="V123" s="176"/>
      <c r="W123" s="177"/>
      <c r="X123" s="177"/>
      <c r="Y123" s="177"/>
      <c r="Z123" s="177"/>
    </row>
    <row r="124" ht="15.75" customHeight="1">
      <c r="A124" s="178">
        <v>1.69194245E8</v>
      </c>
      <c r="B124" s="179" t="s">
        <v>566</v>
      </c>
      <c r="C124" s="180">
        <v>2.6787426E7</v>
      </c>
      <c r="D124" s="180">
        <v>3.395417E7</v>
      </c>
      <c r="E124" s="180">
        <v>1790074.0</v>
      </c>
      <c r="F124" s="180">
        <v>7341784.0</v>
      </c>
      <c r="G124" s="180">
        <v>471272.0</v>
      </c>
      <c r="H124" s="180">
        <v>559670.0</v>
      </c>
      <c r="I124" s="180">
        <v>1878147.0</v>
      </c>
      <c r="J124" s="180">
        <v>526156.0</v>
      </c>
      <c r="K124" s="180">
        <v>1.0777029E7</v>
      </c>
      <c r="L124" s="180">
        <v>1.67680003E8</v>
      </c>
      <c r="M124" s="175"/>
      <c r="N124" s="175"/>
      <c r="O124" s="175"/>
      <c r="P124" s="175"/>
      <c r="Q124" s="175"/>
      <c r="R124" s="175"/>
      <c r="S124" s="176"/>
      <c r="T124" s="176"/>
      <c r="U124" s="176"/>
      <c r="V124" s="176"/>
      <c r="W124" s="177"/>
      <c r="X124" s="177"/>
      <c r="Y124" s="177"/>
      <c r="Z124" s="177"/>
    </row>
    <row r="125" ht="15.75" customHeight="1">
      <c r="A125" s="178">
        <v>1.69528837E8</v>
      </c>
      <c r="B125" s="179" t="s">
        <v>567</v>
      </c>
      <c r="C125" s="180">
        <v>2.6755432E7</v>
      </c>
      <c r="D125" s="180">
        <v>1586651.0</v>
      </c>
      <c r="E125" s="180">
        <v>372957.0</v>
      </c>
      <c r="F125" s="180">
        <v>16568.0</v>
      </c>
      <c r="G125" s="180">
        <v>96294.0</v>
      </c>
      <c r="H125" s="180">
        <v>19360.0</v>
      </c>
      <c r="I125" s="180">
        <v>56553.0</v>
      </c>
      <c r="J125" s="180">
        <v>37389.0</v>
      </c>
      <c r="K125" s="180">
        <v>226164.0</v>
      </c>
      <c r="L125" s="180">
        <v>5.9048E7</v>
      </c>
      <c r="M125" s="175"/>
      <c r="N125" s="175"/>
      <c r="O125" s="175"/>
      <c r="P125" s="175"/>
      <c r="Q125" s="175"/>
      <c r="R125" s="175"/>
      <c r="S125" s="176"/>
      <c r="T125" s="176"/>
      <c r="U125" s="176"/>
      <c r="V125" s="176"/>
      <c r="W125" s="177"/>
      <c r="X125" s="177"/>
      <c r="Y125" s="177"/>
      <c r="Z125" s="177"/>
    </row>
    <row r="126" ht="15.75" customHeight="1">
      <c r="A126" s="178">
        <v>1.70194619E8</v>
      </c>
      <c r="B126" s="179" t="s">
        <v>568</v>
      </c>
      <c r="C126" s="180">
        <v>2.672008E7</v>
      </c>
      <c r="D126" s="180">
        <v>4.5532799E7</v>
      </c>
      <c r="E126" s="180">
        <v>951007.0</v>
      </c>
      <c r="F126" s="180">
        <v>578345.0</v>
      </c>
      <c r="G126" s="180">
        <v>226321.0</v>
      </c>
      <c r="H126" s="180">
        <v>44502.0</v>
      </c>
      <c r="I126" s="180">
        <v>2341784.0</v>
      </c>
      <c r="J126" s="180">
        <v>1068432.0</v>
      </c>
      <c r="K126" s="180">
        <v>4259384.0</v>
      </c>
      <c r="L126" s="180">
        <v>2.58622454E8</v>
      </c>
      <c r="M126" s="175"/>
      <c r="N126" s="175"/>
      <c r="O126" s="175"/>
      <c r="P126" s="175"/>
      <c r="Q126" s="175"/>
      <c r="R126" s="175"/>
      <c r="S126" s="176"/>
      <c r="T126" s="176"/>
      <c r="U126" s="176"/>
      <c r="V126" s="176"/>
      <c r="W126" s="177"/>
      <c r="X126" s="177"/>
      <c r="Y126" s="177"/>
      <c r="Z126" s="177"/>
    </row>
    <row r="127" ht="15.75" customHeight="1">
      <c r="A127" s="178">
        <v>1.65638487E8</v>
      </c>
      <c r="B127" s="179" t="s">
        <v>569</v>
      </c>
      <c r="C127" s="180">
        <v>2.6599085E7</v>
      </c>
      <c r="D127" s="180">
        <v>1.5539234E7</v>
      </c>
      <c r="E127" s="180">
        <v>1813044.0</v>
      </c>
      <c r="F127" s="180">
        <v>1015704.0</v>
      </c>
      <c r="G127" s="180">
        <v>954564.0</v>
      </c>
      <c r="H127" s="180">
        <v>802699.0</v>
      </c>
      <c r="I127" s="180">
        <v>698731.0</v>
      </c>
      <c r="J127" s="180">
        <v>161443.0</v>
      </c>
      <c r="K127" s="180">
        <v>3633141.0</v>
      </c>
      <c r="L127" s="180">
        <v>9766688.0</v>
      </c>
      <c r="M127" s="175"/>
      <c r="N127" s="175"/>
      <c r="O127" s="175"/>
      <c r="P127" s="175"/>
      <c r="Q127" s="175"/>
      <c r="R127" s="175"/>
      <c r="S127" s="176"/>
      <c r="T127" s="176"/>
      <c r="U127" s="176"/>
      <c r="V127" s="176"/>
      <c r="W127" s="177"/>
      <c r="X127" s="177"/>
      <c r="Y127" s="177"/>
      <c r="Z127" s="177"/>
    </row>
    <row r="128" ht="15.75" customHeight="1">
      <c r="A128" s="178">
        <v>1.69177798E8</v>
      </c>
      <c r="B128" s="179" t="s">
        <v>570</v>
      </c>
      <c r="C128" s="180">
        <v>2.6594705E7</v>
      </c>
      <c r="D128" s="180">
        <v>3.3352433E7</v>
      </c>
      <c r="E128" s="180">
        <v>351799.0</v>
      </c>
      <c r="F128" s="180">
        <v>1605195.0</v>
      </c>
      <c r="G128" s="180">
        <v>644906.0</v>
      </c>
      <c r="H128" s="180">
        <v>341198.0</v>
      </c>
      <c r="I128" s="180">
        <v>2276999.0</v>
      </c>
      <c r="J128" s="180">
        <v>380340.0</v>
      </c>
      <c r="K128" s="180">
        <v>5248638.0</v>
      </c>
      <c r="L128" s="180">
        <v>1.3414E9</v>
      </c>
      <c r="M128" s="175"/>
      <c r="N128" s="175"/>
      <c r="O128" s="175"/>
      <c r="P128" s="175"/>
      <c r="Q128" s="175"/>
      <c r="R128" s="175"/>
      <c r="S128" s="176"/>
      <c r="T128" s="176"/>
      <c r="U128" s="176"/>
      <c r="V128" s="176"/>
      <c r="W128" s="177"/>
      <c r="X128" s="177"/>
      <c r="Y128" s="177"/>
      <c r="Z128" s="177"/>
    </row>
    <row r="129" ht="15.75" customHeight="1">
      <c r="A129" s="178">
        <v>1.65678226E8</v>
      </c>
      <c r="B129" s="179" t="s">
        <v>571</v>
      </c>
      <c r="C129" s="180">
        <v>2.6572763E7</v>
      </c>
      <c r="D129" s="180">
        <v>1.7008723E7</v>
      </c>
      <c r="E129" s="180">
        <v>556495.0</v>
      </c>
      <c r="F129" s="180">
        <v>686739.0</v>
      </c>
      <c r="G129" s="180">
        <v>375456.0</v>
      </c>
      <c r="H129" s="180">
        <v>625791.0</v>
      </c>
      <c r="I129" s="180">
        <v>1267700.0</v>
      </c>
      <c r="J129" s="180">
        <v>47015.0</v>
      </c>
      <c r="K129" s="180">
        <v>3002701.0</v>
      </c>
      <c r="L129" s="180">
        <v>2.03395396E8</v>
      </c>
      <c r="M129" s="175"/>
      <c r="N129" s="175"/>
      <c r="O129" s="175"/>
      <c r="P129" s="175"/>
      <c r="Q129" s="175"/>
      <c r="R129" s="175"/>
      <c r="S129" s="176"/>
      <c r="T129" s="176"/>
      <c r="U129" s="176"/>
      <c r="V129" s="176"/>
      <c r="W129" s="177"/>
      <c r="X129" s="177"/>
      <c r="Y129" s="177"/>
      <c r="Z129" s="177"/>
    </row>
    <row r="130" ht="15.75" customHeight="1">
      <c r="A130" s="178">
        <v>1.69516762E8</v>
      </c>
      <c r="B130" s="179" t="s">
        <v>572</v>
      </c>
      <c r="C130" s="180">
        <v>2.6554235E7</v>
      </c>
      <c r="D130" s="180">
        <v>1.4062994E7</v>
      </c>
      <c r="E130" s="180">
        <v>487865.0</v>
      </c>
      <c r="F130" s="180">
        <v>1393592.0</v>
      </c>
      <c r="G130" s="180">
        <v>1205390.0</v>
      </c>
      <c r="H130" s="180">
        <v>443109.0</v>
      </c>
      <c r="I130" s="180">
        <v>811244.0</v>
      </c>
      <c r="J130" s="180">
        <v>74431.0</v>
      </c>
      <c r="K130" s="180">
        <v>3927766.0</v>
      </c>
      <c r="L130" s="180">
        <v>1.05239482E8</v>
      </c>
      <c r="M130" s="175"/>
      <c r="N130" s="175"/>
      <c r="O130" s="175"/>
      <c r="P130" s="175"/>
      <c r="Q130" s="175"/>
      <c r="R130" s="175"/>
      <c r="S130" s="176"/>
      <c r="T130" s="176"/>
      <c r="U130" s="176"/>
      <c r="V130" s="176"/>
      <c r="W130" s="177"/>
      <c r="X130" s="177"/>
      <c r="Y130" s="177"/>
      <c r="Z130" s="177"/>
    </row>
    <row r="131" ht="15.75" customHeight="1">
      <c r="A131" s="178">
        <v>1.69399312E8</v>
      </c>
      <c r="B131" s="179" t="s">
        <v>573</v>
      </c>
      <c r="C131" s="180">
        <v>2.6421154E7</v>
      </c>
      <c r="D131" s="180">
        <v>1.0165512E7</v>
      </c>
      <c r="E131" s="180">
        <v>374150.0</v>
      </c>
      <c r="F131" s="180">
        <v>160963.0</v>
      </c>
      <c r="G131" s="180">
        <v>181227.0</v>
      </c>
      <c r="H131" s="180">
        <v>171914.0</v>
      </c>
      <c r="I131" s="180">
        <v>611445.0</v>
      </c>
      <c r="J131" s="180">
        <v>148438.0</v>
      </c>
      <c r="K131" s="180">
        <v>1273987.0</v>
      </c>
      <c r="L131" s="180">
        <v>9.605E7</v>
      </c>
      <c r="M131" s="175"/>
      <c r="N131" s="175"/>
      <c r="O131" s="175"/>
      <c r="P131" s="175"/>
      <c r="Q131" s="175"/>
      <c r="R131" s="175"/>
      <c r="S131" s="176"/>
      <c r="T131" s="176"/>
      <c r="U131" s="176"/>
      <c r="V131" s="176"/>
      <c r="W131" s="177"/>
      <c r="X131" s="177"/>
      <c r="Y131" s="177"/>
      <c r="Z131" s="177"/>
    </row>
    <row r="132" ht="15.75" customHeight="1">
      <c r="A132" s="178">
        <v>1.68987732E8</v>
      </c>
      <c r="B132" s="179" t="s">
        <v>574</v>
      </c>
      <c r="C132" s="180">
        <v>2.6402513E7</v>
      </c>
      <c r="D132" s="180">
        <v>1.051722E7</v>
      </c>
      <c r="E132" s="180">
        <v>400401.0</v>
      </c>
      <c r="F132" s="180">
        <v>1238410.0</v>
      </c>
      <c r="G132" s="180">
        <v>319697.0</v>
      </c>
      <c r="H132" s="180">
        <v>102306.0</v>
      </c>
      <c r="I132" s="180">
        <v>809966.0</v>
      </c>
      <c r="J132" s="180">
        <v>56063.0</v>
      </c>
      <c r="K132" s="180">
        <v>2526442.0</v>
      </c>
      <c r="L132" s="180">
        <v>1.329777099E9</v>
      </c>
      <c r="M132" s="175"/>
      <c r="N132" s="175"/>
      <c r="O132" s="175"/>
      <c r="P132" s="175"/>
      <c r="Q132" s="175"/>
      <c r="R132" s="175"/>
      <c r="S132" s="176"/>
      <c r="T132" s="176"/>
      <c r="U132" s="176"/>
      <c r="V132" s="176"/>
      <c r="W132" s="177"/>
      <c r="X132" s="177"/>
      <c r="Y132" s="177"/>
      <c r="Z132" s="177"/>
    </row>
    <row r="133" ht="15.75" customHeight="1">
      <c r="A133" s="178">
        <v>1.66984261E8</v>
      </c>
      <c r="B133" s="179" t="s">
        <v>575</v>
      </c>
      <c r="C133" s="180">
        <v>2.6368802E7</v>
      </c>
      <c r="D133" s="180">
        <v>4.4636178E7</v>
      </c>
      <c r="E133" s="180">
        <v>2459389.0</v>
      </c>
      <c r="F133" s="180">
        <v>1804874.0</v>
      </c>
      <c r="G133" s="180">
        <v>625198.0</v>
      </c>
      <c r="H133" s="180">
        <v>873902.0</v>
      </c>
      <c r="I133" s="180">
        <v>3366170.0</v>
      </c>
      <c r="J133" s="180">
        <v>293375.0</v>
      </c>
      <c r="K133" s="180">
        <v>6963519.0</v>
      </c>
      <c r="L133" s="180">
        <v>1.9121839E7</v>
      </c>
      <c r="M133" s="175"/>
      <c r="N133" s="175"/>
      <c r="O133" s="175"/>
      <c r="P133" s="175"/>
      <c r="Q133" s="175"/>
      <c r="R133" s="175"/>
      <c r="S133" s="176"/>
      <c r="T133" s="176"/>
      <c r="U133" s="176"/>
      <c r="V133" s="176"/>
      <c r="W133" s="177"/>
      <c r="X133" s="177"/>
      <c r="Y133" s="177"/>
      <c r="Z133" s="177"/>
    </row>
    <row r="134" ht="15.75" customHeight="1">
      <c r="A134" s="178">
        <v>7.2089922E7</v>
      </c>
      <c r="B134" s="179" t="s">
        <v>576</v>
      </c>
      <c r="C134" s="180">
        <v>2.6285974E7</v>
      </c>
      <c r="D134" s="180">
        <v>1.3690035E7</v>
      </c>
      <c r="E134" s="180">
        <v>821974.0</v>
      </c>
      <c r="F134" s="180">
        <v>570276.0</v>
      </c>
      <c r="G134" s="180">
        <v>1082850.0</v>
      </c>
      <c r="H134" s="180">
        <v>541280.0</v>
      </c>
      <c r="I134" s="180">
        <v>715654.0</v>
      </c>
      <c r="J134" s="180">
        <v>104431.0</v>
      </c>
      <c r="K134" s="180">
        <v>3014491.0</v>
      </c>
      <c r="L134" s="180">
        <v>2.0977667E8</v>
      </c>
      <c r="M134" s="175"/>
      <c r="N134" s="175"/>
      <c r="O134" s="175"/>
      <c r="P134" s="175"/>
      <c r="Q134" s="175"/>
      <c r="R134" s="175"/>
      <c r="S134" s="176"/>
      <c r="T134" s="176"/>
      <c r="U134" s="176"/>
      <c r="V134" s="176"/>
      <c r="W134" s="177"/>
      <c r="X134" s="177"/>
      <c r="Y134" s="177"/>
      <c r="Z134" s="177"/>
    </row>
    <row r="135" ht="15.75" customHeight="1">
      <c r="A135" s="178">
        <v>1.69579073E8</v>
      </c>
      <c r="B135" s="179" t="s">
        <v>577</v>
      </c>
      <c r="C135" s="180">
        <v>2.6206988E7</v>
      </c>
      <c r="D135" s="180">
        <v>5681961.0</v>
      </c>
      <c r="E135" s="180">
        <v>610100.0</v>
      </c>
      <c r="F135" s="180">
        <v>96976.0</v>
      </c>
      <c r="G135" s="180">
        <v>310595.0</v>
      </c>
      <c r="H135" s="180">
        <v>137609.0</v>
      </c>
      <c r="I135" s="180">
        <v>350750.0</v>
      </c>
      <c r="J135" s="180">
        <v>49172.0</v>
      </c>
      <c r="K135" s="180">
        <v>945102.0</v>
      </c>
      <c r="L135" s="180">
        <v>1.27089861E8</v>
      </c>
      <c r="M135" s="175"/>
      <c r="N135" s="175"/>
      <c r="O135" s="175"/>
      <c r="P135" s="175"/>
      <c r="Q135" s="175"/>
      <c r="R135" s="175"/>
      <c r="S135" s="176"/>
      <c r="T135" s="176"/>
      <c r="U135" s="176"/>
      <c r="V135" s="176"/>
      <c r="W135" s="177"/>
      <c r="X135" s="177"/>
      <c r="Y135" s="177"/>
      <c r="Z135" s="177"/>
    </row>
    <row r="136" ht="15.75" customHeight="1">
      <c r="A136" s="178">
        <v>1.69486584E8</v>
      </c>
      <c r="B136" s="179" t="s">
        <v>578</v>
      </c>
      <c r="C136" s="180">
        <v>2.617467E7</v>
      </c>
      <c r="D136" s="180">
        <v>1.679755E7</v>
      </c>
      <c r="E136" s="180">
        <v>1121359.0</v>
      </c>
      <c r="F136" s="180">
        <v>227144.0</v>
      </c>
      <c r="G136" s="180">
        <v>357746.0</v>
      </c>
      <c r="H136" s="180">
        <v>316315.0</v>
      </c>
      <c r="I136" s="180">
        <v>916303.0</v>
      </c>
      <c r="J136" s="180">
        <v>280417.0</v>
      </c>
      <c r="K136" s="180">
        <v>2097925.0</v>
      </c>
      <c r="L136" s="180">
        <v>3.43245061E8</v>
      </c>
      <c r="M136" s="175"/>
      <c r="N136" s="175"/>
      <c r="O136" s="175"/>
      <c r="P136" s="175"/>
      <c r="Q136" s="175"/>
      <c r="R136" s="175"/>
      <c r="S136" s="176"/>
      <c r="T136" s="176"/>
      <c r="U136" s="176"/>
      <c r="V136" s="176"/>
      <c r="W136" s="177"/>
      <c r="X136" s="177"/>
      <c r="Y136" s="177"/>
      <c r="Z136" s="177"/>
    </row>
    <row r="137" ht="15.75" customHeight="1">
      <c r="A137" s="178">
        <v>1.69590714E8</v>
      </c>
      <c r="B137" s="179" t="s">
        <v>579</v>
      </c>
      <c r="C137" s="180">
        <v>2.5850436E7</v>
      </c>
      <c r="D137" s="180">
        <v>4.5986282E7</v>
      </c>
      <c r="E137" s="180">
        <v>1638076.0</v>
      </c>
      <c r="F137" s="180">
        <v>382741.0</v>
      </c>
      <c r="G137" s="180">
        <v>402585.0</v>
      </c>
      <c r="H137" s="180">
        <v>899131.0</v>
      </c>
      <c r="I137" s="180">
        <v>3970530.0</v>
      </c>
      <c r="J137" s="180">
        <v>90137.0</v>
      </c>
      <c r="K137" s="180">
        <v>5745124.0</v>
      </c>
      <c r="L137" s="180">
        <v>1.71991603E8</v>
      </c>
      <c r="M137" s="175"/>
      <c r="N137" s="175"/>
      <c r="O137" s="175"/>
      <c r="P137" s="175"/>
      <c r="Q137" s="175"/>
      <c r="R137" s="175"/>
      <c r="S137" s="176"/>
      <c r="T137" s="176"/>
      <c r="U137" s="176"/>
      <c r="V137" s="176"/>
      <c r="W137" s="177"/>
      <c r="X137" s="177"/>
      <c r="Y137" s="177"/>
      <c r="Z137" s="177"/>
    </row>
    <row r="138" ht="15.75" customHeight="1">
      <c r="A138" s="178">
        <v>1.65503276E8</v>
      </c>
      <c r="B138" s="179" t="s">
        <v>580</v>
      </c>
      <c r="C138" s="180">
        <v>2.5729629E7</v>
      </c>
      <c r="D138" s="180">
        <v>1.12899583E8</v>
      </c>
      <c r="E138" s="180">
        <v>2041599.0</v>
      </c>
      <c r="F138" s="180">
        <v>511228.0</v>
      </c>
      <c r="G138" s="180">
        <v>575548.0</v>
      </c>
      <c r="H138" s="180">
        <v>692223.0</v>
      </c>
      <c r="I138" s="180">
        <v>7996437.0</v>
      </c>
      <c r="J138" s="180">
        <v>1445649.0</v>
      </c>
      <c r="K138" s="180">
        <v>1.1221085E7</v>
      </c>
      <c r="L138" s="180">
        <v>2.0409378E8</v>
      </c>
      <c r="M138" s="175"/>
      <c r="N138" s="175"/>
      <c r="O138" s="175"/>
      <c r="P138" s="175"/>
      <c r="Q138" s="175"/>
      <c r="R138" s="175"/>
      <c r="S138" s="176"/>
      <c r="T138" s="176"/>
      <c r="U138" s="176"/>
      <c r="V138" s="176"/>
      <c r="W138" s="177"/>
      <c r="X138" s="177"/>
      <c r="Y138" s="177"/>
      <c r="Z138" s="177"/>
    </row>
    <row r="139" ht="15.75" customHeight="1">
      <c r="A139" s="178">
        <v>1.69515649E8</v>
      </c>
      <c r="B139" s="179" t="s">
        <v>581</v>
      </c>
      <c r="C139" s="180">
        <v>2.5610544E7</v>
      </c>
      <c r="D139" s="180">
        <v>2563776.0</v>
      </c>
      <c r="E139" s="180">
        <v>68793.0</v>
      </c>
      <c r="F139" s="180">
        <v>33331.0</v>
      </c>
      <c r="G139" s="180">
        <v>87778.0</v>
      </c>
      <c r="H139" s="180">
        <v>29606.0</v>
      </c>
      <c r="I139" s="180">
        <v>161257.0</v>
      </c>
      <c r="J139" s="180">
        <v>32528.0</v>
      </c>
      <c r="K139" s="180">
        <v>344500.0</v>
      </c>
      <c r="L139" s="180">
        <v>1.23833403E8</v>
      </c>
      <c r="M139" s="175"/>
      <c r="N139" s="175"/>
      <c r="O139" s="175"/>
      <c r="P139" s="175"/>
      <c r="Q139" s="175"/>
      <c r="R139" s="175"/>
      <c r="S139" s="176"/>
      <c r="T139" s="176"/>
      <c r="U139" s="176"/>
      <c r="V139" s="176"/>
      <c r="W139" s="177"/>
      <c r="X139" s="177"/>
      <c r="Y139" s="177"/>
      <c r="Z139" s="177"/>
    </row>
    <row r="140" ht="15.75" customHeight="1">
      <c r="A140" s="178">
        <v>1.69490134E8</v>
      </c>
      <c r="B140" s="179" t="s">
        <v>582</v>
      </c>
      <c r="C140" s="180">
        <v>2.5375655E7</v>
      </c>
      <c r="D140" s="180">
        <v>1.7892953E7</v>
      </c>
      <c r="E140" s="180">
        <v>1225427.0</v>
      </c>
      <c r="F140" s="180">
        <v>805947.0</v>
      </c>
      <c r="G140" s="180">
        <v>1187041.0</v>
      </c>
      <c r="H140" s="180">
        <v>362878.0</v>
      </c>
      <c r="I140" s="180">
        <v>1339667.0</v>
      </c>
      <c r="J140" s="180">
        <v>25475.0</v>
      </c>
      <c r="K140" s="180">
        <v>3721008.0</v>
      </c>
      <c r="L140" s="180">
        <v>6.37503325E8</v>
      </c>
      <c r="M140" s="175"/>
      <c r="N140" s="175"/>
      <c r="O140" s="175"/>
      <c r="P140" s="175"/>
      <c r="Q140" s="175"/>
      <c r="R140" s="175"/>
      <c r="S140" s="176"/>
      <c r="T140" s="176"/>
      <c r="U140" s="176"/>
      <c r="V140" s="176"/>
      <c r="W140" s="177"/>
      <c r="X140" s="177"/>
      <c r="Y140" s="177"/>
      <c r="Z140" s="177"/>
    </row>
    <row r="141" ht="15.75" customHeight="1">
      <c r="A141" s="178">
        <v>1.69527964E8</v>
      </c>
      <c r="B141" s="179" t="s">
        <v>583</v>
      </c>
      <c r="C141" s="180">
        <v>2.5357902E7</v>
      </c>
      <c r="D141" s="180">
        <v>2.1405146E7</v>
      </c>
      <c r="E141" s="180">
        <v>1139324.0</v>
      </c>
      <c r="F141" s="180">
        <v>2313261.0</v>
      </c>
      <c r="G141" s="180">
        <v>1064545.0</v>
      </c>
      <c r="H141" s="180">
        <v>199091.0</v>
      </c>
      <c r="I141" s="180">
        <v>1470372.0</v>
      </c>
      <c r="J141" s="180">
        <v>165666.0</v>
      </c>
      <c r="K141" s="180">
        <v>5212935.0</v>
      </c>
      <c r="L141" s="180">
        <v>1.03533471E8</v>
      </c>
      <c r="M141" s="175"/>
      <c r="N141" s="175"/>
      <c r="O141" s="175"/>
      <c r="P141" s="175"/>
      <c r="Q141" s="175"/>
      <c r="R141" s="175"/>
      <c r="S141" s="176"/>
      <c r="T141" s="176"/>
      <c r="U141" s="176"/>
      <c r="V141" s="176"/>
      <c r="W141" s="177"/>
      <c r="X141" s="177"/>
      <c r="Y141" s="177"/>
      <c r="Z141" s="177"/>
    </row>
    <row r="142" ht="15.75" customHeight="1">
      <c r="A142" s="178">
        <v>1.69885375E8</v>
      </c>
      <c r="B142" s="179" t="s">
        <v>584</v>
      </c>
      <c r="C142" s="180">
        <v>2.5271663E7</v>
      </c>
      <c r="D142" s="180">
        <v>2015030.0</v>
      </c>
      <c r="E142" s="180">
        <v>843929.0</v>
      </c>
      <c r="F142" s="180">
        <v>28052.0</v>
      </c>
      <c r="G142" s="180">
        <v>153476.0</v>
      </c>
      <c r="H142" s="180">
        <v>70367.0</v>
      </c>
      <c r="I142" s="180">
        <v>48202.0</v>
      </c>
      <c r="J142" s="180">
        <v>46949.0</v>
      </c>
      <c r="K142" s="180">
        <v>347046.0</v>
      </c>
      <c r="L142" s="180">
        <v>1.5655122E7</v>
      </c>
      <c r="M142" s="175"/>
      <c r="N142" s="175"/>
      <c r="O142" s="175"/>
      <c r="P142" s="175"/>
      <c r="Q142" s="175"/>
      <c r="R142" s="175"/>
      <c r="S142" s="176"/>
      <c r="T142" s="176"/>
      <c r="U142" s="176"/>
      <c r="V142" s="176"/>
      <c r="W142" s="177"/>
      <c r="X142" s="177"/>
      <c r="Y142" s="177"/>
      <c r="Z142" s="177"/>
    </row>
    <row r="143" ht="15.75" customHeight="1">
      <c r="A143" s="178">
        <v>1.69499028E8</v>
      </c>
      <c r="B143" s="179" t="s">
        <v>585</v>
      </c>
      <c r="C143" s="180">
        <v>2.5260983E7</v>
      </c>
      <c r="D143" s="180">
        <v>4315263.0</v>
      </c>
      <c r="E143" s="180">
        <v>336757.0</v>
      </c>
      <c r="F143" s="180">
        <v>483755.0</v>
      </c>
      <c r="G143" s="180">
        <v>545770.0</v>
      </c>
      <c r="H143" s="180">
        <v>37728.0</v>
      </c>
      <c r="I143" s="180">
        <v>247240.0</v>
      </c>
      <c r="J143" s="180">
        <v>25183.0</v>
      </c>
      <c r="K143" s="180">
        <v>1339676.0</v>
      </c>
      <c r="L143" s="180">
        <v>3.2223205E7</v>
      </c>
      <c r="M143" s="175"/>
      <c r="N143" s="175"/>
      <c r="O143" s="175"/>
      <c r="P143" s="175"/>
      <c r="Q143" s="175"/>
      <c r="R143" s="175"/>
      <c r="S143" s="176"/>
      <c r="T143" s="176"/>
      <c r="U143" s="176"/>
      <c r="V143" s="176"/>
      <c r="W143" s="177"/>
      <c r="X143" s="177"/>
      <c r="Y143" s="177"/>
      <c r="Z143" s="177"/>
    </row>
    <row r="144" ht="15.75" customHeight="1">
      <c r="A144" s="178">
        <v>1.69587744E8</v>
      </c>
      <c r="B144" s="179" t="s">
        <v>586</v>
      </c>
      <c r="C144" s="180">
        <v>2.5239844E7</v>
      </c>
      <c r="D144" s="180">
        <v>2.9444784E7</v>
      </c>
      <c r="E144" s="180">
        <v>942821.0</v>
      </c>
      <c r="F144" s="180">
        <v>1107592.0</v>
      </c>
      <c r="G144" s="180">
        <v>915961.0</v>
      </c>
      <c r="H144" s="180">
        <v>335291.0</v>
      </c>
      <c r="I144" s="180">
        <v>1950726.0</v>
      </c>
      <c r="J144" s="180">
        <v>327146.0</v>
      </c>
      <c r="K144" s="180">
        <v>4636716.0</v>
      </c>
      <c r="L144" s="180">
        <v>1.23745507E8</v>
      </c>
      <c r="M144" s="175"/>
      <c r="N144" s="175"/>
      <c r="O144" s="175"/>
      <c r="P144" s="175"/>
      <c r="Q144" s="175"/>
      <c r="R144" s="175"/>
      <c r="S144" s="176"/>
      <c r="T144" s="176"/>
      <c r="U144" s="176"/>
      <c r="V144" s="176"/>
      <c r="W144" s="177"/>
      <c r="X144" s="177"/>
      <c r="Y144" s="177"/>
      <c r="Z144" s="177"/>
    </row>
    <row r="145" ht="15.75" customHeight="1">
      <c r="A145" s="178">
        <v>1.16902891E8</v>
      </c>
      <c r="B145" s="179" t="s">
        <v>587</v>
      </c>
      <c r="C145" s="180">
        <v>2.5226363E7</v>
      </c>
      <c r="D145" s="180">
        <v>5.012316E7</v>
      </c>
      <c r="E145" s="180">
        <v>2953349.0</v>
      </c>
      <c r="F145" s="180">
        <v>352113.0</v>
      </c>
      <c r="G145" s="180">
        <v>1427453.0</v>
      </c>
      <c r="H145" s="180">
        <v>739113.0</v>
      </c>
      <c r="I145" s="180">
        <v>3461582.0</v>
      </c>
      <c r="J145" s="180">
        <v>481278.0</v>
      </c>
      <c r="K145" s="180">
        <v>6461539.0</v>
      </c>
      <c r="L145" s="180">
        <v>4.8073756E7</v>
      </c>
      <c r="M145" s="175"/>
      <c r="N145" s="175"/>
      <c r="O145" s="175"/>
      <c r="P145" s="175"/>
      <c r="Q145" s="175"/>
      <c r="R145" s="175"/>
      <c r="S145" s="176"/>
      <c r="T145" s="176"/>
      <c r="U145" s="176"/>
      <c r="V145" s="176"/>
      <c r="W145" s="177"/>
      <c r="X145" s="177"/>
      <c r="Y145" s="177"/>
      <c r="Z145" s="177"/>
    </row>
    <row r="146" ht="15.75" customHeight="1">
      <c r="A146" s="178">
        <v>1.71871995E8</v>
      </c>
      <c r="B146" s="179" t="s">
        <v>588</v>
      </c>
      <c r="C146" s="180">
        <v>2.5050256E7</v>
      </c>
      <c r="D146" s="180">
        <v>4111049.0</v>
      </c>
      <c r="E146" s="180">
        <v>418266.0</v>
      </c>
      <c r="F146" s="180">
        <v>1916.0</v>
      </c>
      <c r="G146" s="180">
        <v>658.0</v>
      </c>
      <c r="H146" s="180">
        <v>76090.0</v>
      </c>
      <c r="I146" s="180">
        <v>141939.0</v>
      </c>
      <c r="J146" s="180">
        <v>119280.0</v>
      </c>
      <c r="K146" s="180">
        <v>339883.0</v>
      </c>
      <c r="L146" s="180">
        <v>6.845340792E9</v>
      </c>
      <c r="M146" s="175"/>
      <c r="N146" s="175"/>
      <c r="O146" s="175"/>
      <c r="P146" s="175"/>
      <c r="Q146" s="175"/>
      <c r="R146" s="175"/>
      <c r="S146" s="176"/>
      <c r="T146" s="176"/>
      <c r="U146" s="176"/>
      <c r="V146" s="176"/>
      <c r="W146" s="177"/>
      <c r="X146" s="177"/>
      <c r="Y146" s="177"/>
      <c r="Z146" s="177"/>
    </row>
    <row r="147" ht="15.75" customHeight="1">
      <c r="A147" s="178">
        <v>1.68994793E8</v>
      </c>
      <c r="B147" s="179" t="s">
        <v>589</v>
      </c>
      <c r="C147" s="180">
        <v>2.4946653E7</v>
      </c>
      <c r="D147" s="180">
        <v>3.2637556E7</v>
      </c>
      <c r="E147" s="180">
        <v>1330866.0</v>
      </c>
      <c r="F147" s="180">
        <v>1111651.0</v>
      </c>
      <c r="G147" s="180">
        <v>1522708.0</v>
      </c>
      <c r="H147" s="180">
        <v>956805.0</v>
      </c>
      <c r="I147" s="180">
        <v>2433425.0</v>
      </c>
      <c r="J147" s="180">
        <v>60417.0</v>
      </c>
      <c r="K147" s="180">
        <v>6085006.0</v>
      </c>
      <c r="L147" s="180">
        <v>6.47349444E8</v>
      </c>
      <c r="M147" s="175"/>
      <c r="N147" s="175"/>
      <c r="O147" s="175"/>
      <c r="P147" s="175"/>
      <c r="Q147" s="175"/>
      <c r="R147" s="175"/>
      <c r="S147" s="176"/>
      <c r="T147" s="176"/>
      <c r="U147" s="176"/>
      <c r="V147" s="176"/>
      <c r="W147" s="177"/>
      <c r="X147" s="177"/>
      <c r="Y147" s="177"/>
      <c r="Z147" s="177"/>
    </row>
    <row r="148" ht="15.75" customHeight="1">
      <c r="A148" s="178">
        <v>1.69101318E8</v>
      </c>
      <c r="B148" s="179" t="s">
        <v>590</v>
      </c>
      <c r="C148" s="180">
        <v>2.4925659E7</v>
      </c>
      <c r="D148" s="180">
        <v>6.0255258E7</v>
      </c>
      <c r="E148" s="180">
        <v>1320380.0</v>
      </c>
      <c r="F148" s="180">
        <v>590622.0</v>
      </c>
      <c r="G148" s="180">
        <v>498319.0</v>
      </c>
      <c r="H148" s="180">
        <v>391639.0</v>
      </c>
      <c r="I148" s="180">
        <v>4007806.0</v>
      </c>
      <c r="J148" s="180">
        <v>874794.0</v>
      </c>
      <c r="K148" s="180">
        <v>6363180.0</v>
      </c>
      <c r="L148" s="180">
        <v>5.63815171E8</v>
      </c>
      <c r="M148" s="175"/>
      <c r="N148" s="175"/>
      <c r="O148" s="175"/>
      <c r="P148" s="175"/>
      <c r="Q148" s="175"/>
      <c r="R148" s="175"/>
      <c r="S148" s="176"/>
      <c r="T148" s="176"/>
      <c r="U148" s="176"/>
      <c r="V148" s="176"/>
      <c r="W148" s="177"/>
      <c r="X148" s="177"/>
      <c r="Y148" s="177"/>
      <c r="Z148" s="177"/>
    </row>
    <row r="149" ht="15.75" customHeight="1">
      <c r="A149" s="178">
        <v>1.65071471E8</v>
      </c>
      <c r="B149" s="179" t="s">
        <v>591</v>
      </c>
      <c r="C149" s="180">
        <v>2.4673008E7</v>
      </c>
      <c r="D149" s="180">
        <v>3.7934479E7</v>
      </c>
      <c r="E149" s="180">
        <v>2186726.0</v>
      </c>
      <c r="F149" s="180">
        <v>7393006.0</v>
      </c>
      <c r="G149" s="180">
        <v>2391478.0</v>
      </c>
      <c r="H149" s="180">
        <v>931658.0</v>
      </c>
      <c r="I149" s="180">
        <v>2359953.0</v>
      </c>
      <c r="J149" s="180">
        <v>217338.0</v>
      </c>
      <c r="K149" s="180">
        <v>1.3293433E7</v>
      </c>
      <c r="L149" s="180">
        <v>3.21423093E8</v>
      </c>
      <c r="M149" s="175"/>
      <c r="N149" s="175"/>
      <c r="O149" s="175"/>
      <c r="P149" s="175"/>
      <c r="Q149" s="175"/>
      <c r="R149" s="175"/>
      <c r="S149" s="176"/>
      <c r="T149" s="176"/>
      <c r="U149" s="176"/>
      <c r="V149" s="176"/>
      <c r="W149" s="177"/>
      <c r="X149" s="177"/>
      <c r="Y149" s="177"/>
      <c r="Z149" s="177"/>
    </row>
    <row r="150" ht="15.75" customHeight="1">
      <c r="A150" s="178">
        <v>1.69639827E8</v>
      </c>
      <c r="B150" s="179" t="s">
        <v>592</v>
      </c>
      <c r="C150" s="180">
        <v>2.4652683E7</v>
      </c>
      <c r="D150" s="180">
        <v>2.6808195E7</v>
      </c>
      <c r="E150" s="180">
        <v>437535.0</v>
      </c>
      <c r="F150" s="180">
        <v>251045.0</v>
      </c>
      <c r="G150" s="180">
        <v>264721.0</v>
      </c>
      <c r="H150" s="180">
        <v>1583541.0</v>
      </c>
      <c r="I150" s="180">
        <v>1824384.0</v>
      </c>
      <c r="J150" s="180">
        <v>82527.0</v>
      </c>
      <c r="K150" s="180">
        <v>4006218.0</v>
      </c>
      <c r="L150" s="180">
        <v>1.60221544E8</v>
      </c>
      <c r="M150" s="175"/>
      <c r="N150" s="175"/>
      <c r="O150" s="175"/>
      <c r="P150" s="175"/>
      <c r="Q150" s="175"/>
      <c r="R150" s="175"/>
      <c r="S150" s="176"/>
      <c r="T150" s="176"/>
      <c r="U150" s="176"/>
      <c r="V150" s="176"/>
      <c r="W150" s="177"/>
      <c r="X150" s="177"/>
      <c r="Y150" s="177"/>
      <c r="Z150" s="177"/>
    </row>
    <row r="151" ht="15.75" customHeight="1">
      <c r="A151" s="178">
        <v>1.69525088E8</v>
      </c>
      <c r="B151" s="179" t="s">
        <v>593</v>
      </c>
      <c r="C151" s="180">
        <v>2.4467183E7</v>
      </c>
      <c r="D151" s="180">
        <v>1153588.0</v>
      </c>
      <c r="E151" s="180">
        <v>5961.0</v>
      </c>
      <c r="F151" s="180">
        <v>36704.0</v>
      </c>
      <c r="G151" s="180">
        <v>55257.0</v>
      </c>
      <c r="H151" s="180">
        <v>24581.0</v>
      </c>
      <c r="I151" s="180">
        <v>67839.0</v>
      </c>
      <c r="J151" s="180">
        <v>12951.0</v>
      </c>
      <c r="K151" s="180">
        <v>197332.0</v>
      </c>
      <c r="L151" s="180">
        <v>1.56165406E8</v>
      </c>
      <c r="M151" s="175"/>
      <c r="N151" s="175"/>
      <c r="O151" s="175"/>
      <c r="P151" s="175"/>
      <c r="Q151" s="175"/>
      <c r="R151" s="175"/>
      <c r="S151" s="176"/>
      <c r="T151" s="176"/>
      <c r="U151" s="176"/>
      <c r="V151" s="176"/>
      <c r="W151" s="177"/>
      <c r="X151" s="177"/>
      <c r="Y151" s="177"/>
      <c r="Z151" s="177"/>
    </row>
    <row r="152" ht="15.75" customHeight="1">
      <c r="A152" s="178">
        <v>1.69522142E8</v>
      </c>
      <c r="B152" s="179" t="s">
        <v>594</v>
      </c>
      <c r="C152" s="180">
        <v>2.4402454E7</v>
      </c>
      <c r="D152" s="180">
        <v>4689815.0</v>
      </c>
      <c r="E152" s="180">
        <v>419546.0</v>
      </c>
      <c r="F152" s="180">
        <v>15999.0</v>
      </c>
      <c r="G152" s="180">
        <v>58373.0</v>
      </c>
      <c r="H152" s="180">
        <v>60810.0</v>
      </c>
      <c r="I152" s="180">
        <v>294611.0</v>
      </c>
      <c r="J152" s="180">
        <v>69026.0</v>
      </c>
      <c r="K152" s="180">
        <v>498819.0</v>
      </c>
      <c r="L152" s="180">
        <v>6.18941409E8</v>
      </c>
      <c r="M152" s="175"/>
      <c r="N152" s="175"/>
      <c r="O152" s="175"/>
      <c r="P152" s="175"/>
      <c r="Q152" s="175"/>
      <c r="R152" s="175"/>
      <c r="S152" s="176"/>
      <c r="T152" s="176"/>
      <c r="U152" s="176"/>
      <c r="V152" s="176"/>
      <c r="W152" s="177"/>
      <c r="X152" s="177"/>
      <c r="Y152" s="177"/>
      <c r="Z152" s="177"/>
    </row>
    <row r="153" ht="15.75" customHeight="1">
      <c r="A153" s="178">
        <v>1.69478691E8</v>
      </c>
      <c r="B153" s="179" t="s">
        <v>595</v>
      </c>
      <c r="C153" s="180">
        <v>2.431402E7</v>
      </c>
      <c r="D153" s="180">
        <v>5951709.0</v>
      </c>
      <c r="E153" s="180">
        <v>185745.0</v>
      </c>
      <c r="F153" s="180">
        <v>158588.0</v>
      </c>
      <c r="G153" s="180">
        <v>55870.0</v>
      </c>
      <c r="H153" s="180">
        <v>62118.0</v>
      </c>
      <c r="I153" s="180">
        <v>534124.0</v>
      </c>
      <c r="J153" s="180">
        <v>10927.0</v>
      </c>
      <c r="K153" s="180">
        <v>821627.0</v>
      </c>
      <c r="L153" s="180">
        <v>8.3747733E7</v>
      </c>
      <c r="M153" s="175"/>
      <c r="N153" s="175"/>
      <c r="O153" s="175"/>
      <c r="P153" s="175"/>
      <c r="Q153" s="175"/>
      <c r="R153" s="175"/>
      <c r="S153" s="176"/>
      <c r="T153" s="176"/>
      <c r="U153" s="176"/>
      <c r="V153" s="176"/>
      <c r="W153" s="177"/>
      <c r="X153" s="177"/>
      <c r="Y153" s="177"/>
      <c r="Z153" s="177"/>
    </row>
    <row r="154" ht="15.75" customHeight="1">
      <c r="A154" s="178">
        <v>1.69539904E8</v>
      </c>
      <c r="B154" s="179" t="s">
        <v>596</v>
      </c>
      <c r="C154" s="180">
        <v>2.4220348E7</v>
      </c>
      <c r="D154" s="180">
        <v>3401084.0</v>
      </c>
      <c r="E154" s="180">
        <v>632331.0</v>
      </c>
      <c r="F154" s="180">
        <v>31031.0</v>
      </c>
      <c r="G154" s="180">
        <v>181565.0</v>
      </c>
      <c r="H154" s="180">
        <v>40507.0</v>
      </c>
      <c r="I154" s="180">
        <v>143178.0</v>
      </c>
      <c r="J154" s="180">
        <v>71897.0</v>
      </c>
      <c r="K154" s="180">
        <v>468178.0</v>
      </c>
      <c r="L154" s="180">
        <v>3.20737793E8</v>
      </c>
      <c r="M154" s="175"/>
      <c r="N154" s="175"/>
      <c r="O154" s="175"/>
      <c r="P154" s="175"/>
      <c r="Q154" s="175"/>
      <c r="R154" s="175"/>
      <c r="S154" s="176"/>
      <c r="T154" s="176"/>
      <c r="U154" s="176"/>
      <c r="V154" s="176"/>
      <c r="W154" s="177"/>
      <c r="X154" s="177"/>
      <c r="Y154" s="177"/>
      <c r="Z154" s="177"/>
    </row>
    <row r="155" ht="15.75" customHeight="1">
      <c r="A155" s="178">
        <v>1.69525548E8</v>
      </c>
      <c r="B155" s="179" t="s">
        <v>597</v>
      </c>
      <c r="C155" s="180">
        <v>2.4120161E7</v>
      </c>
      <c r="D155" s="180">
        <v>1.0293878E7</v>
      </c>
      <c r="E155" s="180">
        <v>662741.0</v>
      </c>
      <c r="F155" s="180">
        <v>208532.0</v>
      </c>
      <c r="G155" s="180">
        <v>418553.0</v>
      </c>
      <c r="H155" s="180">
        <v>1020564.0</v>
      </c>
      <c r="I155" s="180">
        <v>439837.0</v>
      </c>
      <c r="J155" s="180">
        <v>46722.0</v>
      </c>
      <c r="K155" s="180">
        <v>2134208.0</v>
      </c>
      <c r="L155" s="180">
        <v>4.09100001E8</v>
      </c>
      <c r="M155" s="175"/>
      <c r="N155" s="175"/>
      <c r="O155" s="175"/>
      <c r="P155" s="175"/>
      <c r="Q155" s="175"/>
      <c r="R155" s="175"/>
      <c r="S155" s="176"/>
      <c r="T155" s="176"/>
      <c r="U155" s="176"/>
      <c r="V155" s="176"/>
      <c r="W155" s="177"/>
      <c r="X155" s="177"/>
      <c r="Y155" s="177"/>
      <c r="Z155" s="177"/>
    </row>
    <row r="156" ht="15.75" customHeight="1">
      <c r="A156" s="178">
        <v>1.69484572E8</v>
      </c>
      <c r="B156" s="179" t="s">
        <v>598</v>
      </c>
      <c r="C156" s="180">
        <v>2.4039503E7</v>
      </c>
      <c r="D156" s="180">
        <v>1.04712888E8</v>
      </c>
      <c r="E156" s="180">
        <v>1148439.0</v>
      </c>
      <c r="F156" s="180">
        <v>632611.0</v>
      </c>
      <c r="G156" s="180">
        <v>542442.0</v>
      </c>
      <c r="H156" s="180">
        <v>263343.0</v>
      </c>
      <c r="I156" s="180">
        <v>7936473.0</v>
      </c>
      <c r="J156" s="180">
        <v>1154169.0</v>
      </c>
      <c r="K156" s="180">
        <v>1.0529038E7</v>
      </c>
      <c r="L156" s="180">
        <v>2.2309944E8</v>
      </c>
      <c r="M156" s="175"/>
      <c r="N156" s="175"/>
      <c r="O156" s="175"/>
      <c r="P156" s="175"/>
      <c r="Q156" s="175"/>
      <c r="R156" s="175"/>
      <c r="S156" s="176"/>
      <c r="T156" s="176"/>
      <c r="U156" s="176"/>
      <c r="V156" s="176"/>
      <c r="W156" s="177"/>
      <c r="X156" s="177"/>
      <c r="Y156" s="177"/>
      <c r="Z156" s="177"/>
    </row>
    <row r="157" ht="15.75" customHeight="1">
      <c r="A157" s="178">
        <v>1.66865807E8</v>
      </c>
      <c r="B157" s="179" t="s">
        <v>599</v>
      </c>
      <c r="C157" s="180">
        <v>2.3903069E7</v>
      </c>
      <c r="D157" s="180">
        <v>6887232.0</v>
      </c>
      <c r="E157" s="180">
        <v>525995.0</v>
      </c>
      <c r="F157" s="180">
        <v>244621.0</v>
      </c>
      <c r="G157" s="180">
        <v>81798.0</v>
      </c>
      <c r="H157" s="180">
        <v>12943.0</v>
      </c>
      <c r="I157" s="180">
        <v>603290.0</v>
      </c>
      <c r="J157" s="180">
        <v>29502.0</v>
      </c>
      <c r="K157" s="180">
        <v>972154.0</v>
      </c>
      <c r="L157" s="180">
        <v>4.51181884E8</v>
      </c>
      <c r="M157" s="175"/>
      <c r="N157" s="175"/>
      <c r="O157" s="175"/>
      <c r="P157" s="175"/>
      <c r="Q157" s="175"/>
      <c r="R157" s="175"/>
      <c r="S157" s="176"/>
      <c r="T157" s="176"/>
      <c r="U157" s="176"/>
      <c r="V157" s="176"/>
      <c r="W157" s="177"/>
      <c r="X157" s="177"/>
      <c r="Y157" s="177"/>
      <c r="Z157" s="177"/>
    </row>
    <row r="158" ht="15.75" customHeight="1">
      <c r="A158" s="178">
        <v>1.69565689E8</v>
      </c>
      <c r="B158" s="179" t="s">
        <v>600</v>
      </c>
      <c r="C158" s="180">
        <v>2.3803279E7</v>
      </c>
      <c r="D158" s="180">
        <v>2050527.0</v>
      </c>
      <c r="E158" s="180">
        <v>0.0</v>
      </c>
      <c r="F158" s="180">
        <v>69876.0</v>
      </c>
      <c r="G158" s="180">
        <v>40916.0</v>
      </c>
      <c r="H158" s="180">
        <v>6840.0</v>
      </c>
      <c r="I158" s="180">
        <v>189252.0</v>
      </c>
      <c r="J158" s="180">
        <v>1742.0</v>
      </c>
      <c r="K158" s="180">
        <v>308626.0</v>
      </c>
      <c r="L158" s="180">
        <v>1.1511876E8</v>
      </c>
      <c r="M158" s="175"/>
      <c r="N158" s="175"/>
      <c r="O158" s="175"/>
      <c r="P158" s="175"/>
      <c r="Q158" s="175"/>
      <c r="R158" s="175"/>
      <c r="S158" s="176"/>
      <c r="T158" s="176"/>
      <c r="U158" s="176"/>
      <c r="V158" s="176"/>
      <c r="W158" s="177"/>
      <c r="X158" s="177"/>
      <c r="Y158" s="177"/>
      <c r="Z158" s="177"/>
    </row>
    <row r="159" ht="15.75" customHeight="1">
      <c r="A159" s="178">
        <v>1.69460503E8</v>
      </c>
      <c r="B159" s="179" t="s">
        <v>601</v>
      </c>
      <c r="C159" s="180">
        <v>2.3776215E7</v>
      </c>
      <c r="D159" s="180">
        <v>5.7228746E7</v>
      </c>
      <c r="E159" s="180">
        <v>1530116.0</v>
      </c>
      <c r="F159" s="180">
        <v>1294891.0</v>
      </c>
      <c r="G159" s="180">
        <v>747043.0</v>
      </c>
      <c r="H159" s="180">
        <v>834243.0</v>
      </c>
      <c r="I159" s="180">
        <v>3529597.0</v>
      </c>
      <c r="J159" s="180">
        <v>842137.0</v>
      </c>
      <c r="K159" s="180">
        <v>7247911.0</v>
      </c>
      <c r="L159" s="180">
        <v>9.0884162E7</v>
      </c>
      <c r="M159" s="175"/>
      <c r="N159" s="175"/>
      <c r="O159" s="175"/>
      <c r="P159" s="175"/>
      <c r="Q159" s="175"/>
      <c r="R159" s="175"/>
      <c r="S159" s="176"/>
      <c r="T159" s="176"/>
      <c r="U159" s="176"/>
      <c r="V159" s="176"/>
      <c r="W159" s="177"/>
      <c r="X159" s="177"/>
      <c r="Y159" s="177"/>
      <c r="Z159" s="177"/>
    </row>
    <row r="160" ht="15.75" customHeight="1">
      <c r="A160" s="178">
        <v>1.69577524E8</v>
      </c>
      <c r="B160" s="179" t="s">
        <v>602</v>
      </c>
      <c r="C160" s="180">
        <v>2.3632739E7</v>
      </c>
      <c r="D160" s="180">
        <v>2736359.0</v>
      </c>
      <c r="E160" s="180">
        <v>119271.0</v>
      </c>
      <c r="F160" s="180">
        <v>10375.0</v>
      </c>
      <c r="G160" s="180">
        <v>16646.0</v>
      </c>
      <c r="H160" s="180">
        <v>3943.0</v>
      </c>
      <c r="I160" s="180">
        <v>209140.0</v>
      </c>
      <c r="J160" s="180">
        <v>29691.0</v>
      </c>
      <c r="K160" s="180">
        <v>269795.0</v>
      </c>
      <c r="L160" s="180">
        <v>5.0512317E7</v>
      </c>
      <c r="M160" s="175"/>
      <c r="N160" s="175"/>
      <c r="O160" s="175"/>
      <c r="P160" s="175"/>
      <c r="Q160" s="175"/>
      <c r="R160" s="175"/>
      <c r="S160" s="176"/>
      <c r="T160" s="176"/>
      <c r="U160" s="176"/>
      <c r="V160" s="176"/>
      <c r="W160" s="177"/>
      <c r="X160" s="177"/>
      <c r="Y160" s="177"/>
      <c r="Z160" s="177"/>
    </row>
    <row r="161" ht="15.75" customHeight="1">
      <c r="A161" s="178">
        <v>1.695574E8</v>
      </c>
      <c r="B161" s="179" t="s">
        <v>603</v>
      </c>
      <c r="C161" s="180">
        <v>2.3529499E7</v>
      </c>
      <c r="D161" s="180">
        <v>1.4546975E7</v>
      </c>
      <c r="E161" s="180">
        <v>399756.0</v>
      </c>
      <c r="F161" s="180">
        <v>383407.0</v>
      </c>
      <c r="G161" s="180">
        <v>98716.0</v>
      </c>
      <c r="H161" s="180">
        <v>134313.0</v>
      </c>
      <c r="I161" s="180">
        <v>896125.0</v>
      </c>
      <c r="J161" s="180">
        <v>238718.0</v>
      </c>
      <c r="K161" s="180">
        <v>1751279.0</v>
      </c>
      <c r="L161" s="180">
        <v>3.2559191E8</v>
      </c>
      <c r="M161" s="175"/>
      <c r="N161" s="175"/>
      <c r="O161" s="175"/>
      <c r="P161" s="175"/>
      <c r="Q161" s="175"/>
      <c r="R161" s="175"/>
      <c r="S161" s="176"/>
      <c r="T161" s="176"/>
      <c r="U161" s="176"/>
      <c r="V161" s="176"/>
      <c r="W161" s="177"/>
      <c r="X161" s="177"/>
      <c r="Y161" s="177"/>
      <c r="Z161" s="177"/>
    </row>
    <row r="162" ht="15.75" customHeight="1">
      <c r="A162" s="178">
        <v>1.69556572E8</v>
      </c>
      <c r="B162" s="179" t="s">
        <v>604</v>
      </c>
      <c r="C162" s="180">
        <v>2.3481175E7</v>
      </c>
      <c r="D162" s="180">
        <v>1.3234994E7</v>
      </c>
      <c r="E162" s="180">
        <v>891827.0</v>
      </c>
      <c r="F162" s="180">
        <v>229073.0</v>
      </c>
      <c r="G162" s="180">
        <v>196260.0</v>
      </c>
      <c r="H162" s="180">
        <v>64630.0</v>
      </c>
      <c r="I162" s="180">
        <v>929388.0</v>
      </c>
      <c r="J162" s="180">
        <v>162213.0</v>
      </c>
      <c r="K162" s="180">
        <v>1581564.0</v>
      </c>
      <c r="L162" s="180">
        <v>1.31300345E8</v>
      </c>
      <c r="M162" s="175"/>
      <c r="N162" s="175"/>
      <c r="O162" s="175"/>
      <c r="P162" s="175"/>
      <c r="Q162" s="175"/>
      <c r="R162" s="175"/>
      <c r="S162" s="176"/>
      <c r="T162" s="176"/>
      <c r="U162" s="176"/>
      <c r="V162" s="176"/>
      <c r="W162" s="177"/>
      <c r="X162" s="177"/>
      <c r="Y162" s="177"/>
      <c r="Z162" s="177"/>
    </row>
    <row r="163" ht="15.75" customHeight="1">
      <c r="A163" s="178">
        <v>1.69158842E8</v>
      </c>
      <c r="B163" s="179" t="s">
        <v>605</v>
      </c>
      <c r="C163" s="180">
        <v>2.3471494E7</v>
      </c>
      <c r="D163" s="180">
        <v>3.3936571E7</v>
      </c>
      <c r="E163" s="180">
        <v>1197418.0</v>
      </c>
      <c r="F163" s="180">
        <v>1666946.0</v>
      </c>
      <c r="G163" s="180">
        <v>393592.0</v>
      </c>
      <c r="H163" s="180">
        <v>1413952.0</v>
      </c>
      <c r="I163" s="180">
        <v>1678201.0</v>
      </c>
      <c r="J163" s="180">
        <v>518909.0</v>
      </c>
      <c r="K163" s="180">
        <v>5671600.0</v>
      </c>
      <c r="L163" s="180">
        <v>8.7015007E7</v>
      </c>
      <c r="M163" s="175"/>
      <c r="N163" s="175"/>
      <c r="O163" s="175"/>
      <c r="P163" s="175"/>
      <c r="Q163" s="175"/>
      <c r="R163" s="175"/>
      <c r="S163" s="176"/>
      <c r="T163" s="176"/>
      <c r="U163" s="176"/>
      <c r="V163" s="176"/>
      <c r="W163" s="177"/>
      <c r="X163" s="177"/>
      <c r="Y163" s="177"/>
      <c r="Z163" s="177"/>
    </row>
    <row r="164" ht="15.75" customHeight="1">
      <c r="A164" s="178">
        <v>1.69522343E8</v>
      </c>
      <c r="B164" s="179" t="s">
        <v>606</v>
      </c>
      <c r="C164" s="180">
        <v>2.3467191E7</v>
      </c>
      <c r="D164" s="180">
        <v>3310097.0</v>
      </c>
      <c r="E164" s="180">
        <v>781374.0</v>
      </c>
      <c r="F164" s="180">
        <v>226636.0</v>
      </c>
      <c r="G164" s="180">
        <v>188135.0</v>
      </c>
      <c r="H164" s="180">
        <v>211450.0</v>
      </c>
      <c r="I164" s="180">
        <v>179982.0</v>
      </c>
      <c r="J164" s="180">
        <v>12144.0</v>
      </c>
      <c r="K164" s="180">
        <v>818347.0</v>
      </c>
      <c r="L164" s="180">
        <v>1.3890847E7</v>
      </c>
      <c r="M164" s="175"/>
      <c r="N164" s="175"/>
      <c r="O164" s="175"/>
      <c r="P164" s="175"/>
      <c r="Q164" s="175"/>
      <c r="R164" s="175"/>
      <c r="S164" s="176"/>
      <c r="T164" s="176"/>
      <c r="U164" s="176"/>
      <c r="V164" s="176"/>
      <c r="W164" s="177"/>
      <c r="X164" s="177"/>
      <c r="Y164" s="177"/>
      <c r="Z164" s="177"/>
    </row>
    <row r="165" ht="15.75" customHeight="1">
      <c r="A165" s="178">
        <v>1.69490899E8</v>
      </c>
      <c r="B165" s="179" t="s">
        <v>607</v>
      </c>
      <c r="C165" s="180">
        <v>2.3398785E7</v>
      </c>
      <c r="D165" s="180">
        <v>1.4258701E7</v>
      </c>
      <c r="E165" s="180">
        <v>955956.0</v>
      </c>
      <c r="F165" s="180">
        <v>426035.0</v>
      </c>
      <c r="G165" s="180">
        <v>190675.0</v>
      </c>
      <c r="H165" s="180">
        <v>1043616.0</v>
      </c>
      <c r="I165" s="180">
        <v>833256.0</v>
      </c>
      <c r="J165" s="180">
        <v>64256.0</v>
      </c>
      <c r="K165" s="180">
        <v>2557838.0</v>
      </c>
      <c r="L165" s="180">
        <v>1.169E8</v>
      </c>
      <c r="M165" s="175"/>
      <c r="N165" s="175"/>
      <c r="O165" s="175"/>
      <c r="P165" s="175"/>
      <c r="Q165" s="175"/>
      <c r="R165" s="175"/>
      <c r="S165" s="176"/>
      <c r="T165" s="176"/>
      <c r="U165" s="176"/>
      <c r="V165" s="176"/>
      <c r="W165" s="177"/>
      <c r="X165" s="177"/>
      <c r="Y165" s="177"/>
      <c r="Z165" s="177"/>
    </row>
    <row r="166" ht="15.75" customHeight="1">
      <c r="A166" s="178">
        <v>1.69519667E8</v>
      </c>
      <c r="B166" s="179" t="s">
        <v>608</v>
      </c>
      <c r="C166" s="180">
        <v>2.3377988E7</v>
      </c>
      <c r="D166" s="180">
        <v>4998382.0</v>
      </c>
      <c r="E166" s="180">
        <v>75845.0</v>
      </c>
      <c r="F166" s="180">
        <v>378914.0</v>
      </c>
      <c r="G166" s="180">
        <v>162254.0</v>
      </c>
      <c r="H166" s="180">
        <v>83898.0</v>
      </c>
      <c r="I166" s="180">
        <v>360222.0</v>
      </c>
      <c r="J166" s="180">
        <v>33014.0</v>
      </c>
      <c r="K166" s="180">
        <v>1018302.0</v>
      </c>
      <c r="L166" s="180">
        <v>6.0170424E7</v>
      </c>
      <c r="M166" s="175"/>
      <c r="N166" s="175"/>
      <c r="O166" s="175"/>
      <c r="P166" s="175"/>
      <c r="Q166" s="175"/>
      <c r="R166" s="175"/>
      <c r="S166" s="176"/>
      <c r="T166" s="176"/>
      <c r="U166" s="176"/>
      <c r="V166" s="176"/>
      <c r="W166" s="177"/>
      <c r="X166" s="177"/>
      <c r="Y166" s="177"/>
      <c r="Z166" s="177"/>
    </row>
    <row r="167" ht="15.75" customHeight="1">
      <c r="A167" s="178">
        <v>1.42326835E8</v>
      </c>
      <c r="B167" s="179" t="s">
        <v>609</v>
      </c>
      <c r="C167" s="180">
        <v>2.3372483E7</v>
      </c>
      <c r="D167" s="180">
        <v>1.9632872E7</v>
      </c>
      <c r="E167" s="180">
        <v>2013838.0</v>
      </c>
      <c r="F167" s="180">
        <v>252193.0</v>
      </c>
      <c r="G167" s="180">
        <v>348312.0</v>
      </c>
      <c r="H167" s="180">
        <v>252170.0</v>
      </c>
      <c r="I167" s="180">
        <v>1463567.0</v>
      </c>
      <c r="J167" s="180">
        <v>162073.0</v>
      </c>
      <c r="K167" s="180">
        <v>2478315.0</v>
      </c>
      <c r="L167" s="180">
        <v>1.76840293E8</v>
      </c>
      <c r="M167" s="175"/>
      <c r="N167" s="175"/>
      <c r="O167" s="175"/>
      <c r="P167" s="175"/>
      <c r="Q167" s="175"/>
      <c r="R167" s="175"/>
      <c r="S167" s="176"/>
      <c r="T167" s="176"/>
      <c r="U167" s="176"/>
      <c r="V167" s="176"/>
      <c r="W167" s="177"/>
      <c r="X167" s="177"/>
      <c r="Y167" s="177"/>
      <c r="Z167" s="177"/>
    </row>
    <row r="168" ht="15.75" customHeight="1">
      <c r="A168" s="178">
        <v>1.67777665E8</v>
      </c>
      <c r="B168" s="179" t="s">
        <v>610</v>
      </c>
      <c r="C168" s="180">
        <v>2.3330849E7</v>
      </c>
      <c r="D168" s="180">
        <v>6.5879526E7</v>
      </c>
      <c r="E168" s="180">
        <v>827280.0</v>
      </c>
      <c r="F168" s="180">
        <v>1369742.0</v>
      </c>
      <c r="G168" s="180">
        <v>726959.0</v>
      </c>
      <c r="H168" s="180">
        <v>526590.0</v>
      </c>
      <c r="I168" s="180">
        <v>5590934.0</v>
      </c>
      <c r="J168" s="180">
        <v>306798.0</v>
      </c>
      <c r="K168" s="180">
        <v>8521023.0</v>
      </c>
      <c r="L168" s="180">
        <v>1.51003639E8</v>
      </c>
      <c r="M168" s="175"/>
      <c r="N168" s="175"/>
      <c r="O168" s="175"/>
      <c r="P168" s="175"/>
      <c r="Q168" s="175"/>
      <c r="R168" s="175"/>
      <c r="S168" s="176"/>
      <c r="T168" s="176"/>
      <c r="U168" s="176"/>
      <c r="V168" s="176"/>
      <c r="W168" s="177"/>
      <c r="X168" s="177"/>
      <c r="Y168" s="177"/>
      <c r="Z168" s="177"/>
    </row>
    <row r="169" ht="15.75" customHeight="1">
      <c r="A169" s="178">
        <v>1.69590662E8</v>
      </c>
      <c r="B169" s="179" t="s">
        <v>611</v>
      </c>
      <c r="C169" s="180">
        <v>2.3245495E7</v>
      </c>
      <c r="D169" s="180">
        <v>2473268.0</v>
      </c>
      <c r="E169" s="180">
        <v>1039093.0</v>
      </c>
      <c r="F169" s="180">
        <v>89660.0</v>
      </c>
      <c r="G169" s="180">
        <v>153027.0</v>
      </c>
      <c r="H169" s="180">
        <v>101138.0</v>
      </c>
      <c r="I169" s="180">
        <v>174473.0</v>
      </c>
      <c r="J169" s="180">
        <v>0.0</v>
      </c>
      <c r="K169" s="180">
        <v>518298.0</v>
      </c>
      <c r="L169" s="180">
        <v>0.0</v>
      </c>
      <c r="M169" s="175"/>
      <c r="N169" s="175"/>
      <c r="O169" s="175"/>
      <c r="P169" s="175"/>
      <c r="Q169" s="175"/>
      <c r="R169" s="175"/>
      <c r="S169" s="176"/>
      <c r="T169" s="176"/>
      <c r="U169" s="176"/>
      <c r="V169" s="176"/>
      <c r="W169" s="177"/>
      <c r="X169" s="177"/>
      <c r="Y169" s="177"/>
      <c r="Z169" s="177"/>
    </row>
    <row r="170" ht="15.75" customHeight="1">
      <c r="A170" s="178">
        <v>1.69548651E8</v>
      </c>
      <c r="B170" s="179" t="s">
        <v>612</v>
      </c>
      <c r="C170" s="180">
        <v>2.2935021E7</v>
      </c>
      <c r="D170" s="180">
        <v>2089127.0</v>
      </c>
      <c r="E170" s="180">
        <v>484781.0</v>
      </c>
      <c r="F170" s="180">
        <v>194558.0</v>
      </c>
      <c r="G170" s="180">
        <v>220693.0</v>
      </c>
      <c r="H170" s="180">
        <v>19300.0</v>
      </c>
      <c r="I170" s="180">
        <v>126569.0</v>
      </c>
      <c r="J170" s="180">
        <v>13297.0</v>
      </c>
      <c r="K170" s="180">
        <v>574417.0</v>
      </c>
      <c r="L170" s="180">
        <v>2.05974874E8</v>
      </c>
      <c r="M170" s="175"/>
      <c r="N170" s="175"/>
      <c r="O170" s="175"/>
      <c r="P170" s="175"/>
      <c r="Q170" s="175"/>
      <c r="R170" s="175"/>
      <c r="S170" s="176"/>
      <c r="T170" s="176"/>
      <c r="U170" s="176"/>
      <c r="V170" s="176"/>
      <c r="W170" s="177"/>
      <c r="X170" s="177"/>
      <c r="Y170" s="177"/>
      <c r="Z170" s="177"/>
    </row>
    <row r="171" ht="15.75" customHeight="1">
      <c r="A171" s="178">
        <v>1.69503518E8</v>
      </c>
      <c r="B171" s="179" t="s">
        <v>613</v>
      </c>
      <c r="C171" s="180">
        <v>2.2865246E7</v>
      </c>
      <c r="D171" s="180">
        <v>7489889.0</v>
      </c>
      <c r="E171" s="180">
        <v>663969.0</v>
      </c>
      <c r="F171" s="180">
        <v>437709.0</v>
      </c>
      <c r="G171" s="180">
        <v>225964.0</v>
      </c>
      <c r="H171" s="180">
        <v>319335.0</v>
      </c>
      <c r="I171" s="180">
        <v>482382.0</v>
      </c>
      <c r="J171" s="180">
        <v>42463.0</v>
      </c>
      <c r="K171" s="180">
        <v>1507853.0</v>
      </c>
      <c r="L171" s="180">
        <v>8.55479E8</v>
      </c>
      <c r="M171" s="175"/>
      <c r="N171" s="175"/>
      <c r="O171" s="175"/>
      <c r="P171" s="175"/>
      <c r="Q171" s="175"/>
      <c r="R171" s="175"/>
      <c r="S171" s="176"/>
      <c r="T171" s="176"/>
      <c r="U171" s="176"/>
      <c r="V171" s="176"/>
      <c r="W171" s="177"/>
      <c r="X171" s="177"/>
      <c r="Y171" s="177"/>
      <c r="Z171" s="177"/>
    </row>
    <row r="172" ht="15.75" customHeight="1">
      <c r="A172" s="178">
        <v>1.69532163E8</v>
      </c>
      <c r="B172" s="179" t="s">
        <v>614</v>
      </c>
      <c r="C172" s="180">
        <v>2.2696501E7</v>
      </c>
      <c r="D172" s="180">
        <v>1911942.0</v>
      </c>
      <c r="E172" s="180">
        <v>243113.0</v>
      </c>
      <c r="F172" s="180">
        <v>61744.0</v>
      </c>
      <c r="G172" s="180">
        <v>89863.0</v>
      </c>
      <c r="H172" s="180">
        <v>38667.0</v>
      </c>
      <c r="I172" s="180">
        <v>134772.0</v>
      </c>
      <c r="J172" s="180">
        <v>10874.0</v>
      </c>
      <c r="K172" s="180">
        <v>335920.0</v>
      </c>
      <c r="L172" s="180">
        <v>8000000.0</v>
      </c>
      <c r="M172" s="175"/>
      <c r="N172" s="175"/>
      <c r="O172" s="175"/>
      <c r="P172" s="175"/>
      <c r="Q172" s="175"/>
      <c r="R172" s="175"/>
      <c r="S172" s="176"/>
      <c r="T172" s="176"/>
      <c r="U172" s="176"/>
      <c r="V172" s="176"/>
      <c r="W172" s="177"/>
      <c r="X172" s="177"/>
      <c r="Y172" s="177"/>
      <c r="Z172" s="177"/>
    </row>
    <row r="173" ht="15.75" customHeight="1">
      <c r="A173" s="178">
        <v>1.69422819E8</v>
      </c>
      <c r="B173" s="179" t="s">
        <v>615</v>
      </c>
      <c r="C173" s="180">
        <v>2.2696225E7</v>
      </c>
      <c r="D173" s="180">
        <v>2.6037478E7</v>
      </c>
      <c r="E173" s="180">
        <v>445041.0</v>
      </c>
      <c r="F173" s="180">
        <v>1061814.0</v>
      </c>
      <c r="G173" s="180">
        <v>45457.0</v>
      </c>
      <c r="H173" s="180">
        <v>16468.0</v>
      </c>
      <c r="I173" s="180">
        <v>1611551.0</v>
      </c>
      <c r="J173" s="180">
        <v>477641.0</v>
      </c>
      <c r="K173" s="180">
        <v>3212931.0</v>
      </c>
      <c r="L173" s="180">
        <v>1.68548435E8</v>
      </c>
      <c r="M173" s="175"/>
      <c r="N173" s="175"/>
      <c r="O173" s="175"/>
      <c r="P173" s="175"/>
      <c r="Q173" s="175"/>
      <c r="R173" s="175"/>
      <c r="S173" s="176"/>
      <c r="T173" s="176"/>
      <c r="U173" s="176"/>
      <c r="V173" s="176"/>
      <c r="W173" s="177"/>
      <c r="X173" s="177"/>
      <c r="Y173" s="177"/>
      <c r="Z173" s="177"/>
    </row>
    <row r="174" ht="15.75" customHeight="1">
      <c r="A174" s="178">
        <v>1.69365642E8</v>
      </c>
      <c r="B174" s="179" t="s">
        <v>616</v>
      </c>
      <c r="C174" s="180">
        <v>2.2631853E7</v>
      </c>
      <c r="D174" s="180">
        <v>1.266983E7</v>
      </c>
      <c r="E174" s="180">
        <v>412912.0</v>
      </c>
      <c r="F174" s="180">
        <v>191901.0</v>
      </c>
      <c r="G174" s="180">
        <v>110811.0</v>
      </c>
      <c r="H174" s="180">
        <v>178027.0</v>
      </c>
      <c r="I174" s="180">
        <v>758326.0</v>
      </c>
      <c r="J174" s="180">
        <v>205723.0</v>
      </c>
      <c r="K174" s="180">
        <v>1444788.0</v>
      </c>
      <c r="L174" s="180">
        <v>1.440319261E9</v>
      </c>
      <c r="M174" s="175"/>
      <c r="N174" s="175"/>
      <c r="O174" s="175"/>
      <c r="P174" s="175"/>
      <c r="Q174" s="175"/>
      <c r="R174" s="175"/>
      <c r="S174" s="176"/>
      <c r="T174" s="176"/>
      <c r="U174" s="176"/>
      <c r="V174" s="176"/>
      <c r="W174" s="177"/>
      <c r="X174" s="177"/>
      <c r="Y174" s="177"/>
      <c r="Z174" s="177"/>
    </row>
    <row r="175" ht="15.75" customHeight="1">
      <c r="A175" s="178">
        <v>1.69254872E8</v>
      </c>
      <c r="B175" s="179" t="s">
        <v>617</v>
      </c>
      <c r="C175" s="180">
        <v>2.2601556E7</v>
      </c>
      <c r="D175" s="180">
        <v>2.4121046E7</v>
      </c>
      <c r="E175" s="180">
        <v>448133.0</v>
      </c>
      <c r="F175" s="180">
        <v>200870.0</v>
      </c>
      <c r="G175" s="180">
        <v>85097.0</v>
      </c>
      <c r="H175" s="180">
        <v>413592.0</v>
      </c>
      <c r="I175" s="180">
        <v>1863997.0</v>
      </c>
      <c r="J175" s="180">
        <v>180817.0</v>
      </c>
      <c r="K175" s="180">
        <v>2744373.0</v>
      </c>
      <c r="L175" s="180">
        <v>2.34358622E8</v>
      </c>
      <c r="M175" s="175"/>
      <c r="N175" s="175"/>
      <c r="O175" s="175"/>
      <c r="P175" s="175"/>
      <c r="Q175" s="175"/>
      <c r="R175" s="175"/>
      <c r="S175" s="176"/>
      <c r="T175" s="176"/>
      <c r="U175" s="176"/>
      <c r="V175" s="176"/>
      <c r="W175" s="177"/>
      <c r="X175" s="177"/>
      <c r="Y175" s="177"/>
      <c r="Z175" s="177"/>
    </row>
    <row r="176" ht="15.75" customHeight="1">
      <c r="A176" s="178">
        <v>1.69555184E8</v>
      </c>
      <c r="B176" s="179" t="s">
        <v>618</v>
      </c>
      <c r="C176" s="180">
        <v>2.2512352E7</v>
      </c>
      <c r="D176" s="180">
        <v>5.7891033E7</v>
      </c>
      <c r="E176" s="180">
        <v>868795.0</v>
      </c>
      <c r="F176" s="180">
        <v>329956.0</v>
      </c>
      <c r="G176" s="180">
        <v>1368441.0</v>
      </c>
      <c r="H176" s="180">
        <v>540965.0</v>
      </c>
      <c r="I176" s="180">
        <v>2969316.0</v>
      </c>
      <c r="J176" s="180">
        <v>1161557.0</v>
      </c>
      <c r="K176" s="180">
        <v>6370235.0</v>
      </c>
      <c r="L176" s="180">
        <v>1.82980785E8</v>
      </c>
      <c r="M176" s="175"/>
      <c r="N176" s="175"/>
      <c r="O176" s="175"/>
      <c r="P176" s="175"/>
      <c r="Q176" s="175"/>
      <c r="R176" s="175"/>
      <c r="S176" s="176"/>
      <c r="T176" s="176"/>
      <c r="U176" s="176"/>
      <c r="V176" s="176"/>
      <c r="W176" s="177"/>
      <c r="X176" s="177"/>
      <c r="Y176" s="177"/>
      <c r="Z176" s="177"/>
    </row>
    <row r="177" ht="15.75" customHeight="1">
      <c r="A177" s="178">
        <v>1.69590987E8</v>
      </c>
      <c r="B177" s="179" t="s">
        <v>619</v>
      </c>
      <c r="C177" s="180">
        <v>2.2495094E7</v>
      </c>
      <c r="D177" s="180">
        <v>1.0032472E7</v>
      </c>
      <c r="E177" s="180">
        <v>434720.0</v>
      </c>
      <c r="F177" s="180">
        <v>262312.0</v>
      </c>
      <c r="G177" s="180">
        <v>627158.0</v>
      </c>
      <c r="H177" s="180">
        <v>387086.0</v>
      </c>
      <c r="I177" s="180">
        <v>717735.0</v>
      </c>
      <c r="J177" s="180">
        <v>0.0</v>
      </c>
      <c r="K177" s="180">
        <v>1994291.0</v>
      </c>
      <c r="L177" s="180">
        <v>6.5788075E7</v>
      </c>
      <c r="M177" s="175"/>
      <c r="N177" s="175"/>
      <c r="O177" s="175"/>
      <c r="P177" s="175"/>
      <c r="Q177" s="175"/>
      <c r="R177" s="175"/>
      <c r="S177" s="176"/>
      <c r="T177" s="176"/>
      <c r="U177" s="176"/>
      <c r="V177" s="176"/>
      <c r="W177" s="177"/>
      <c r="X177" s="177"/>
      <c r="Y177" s="177"/>
      <c r="Z177" s="177"/>
    </row>
    <row r="178" ht="15.75" customHeight="1">
      <c r="A178" s="178">
        <v>1.69269315E8</v>
      </c>
      <c r="B178" s="179" t="s">
        <v>620</v>
      </c>
      <c r="C178" s="180">
        <v>2.242669E7</v>
      </c>
      <c r="D178" s="180">
        <v>3.4477279E7</v>
      </c>
      <c r="E178" s="180">
        <v>359894.0</v>
      </c>
      <c r="F178" s="180">
        <v>1389156.0</v>
      </c>
      <c r="G178" s="180">
        <v>1179687.0</v>
      </c>
      <c r="H178" s="180">
        <v>1650246.0</v>
      </c>
      <c r="I178" s="180">
        <v>2512839.0</v>
      </c>
      <c r="J178" s="180">
        <v>5535.0</v>
      </c>
      <c r="K178" s="180">
        <v>6737463.0</v>
      </c>
      <c r="L178" s="180">
        <v>9.76513E7</v>
      </c>
      <c r="M178" s="175"/>
      <c r="N178" s="175"/>
      <c r="O178" s="175"/>
      <c r="P178" s="175"/>
      <c r="Q178" s="175"/>
      <c r="R178" s="175"/>
      <c r="S178" s="176"/>
      <c r="T178" s="176"/>
      <c r="U178" s="176"/>
      <c r="V178" s="176"/>
      <c r="W178" s="177"/>
      <c r="X178" s="177"/>
      <c r="Y178" s="177"/>
      <c r="Z178" s="177"/>
    </row>
    <row r="179" ht="15.75" customHeight="1">
      <c r="A179" s="178">
        <v>1.65510235E8</v>
      </c>
      <c r="B179" s="179" t="s">
        <v>621</v>
      </c>
      <c r="C179" s="180">
        <v>2.24083E7</v>
      </c>
      <c r="D179" s="180">
        <v>1768552.0</v>
      </c>
      <c r="E179" s="180">
        <v>29163.0</v>
      </c>
      <c r="F179" s="180">
        <v>97500.0</v>
      </c>
      <c r="G179" s="180">
        <v>98426.0</v>
      </c>
      <c r="H179" s="180">
        <v>46865.0</v>
      </c>
      <c r="I179" s="180">
        <v>74548.0</v>
      </c>
      <c r="J179" s="180">
        <v>30963.0</v>
      </c>
      <c r="K179" s="180">
        <v>348302.0</v>
      </c>
      <c r="L179" s="180">
        <v>3.44856227E8</v>
      </c>
      <c r="M179" s="175"/>
      <c r="N179" s="175"/>
      <c r="O179" s="175"/>
      <c r="P179" s="175"/>
      <c r="Q179" s="175"/>
      <c r="R179" s="175"/>
      <c r="S179" s="176"/>
      <c r="T179" s="176"/>
      <c r="U179" s="176"/>
      <c r="V179" s="176"/>
      <c r="W179" s="177"/>
      <c r="X179" s="177"/>
      <c r="Y179" s="177"/>
      <c r="Z179" s="177"/>
    </row>
    <row r="180" ht="15.75" customHeight="1">
      <c r="A180" s="178">
        <v>1.20110732E8</v>
      </c>
      <c r="B180" s="179" t="s">
        <v>622</v>
      </c>
      <c r="C180" s="180">
        <v>2.2285205E7</v>
      </c>
      <c r="D180" s="180">
        <v>4185370.0</v>
      </c>
      <c r="E180" s="180">
        <v>2069647.0</v>
      </c>
      <c r="F180" s="180">
        <v>54163.0</v>
      </c>
      <c r="G180" s="180">
        <v>0.0</v>
      </c>
      <c r="H180" s="180">
        <v>227.0</v>
      </c>
      <c r="I180" s="180">
        <v>111929.0</v>
      </c>
      <c r="J180" s="180">
        <v>152717.0</v>
      </c>
      <c r="K180" s="180">
        <v>319036.0</v>
      </c>
      <c r="L180" s="180">
        <v>8.045854735E9</v>
      </c>
      <c r="M180" s="175"/>
      <c r="N180" s="175"/>
      <c r="O180" s="175"/>
      <c r="P180" s="175"/>
      <c r="Q180" s="175"/>
      <c r="R180" s="175"/>
      <c r="S180" s="176"/>
      <c r="T180" s="176"/>
      <c r="U180" s="176"/>
      <c r="V180" s="176"/>
      <c r="W180" s="177"/>
      <c r="X180" s="177"/>
      <c r="Y180" s="177"/>
      <c r="Z180" s="177"/>
    </row>
    <row r="181" ht="15.75" customHeight="1">
      <c r="A181" s="178">
        <v>1.69156942E8</v>
      </c>
      <c r="B181" s="179" t="s">
        <v>623</v>
      </c>
      <c r="C181" s="180">
        <v>2.2231815E7</v>
      </c>
      <c r="D181" s="180">
        <v>3.0794746E7</v>
      </c>
      <c r="E181" s="180">
        <v>1648297.0</v>
      </c>
      <c r="F181" s="180">
        <v>2072324.0</v>
      </c>
      <c r="G181" s="180">
        <v>1221093.0</v>
      </c>
      <c r="H181" s="180">
        <v>1525154.0</v>
      </c>
      <c r="I181" s="180">
        <v>1907028.0</v>
      </c>
      <c r="J181" s="180">
        <v>138360.0</v>
      </c>
      <c r="K181" s="180">
        <v>6863959.0</v>
      </c>
      <c r="L181" s="180">
        <v>2.64734336E8</v>
      </c>
      <c r="M181" s="175"/>
      <c r="N181" s="175"/>
      <c r="O181" s="175"/>
      <c r="P181" s="175"/>
      <c r="Q181" s="175"/>
      <c r="R181" s="175"/>
      <c r="S181" s="176"/>
      <c r="T181" s="176"/>
      <c r="U181" s="176"/>
      <c r="V181" s="176"/>
      <c r="W181" s="177"/>
      <c r="X181" s="177"/>
      <c r="Y181" s="177"/>
      <c r="Z181" s="177"/>
    </row>
    <row r="182" ht="15.75" customHeight="1">
      <c r="A182" s="178">
        <v>1.69531967E8</v>
      </c>
      <c r="B182" s="179" t="s">
        <v>624</v>
      </c>
      <c r="C182" s="180">
        <v>2.2213615E7</v>
      </c>
      <c r="D182" s="180">
        <v>2.2089879E7</v>
      </c>
      <c r="E182" s="180">
        <v>929981.0</v>
      </c>
      <c r="F182" s="180">
        <v>756315.0</v>
      </c>
      <c r="G182" s="180">
        <v>1091561.0</v>
      </c>
      <c r="H182" s="180">
        <v>2214861.0</v>
      </c>
      <c r="I182" s="180">
        <v>1089605.0</v>
      </c>
      <c r="J182" s="180">
        <v>0.0</v>
      </c>
      <c r="K182" s="180">
        <v>5152342.0</v>
      </c>
      <c r="L182" s="180">
        <v>0.0</v>
      </c>
      <c r="M182" s="175"/>
      <c r="N182" s="175"/>
      <c r="O182" s="175"/>
      <c r="P182" s="175"/>
      <c r="Q182" s="175"/>
      <c r="R182" s="175"/>
      <c r="S182" s="176"/>
      <c r="T182" s="176"/>
      <c r="U182" s="176"/>
      <c r="V182" s="176"/>
      <c r="W182" s="177"/>
      <c r="X182" s="177"/>
      <c r="Y182" s="177"/>
      <c r="Z182" s="177"/>
    </row>
    <row r="183" ht="15.75" customHeight="1">
      <c r="A183" s="178">
        <v>1.69531517E8</v>
      </c>
      <c r="B183" s="179" t="s">
        <v>625</v>
      </c>
      <c r="C183" s="180">
        <v>2.2066571E7</v>
      </c>
      <c r="D183" s="180">
        <v>8125942.0</v>
      </c>
      <c r="E183" s="180">
        <v>987797.0</v>
      </c>
      <c r="F183" s="180">
        <v>92192.0</v>
      </c>
      <c r="G183" s="180">
        <v>157651.0</v>
      </c>
      <c r="H183" s="180">
        <v>69013.0</v>
      </c>
      <c r="I183" s="180">
        <v>280719.0</v>
      </c>
      <c r="J183" s="180">
        <v>235448.0</v>
      </c>
      <c r="K183" s="180">
        <v>835023.0</v>
      </c>
      <c r="L183" s="180">
        <v>9.5628655E7</v>
      </c>
      <c r="M183" s="175"/>
      <c r="N183" s="175"/>
      <c r="O183" s="175"/>
      <c r="P183" s="175"/>
      <c r="Q183" s="175"/>
      <c r="R183" s="175"/>
      <c r="S183" s="176"/>
      <c r="T183" s="176"/>
      <c r="U183" s="176"/>
      <c r="V183" s="176"/>
      <c r="W183" s="177"/>
      <c r="X183" s="177"/>
      <c r="Y183" s="177"/>
      <c r="Z183" s="177"/>
    </row>
    <row r="184" ht="15.75" customHeight="1">
      <c r="A184" s="178">
        <v>1.69477229E8</v>
      </c>
      <c r="B184" s="179" t="s">
        <v>626</v>
      </c>
      <c r="C184" s="180">
        <v>2.2061321E7</v>
      </c>
      <c r="D184" s="180">
        <v>1.9994916E7</v>
      </c>
      <c r="E184" s="180">
        <v>287608.0</v>
      </c>
      <c r="F184" s="180">
        <v>458944.0</v>
      </c>
      <c r="G184" s="180">
        <v>1610806.0</v>
      </c>
      <c r="H184" s="180">
        <v>1021154.0</v>
      </c>
      <c r="I184" s="180">
        <v>1191660.0</v>
      </c>
      <c r="J184" s="180">
        <v>34015.0</v>
      </c>
      <c r="K184" s="180">
        <v>4316579.0</v>
      </c>
      <c r="L184" s="180">
        <v>8.7686121E7</v>
      </c>
      <c r="M184" s="175"/>
      <c r="N184" s="175"/>
      <c r="O184" s="175"/>
      <c r="P184" s="175"/>
      <c r="Q184" s="175"/>
      <c r="R184" s="175"/>
      <c r="S184" s="176"/>
      <c r="T184" s="176"/>
      <c r="U184" s="176"/>
      <c r="V184" s="176"/>
      <c r="W184" s="177"/>
      <c r="X184" s="177"/>
      <c r="Y184" s="177"/>
      <c r="Z184" s="177"/>
    </row>
    <row r="185" ht="15.75" customHeight="1">
      <c r="A185" s="178">
        <v>1.65662905E8</v>
      </c>
      <c r="B185" s="179" t="s">
        <v>627</v>
      </c>
      <c r="C185" s="180">
        <v>2.1925696E7</v>
      </c>
      <c r="D185" s="180">
        <v>7.2545481E7</v>
      </c>
      <c r="E185" s="180">
        <v>1735553.0</v>
      </c>
      <c r="F185" s="180">
        <v>1528655.0</v>
      </c>
      <c r="G185" s="180">
        <v>265174.0</v>
      </c>
      <c r="H185" s="180">
        <v>409113.0</v>
      </c>
      <c r="I185" s="180">
        <v>5112379.0</v>
      </c>
      <c r="J185" s="180">
        <v>947458.0</v>
      </c>
      <c r="K185" s="180">
        <v>8262779.0</v>
      </c>
      <c r="L185" s="180">
        <v>2.54600001E8</v>
      </c>
      <c r="M185" s="175"/>
      <c r="N185" s="175"/>
      <c r="O185" s="175"/>
      <c r="P185" s="175"/>
      <c r="Q185" s="175"/>
      <c r="R185" s="175"/>
      <c r="S185" s="176"/>
      <c r="T185" s="176"/>
      <c r="U185" s="176"/>
      <c r="V185" s="176"/>
      <c r="W185" s="177"/>
      <c r="X185" s="177"/>
      <c r="Y185" s="177"/>
      <c r="Z185" s="177"/>
    </row>
    <row r="186" ht="15.75" customHeight="1">
      <c r="A186" s="178">
        <v>1.6955698E8</v>
      </c>
      <c r="B186" s="179" t="s">
        <v>628</v>
      </c>
      <c r="C186" s="180">
        <v>2.1926947E7</v>
      </c>
      <c r="D186" s="180">
        <v>2.2793845E7</v>
      </c>
      <c r="E186" s="180">
        <v>181069.0</v>
      </c>
      <c r="F186" s="180">
        <v>471918.0</v>
      </c>
      <c r="G186" s="180">
        <v>798627.0</v>
      </c>
      <c r="H186" s="180">
        <v>901892.0</v>
      </c>
      <c r="I186" s="180">
        <v>1337766.0</v>
      </c>
      <c r="J186" s="180">
        <v>205849.0</v>
      </c>
      <c r="K186" s="180">
        <v>3716052.0</v>
      </c>
      <c r="L186" s="180">
        <v>1.29896843E8</v>
      </c>
      <c r="M186" s="175"/>
      <c r="N186" s="175"/>
      <c r="O186" s="175"/>
      <c r="P186" s="175"/>
      <c r="Q186" s="175"/>
      <c r="R186" s="175"/>
      <c r="S186" s="176"/>
      <c r="T186" s="176"/>
      <c r="U186" s="176"/>
      <c r="V186" s="176"/>
      <c r="W186" s="177"/>
      <c r="X186" s="177"/>
      <c r="Y186" s="177"/>
      <c r="Z186" s="177"/>
    </row>
    <row r="187" ht="15.75" customHeight="1">
      <c r="A187" s="178">
        <v>1.69546625E8</v>
      </c>
      <c r="B187" s="179" t="s">
        <v>629</v>
      </c>
      <c r="C187" s="180">
        <v>2.189787E7</v>
      </c>
      <c r="D187" s="180">
        <v>2571444.0</v>
      </c>
      <c r="E187" s="180">
        <v>849019.0</v>
      </c>
      <c r="F187" s="180">
        <v>281840.0</v>
      </c>
      <c r="G187" s="180">
        <v>208884.0</v>
      </c>
      <c r="H187" s="180">
        <v>79277.0</v>
      </c>
      <c r="I187" s="180">
        <v>51572.0</v>
      </c>
      <c r="J187" s="180">
        <v>63224.0</v>
      </c>
      <c r="K187" s="180">
        <v>684797.0</v>
      </c>
      <c r="L187" s="180">
        <v>0.0</v>
      </c>
      <c r="M187" s="175"/>
      <c r="N187" s="175"/>
      <c r="O187" s="175"/>
      <c r="P187" s="175"/>
      <c r="Q187" s="175"/>
      <c r="R187" s="175"/>
      <c r="S187" s="176"/>
      <c r="T187" s="176"/>
      <c r="U187" s="176"/>
      <c r="V187" s="176"/>
      <c r="W187" s="177"/>
      <c r="X187" s="177"/>
      <c r="Y187" s="177"/>
      <c r="Z187" s="177"/>
    </row>
    <row r="188" ht="15.75" customHeight="1">
      <c r="A188" s="178">
        <v>1.69474371E8</v>
      </c>
      <c r="B188" s="179" t="s">
        <v>630</v>
      </c>
      <c r="C188" s="180">
        <v>2.1879906E7</v>
      </c>
      <c r="D188" s="180">
        <v>8832868.0</v>
      </c>
      <c r="E188" s="180">
        <v>537240.0</v>
      </c>
      <c r="F188" s="180">
        <v>205383.0</v>
      </c>
      <c r="G188" s="180">
        <v>451916.0</v>
      </c>
      <c r="H188" s="180">
        <v>157400.0</v>
      </c>
      <c r="I188" s="180">
        <v>455442.0</v>
      </c>
      <c r="J188" s="180">
        <v>135197.0</v>
      </c>
      <c r="K188" s="180">
        <v>1405338.0</v>
      </c>
      <c r="L188" s="180">
        <v>4.6676365E7</v>
      </c>
      <c r="M188" s="175"/>
      <c r="N188" s="175"/>
      <c r="O188" s="175"/>
      <c r="P188" s="175"/>
      <c r="Q188" s="175"/>
      <c r="R188" s="175"/>
      <c r="S188" s="176"/>
      <c r="T188" s="176"/>
      <c r="U188" s="176"/>
      <c r="V188" s="176"/>
      <c r="W188" s="177"/>
      <c r="X188" s="177"/>
      <c r="Y188" s="177"/>
      <c r="Z188" s="177"/>
    </row>
    <row r="189" ht="15.75" customHeight="1">
      <c r="A189" s="178">
        <v>1.69520905E8</v>
      </c>
      <c r="B189" s="179" t="s">
        <v>631</v>
      </c>
      <c r="C189" s="180">
        <v>2.1860115E7</v>
      </c>
      <c r="D189" s="180">
        <v>2308386.0</v>
      </c>
      <c r="E189" s="180">
        <v>55574.0</v>
      </c>
      <c r="F189" s="180">
        <v>61270.0</v>
      </c>
      <c r="G189" s="180">
        <v>154891.0</v>
      </c>
      <c r="H189" s="180">
        <v>63365.0</v>
      </c>
      <c r="I189" s="180">
        <v>173289.0</v>
      </c>
      <c r="J189" s="180">
        <v>0.0</v>
      </c>
      <c r="K189" s="180">
        <v>452815.0</v>
      </c>
      <c r="L189" s="180">
        <v>2255156.0</v>
      </c>
      <c r="M189" s="175"/>
      <c r="N189" s="175"/>
      <c r="O189" s="175"/>
      <c r="P189" s="175"/>
      <c r="Q189" s="175"/>
      <c r="R189" s="175"/>
      <c r="S189" s="176"/>
      <c r="T189" s="176"/>
      <c r="U189" s="176"/>
      <c r="V189" s="176"/>
      <c r="W189" s="177"/>
      <c r="X189" s="177"/>
      <c r="Y189" s="177"/>
      <c r="Z189" s="177"/>
    </row>
    <row r="190" ht="15.75" customHeight="1">
      <c r="A190" s="178">
        <v>1.69534974E8</v>
      </c>
      <c r="B190" s="179" t="s">
        <v>632</v>
      </c>
      <c r="C190" s="180">
        <v>2.1798204E7</v>
      </c>
      <c r="D190" s="180">
        <v>1.7344403E7</v>
      </c>
      <c r="E190" s="180">
        <v>643851.0</v>
      </c>
      <c r="F190" s="180">
        <v>574168.0</v>
      </c>
      <c r="G190" s="180">
        <v>659415.0</v>
      </c>
      <c r="H190" s="180">
        <v>267465.0</v>
      </c>
      <c r="I190" s="180">
        <v>1100460.0</v>
      </c>
      <c r="J190" s="180">
        <v>191814.0</v>
      </c>
      <c r="K190" s="180">
        <v>2793322.0</v>
      </c>
      <c r="L190" s="180">
        <v>7.6725918E7</v>
      </c>
      <c r="M190" s="175"/>
      <c r="N190" s="175"/>
      <c r="O190" s="175"/>
      <c r="P190" s="175"/>
      <c r="Q190" s="175"/>
      <c r="R190" s="175"/>
      <c r="S190" s="176"/>
      <c r="T190" s="176"/>
      <c r="U190" s="176"/>
      <c r="V190" s="176"/>
      <c r="W190" s="177"/>
      <c r="X190" s="177"/>
      <c r="Y190" s="177"/>
      <c r="Z190" s="177"/>
    </row>
    <row r="191" ht="15.75" customHeight="1">
      <c r="A191" s="178">
        <v>1.69040893E8</v>
      </c>
      <c r="B191" s="179" t="s">
        <v>633</v>
      </c>
      <c r="C191" s="180">
        <v>2.1761121E7</v>
      </c>
      <c r="D191" s="180">
        <v>2618689.0</v>
      </c>
      <c r="E191" s="180">
        <v>32785.0</v>
      </c>
      <c r="F191" s="180">
        <v>44207.0</v>
      </c>
      <c r="G191" s="180">
        <v>51277.0</v>
      </c>
      <c r="H191" s="180">
        <v>39436.0</v>
      </c>
      <c r="I191" s="180">
        <v>178349.0</v>
      </c>
      <c r="J191" s="180">
        <v>28303.0</v>
      </c>
      <c r="K191" s="180">
        <v>341572.0</v>
      </c>
      <c r="L191" s="180">
        <v>1.2087E8</v>
      </c>
      <c r="M191" s="175"/>
      <c r="N191" s="175"/>
      <c r="O191" s="175"/>
      <c r="P191" s="175"/>
      <c r="Q191" s="175"/>
      <c r="R191" s="175"/>
      <c r="S191" s="176"/>
      <c r="T191" s="176"/>
      <c r="U191" s="176"/>
      <c r="V191" s="176"/>
      <c r="W191" s="177"/>
      <c r="X191" s="177"/>
      <c r="Y191" s="177"/>
      <c r="Z191" s="177"/>
    </row>
    <row r="192" ht="15.75" customHeight="1">
      <c r="A192" s="178">
        <v>1.1686139E8</v>
      </c>
      <c r="B192" s="179" t="s">
        <v>634</v>
      </c>
      <c r="C192" s="180">
        <v>2.1672592E7</v>
      </c>
      <c r="D192" s="180">
        <v>1.3866423E7</v>
      </c>
      <c r="E192" s="180">
        <v>130174.0</v>
      </c>
      <c r="F192" s="180">
        <v>173268.0</v>
      </c>
      <c r="G192" s="180">
        <v>157048.0</v>
      </c>
      <c r="H192" s="180">
        <v>126056.0</v>
      </c>
      <c r="I192" s="180">
        <v>1026595.0</v>
      </c>
      <c r="J192" s="180">
        <v>137375.0</v>
      </c>
      <c r="K192" s="180">
        <v>1620342.0</v>
      </c>
      <c r="L192" s="180">
        <v>9.3969301E7</v>
      </c>
      <c r="M192" s="175"/>
      <c r="N192" s="175"/>
      <c r="O192" s="175"/>
      <c r="P192" s="175"/>
      <c r="Q192" s="175"/>
      <c r="R192" s="175"/>
      <c r="S192" s="176"/>
      <c r="T192" s="176"/>
      <c r="U192" s="176"/>
      <c r="V192" s="176"/>
      <c r="W192" s="177"/>
      <c r="X192" s="177"/>
      <c r="Y192" s="177"/>
      <c r="Z192" s="177"/>
    </row>
    <row r="193" ht="15.75" customHeight="1">
      <c r="A193" s="178">
        <v>1.69472536E8</v>
      </c>
      <c r="B193" s="179" t="s">
        <v>635</v>
      </c>
      <c r="C193" s="180">
        <v>2.1657471E7</v>
      </c>
      <c r="D193" s="180">
        <v>4469723.0</v>
      </c>
      <c r="E193" s="180">
        <v>200485.0</v>
      </c>
      <c r="F193" s="180">
        <v>486247.0</v>
      </c>
      <c r="G193" s="180">
        <v>17045.0</v>
      </c>
      <c r="H193" s="180">
        <v>1846.0</v>
      </c>
      <c r="I193" s="180">
        <v>251180.0</v>
      </c>
      <c r="J193" s="180">
        <v>90960.0</v>
      </c>
      <c r="K193" s="180">
        <v>847278.0</v>
      </c>
      <c r="L193" s="180">
        <v>1.683E9</v>
      </c>
      <c r="M193" s="175"/>
      <c r="N193" s="175"/>
      <c r="O193" s="175"/>
      <c r="P193" s="175"/>
      <c r="Q193" s="175"/>
      <c r="R193" s="175"/>
      <c r="S193" s="176"/>
      <c r="T193" s="176"/>
      <c r="U193" s="176"/>
      <c r="V193" s="176"/>
      <c r="W193" s="177"/>
      <c r="X193" s="177"/>
      <c r="Y193" s="177"/>
      <c r="Z193" s="177"/>
    </row>
    <row r="194" ht="15.75" customHeight="1">
      <c r="A194" s="178">
        <v>1.69208168E8</v>
      </c>
      <c r="B194" s="179" t="s">
        <v>636</v>
      </c>
      <c r="C194" s="180">
        <v>2.1600848E7</v>
      </c>
      <c r="D194" s="180">
        <v>8701686.0</v>
      </c>
      <c r="E194" s="180">
        <v>541686.0</v>
      </c>
      <c r="F194" s="180">
        <v>580323.0</v>
      </c>
      <c r="G194" s="180">
        <v>640226.0</v>
      </c>
      <c r="H194" s="180">
        <v>223495.0</v>
      </c>
      <c r="I194" s="180">
        <v>458773.0</v>
      </c>
      <c r="J194" s="180">
        <v>91173.0</v>
      </c>
      <c r="K194" s="180">
        <v>1993990.0</v>
      </c>
      <c r="L194" s="180">
        <v>5.70934102E8</v>
      </c>
      <c r="M194" s="175"/>
      <c r="N194" s="175"/>
      <c r="O194" s="175"/>
      <c r="P194" s="175"/>
      <c r="Q194" s="175"/>
      <c r="R194" s="175"/>
      <c r="S194" s="176"/>
      <c r="T194" s="176"/>
      <c r="U194" s="176"/>
      <c r="V194" s="176"/>
      <c r="W194" s="177"/>
      <c r="X194" s="177"/>
      <c r="Y194" s="177"/>
      <c r="Z194" s="177"/>
    </row>
    <row r="195" ht="15.75" customHeight="1">
      <c r="A195" s="178">
        <v>1.69537018E8</v>
      </c>
      <c r="B195" s="179" t="s">
        <v>637</v>
      </c>
      <c r="C195" s="180">
        <v>2.1508437E7</v>
      </c>
      <c r="D195" s="180">
        <v>2.1398016E7</v>
      </c>
      <c r="E195" s="180">
        <v>1881629.0</v>
      </c>
      <c r="F195" s="180">
        <v>1885672.0</v>
      </c>
      <c r="G195" s="180">
        <v>2735603.0</v>
      </c>
      <c r="H195" s="180">
        <v>1378749.0</v>
      </c>
      <c r="I195" s="180">
        <v>1003468.0</v>
      </c>
      <c r="J195" s="180">
        <v>0.0</v>
      </c>
      <c r="K195" s="180">
        <v>7003492.0</v>
      </c>
      <c r="L195" s="180">
        <v>1.1021512E7</v>
      </c>
      <c r="M195" s="175"/>
      <c r="N195" s="175"/>
      <c r="O195" s="175"/>
      <c r="P195" s="175"/>
      <c r="Q195" s="175"/>
      <c r="R195" s="175"/>
      <c r="S195" s="176"/>
      <c r="T195" s="176"/>
      <c r="U195" s="176"/>
      <c r="V195" s="176"/>
      <c r="W195" s="177"/>
      <c r="X195" s="177"/>
      <c r="Y195" s="177"/>
      <c r="Z195" s="177"/>
    </row>
    <row r="196" ht="15.75" customHeight="1">
      <c r="A196" s="178">
        <v>1.69479671E8</v>
      </c>
      <c r="B196" s="179" t="s">
        <v>638</v>
      </c>
      <c r="C196" s="180">
        <v>2.1502344E7</v>
      </c>
      <c r="D196" s="180">
        <v>5485179.0</v>
      </c>
      <c r="E196" s="180">
        <v>757971.0</v>
      </c>
      <c r="F196" s="180">
        <v>345268.0</v>
      </c>
      <c r="G196" s="180">
        <v>273643.0</v>
      </c>
      <c r="H196" s="180">
        <v>240655.0</v>
      </c>
      <c r="I196" s="180">
        <v>321818.0</v>
      </c>
      <c r="J196" s="180">
        <v>34402.0</v>
      </c>
      <c r="K196" s="180">
        <v>1215786.0</v>
      </c>
      <c r="L196" s="180">
        <v>1.88266062E8</v>
      </c>
      <c r="M196" s="175"/>
      <c r="N196" s="175"/>
      <c r="O196" s="175"/>
      <c r="P196" s="175"/>
      <c r="Q196" s="175"/>
      <c r="R196" s="175"/>
      <c r="S196" s="176"/>
      <c r="T196" s="176"/>
      <c r="U196" s="176"/>
      <c r="V196" s="176"/>
      <c r="W196" s="177"/>
      <c r="X196" s="177"/>
      <c r="Y196" s="177"/>
      <c r="Z196" s="177"/>
    </row>
    <row r="197" ht="15.75" customHeight="1">
      <c r="A197" s="178">
        <v>1.6955074E8</v>
      </c>
      <c r="B197" s="179" t="s">
        <v>639</v>
      </c>
      <c r="C197" s="180">
        <v>2.1501489E7</v>
      </c>
      <c r="D197" s="180">
        <v>5657352.0</v>
      </c>
      <c r="E197" s="180">
        <v>706529.0</v>
      </c>
      <c r="F197" s="180">
        <v>239292.0</v>
      </c>
      <c r="G197" s="180">
        <v>256154.0</v>
      </c>
      <c r="H197" s="180">
        <v>325264.0</v>
      </c>
      <c r="I197" s="180">
        <v>356527.0</v>
      </c>
      <c r="J197" s="180">
        <v>11543.0</v>
      </c>
      <c r="K197" s="180">
        <v>1188780.0</v>
      </c>
      <c r="L197" s="180">
        <v>1.28001306E8</v>
      </c>
      <c r="M197" s="175"/>
      <c r="N197" s="175"/>
      <c r="O197" s="175"/>
      <c r="P197" s="175"/>
      <c r="Q197" s="175"/>
      <c r="R197" s="175"/>
      <c r="S197" s="176"/>
      <c r="T197" s="176"/>
      <c r="U197" s="176"/>
      <c r="V197" s="176"/>
      <c r="W197" s="177"/>
      <c r="X197" s="177"/>
      <c r="Y197" s="177"/>
      <c r="Z197" s="177"/>
    </row>
    <row r="198" ht="15.75" customHeight="1">
      <c r="A198" s="178">
        <v>1.69014929E8</v>
      </c>
      <c r="B198" s="179" t="s">
        <v>640</v>
      </c>
      <c r="C198" s="180">
        <v>2.1482746E7</v>
      </c>
      <c r="D198" s="180">
        <v>3806745.0</v>
      </c>
      <c r="E198" s="180">
        <v>947229.0</v>
      </c>
      <c r="F198" s="180">
        <v>83217.0</v>
      </c>
      <c r="G198" s="180">
        <v>158227.0</v>
      </c>
      <c r="H198" s="180">
        <v>70527.0</v>
      </c>
      <c r="I198" s="180">
        <v>228818.0</v>
      </c>
      <c r="J198" s="180">
        <v>45168.0</v>
      </c>
      <c r="K198" s="180">
        <v>585957.0</v>
      </c>
      <c r="L198" s="180">
        <v>3398000.0</v>
      </c>
      <c r="M198" s="175"/>
      <c r="N198" s="175"/>
      <c r="O198" s="175"/>
      <c r="P198" s="175"/>
      <c r="Q198" s="175"/>
      <c r="R198" s="175"/>
      <c r="S198" s="176"/>
      <c r="T198" s="176"/>
      <c r="U198" s="176"/>
      <c r="V198" s="176"/>
      <c r="W198" s="177"/>
      <c r="X198" s="177"/>
      <c r="Y198" s="177"/>
      <c r="Z198" s="177"/>
    </row>
    <row r="199" ht="15.75" customHeight="1">
      <c r="A199" s="178">
        <v>1.69495887E8</v>
      </c>
      <c r="B199" s="179" t="s">
        <v>641</v>
      </c>
      <c r="C199" s="180">
        <v>2.1481348E7</v>
      </c>
      <c r="D199" s="180">
        <v>2.5695417E7</v>
      </c>
      <c r="E199" s="180">
        <v>1262142.0</v>
      </c>
      <c r="F199" s="180">
        <v>1098815.0</v>
      </c>
      <c r="G199" s="180">
        <v>751767.0</v>
      </c>
      <c r="H199" s="180">
        <v>489510.0</v>
      </c>
      <c r="I199" s="180">
        <v>1760844.0</v>
      </c>
      <c r="J199" s="180">
        <v>220282.0</v>
      </c>
      <c r="K199" s="180">
        <v>4321218.0</v>
      </c>
      <c r="L199" s="180">
        <v>4.0</v>
      </c>
      <c r="M199" s="175"/>
      <c r="N199" s="175"/>
      <c r="O199" s="175"/>
      <c r="P199" s="175"/>
      <c r="Q199" s="175"/>
      <c r="R199" s="175"/>
      <c r="S199" s="176"/>
      <c r="T199" s="176"/>
      <c r="U199" s="176"/>
      <c r="V199" s="176"/>
      <c r="W199" s="177"/>
      <c r="X199" s="177"/>
      <c r="Y199" s="177"/>
      <c r="Z199" s="177"/>
    </row>
    <row r="200" ht="15.75" customHeight="1">
      <c r="A200" s="178">
        <v>1.69303077E8</v>
      </c>
      <c r="B200" s="179" t="s">
        <v>642</v>
      </c>
      <c r="C200" s="180">
        <v>2.1411898E7</v>
      </c>
      <c r="D200" s="180">
        <v>1362095.0</v>
      </c>
      <c r="E200" s="180">
        <v>685770.0</v>
      </c>
      <c r="F200" s="180">
        <v>21976.0</v>
      </c>
      <c r="G200" s="180">
        <v>88165.0</v>
      </c>
      <c r="H200" s="180">
        <v>117155.0</v>
      </c>
      <c r="I200" s="180">
        <v>71275.0</v>
      </c>
      <c r="J200" s="180">
        <v>0.0</v>
      </c>
      <c r="K200" s="180">
        <v>298571.0</v>
      </c>
      <c r="L200" s="180">
        <v>1963984.0</v>
      </c>
      <c r="M200" s="175"/>
      <c r="N200" s="175"/>
      <c r="O200" s="175"/>
      <c r="P200" s="175"/>
      <c r="Q200" s="175"/>
      <c r="R200" s="175"/>
      <c r="S200" s="176"/>
      <c r="T200" s="176"/>
      <c r="U200" s="176"/>
      <c r="V200" s="176"/>
      <c r="W200" s="177"/>
      <c r="X200" s="177"/>
      <c r="Y200" s="177"/>
      <c r="Z200" s="177"/>
    </row>
    <row r="201" ht="15.75" customHeight="1">
      <c r="A201" s="178">
        <v>1.69573883E8</v>
      </c>
      <c r="B201" s="179" t="s">
        <v>643</v>
      </c>
      <c r="C201" s="180">
        <v>2.1382636E7</v>
      </c>
      <c r="D201" s="180">
        <v>4813647.0</v>
      </c>
      <c r="E201" s="180">
        <v>33843.0</v>
      </c>
      <c r="F201" s="180">
        <v>72398.0</v>
      </c>
      <c r="G201" s="180">
        <v>129238.0</v>
      </c>
      <c r="H201" s="180">
        <v>13958.0</v>
      </c>
      <c r="I201" s="180">
        <v>369950.0</v>
      </c>
      <c r="J201" s="180">
        <v>39268.0</v>
      </c>
      <c r="K201" s="180">
        <v>624812.0</v>
      </c>
      <c r="L201" s="180">
        <v>7.2105369E7</v>
      </c>
      <c r="M201" s="175"/>
      <c r="N201" s="175"/>
      <c r="O201" s="175"/>
      <c r="P201" s="175"/>
      <c r="Q201" s="175"/>
      <c r="R201" s="175"/>
      <c r="S201" s="176"/>
      <c r="T201" s="176"/>
      <c r="U201" s="176"/>
      <c r="V201" s="176"/>
      <c r="W201" s="177"/>
      <c r="X201" s="177"/>
      <c r="Y201" s="177"/>
      <c r="Z201" s="177"/>
    </row>
    <row r="202" ht="15.75" customHeight="1">
      <c r="A202" s="178">
        <v>1.69264266E8</v>
      </c>
      <c r="B202" s="179" t="s">
        <v>644</v>
      </c>
      <c r="C202" s="180">
        <v>2.1342753E7</v>
      </c>
      <c r="D202" s="180">
        <v>8566596.0</v>
      </c>
      <c r="E202" s="180">
        <v>750583.0</v>
      </c>
      <c r="F202" s="180">
        <v>73143.0</v>
      </c>
      <c r="G202" s="180">
        <v>165443.0</v>
      </c>
      <c r="H202" s="180">
        <v>107048.0</v>
      </c>
      <c r="I202" s="180">
        <v>412129.0</v>
      </c>
      <c r="J202" s="180">
        <v>183580.0</v>
      </c>
      <c r="K202" s="180">
        <v>941343.0</v>
      </c>
      <c r="L202" s="180">
        <v>4.51476839E8</v>
      </c>
      <c r="M202" s="175"/>
      <c r="N202" s="175"/>
      <c r="O202" s="175"/>
      <c r="P202" s="175"/>
      <c r="Q202" s="175"/>
      <c r="R202" s="175"/>
      <c r="S202" s="176"/>
      <c r="T202" s="176"/>
      <c r="U202" s="176"/>
      <c r="V202" s="176"/>
      <c r="W202" s="177"/>
      <c r="X202" s="177"/>
      <c r="Y202" s="177"/>
      <c r="Z202" s="177"/>
    </row>
    <row r="203" ht="15.75" customHeight="1">
      <c r="A203" s="178">
        <v>1.69492866E8</v>
      </c>
      <c r="B203" s="179" t="s">
        <v>645</v>
      </c>
      <c r="C203" s="180">
        <v>2.1301106E7</v>
      </c>
      <c r="D203" s="180">
        <v>8667687.0</v>
      </c>
      <c r="E203" s="180">
        <v>491334.0</v>
      </c>
      <c r="F203" s="180">
        <v>186899.0</v>
      </c>
      <c r="G203" s="180">
        <v>577066.0</v>
      </c>
      <c r="H203" s="180">
        <v>982144.0</v>
      </c>
      <c r="I203" s="180">
        <v>345786.0</v>
      </c>
      <c r="J203" s="180">
        <v>4487.0</v>
      </c>
      <c r="K203" s="180">
        <v>2096382.0</v>
      </c>
      <c r="L203" s="180">
        <v>1.29933466E8</v>
      </c>
      <c r="M203" s="175"/>
      <c r="N203" s="175"/>
      <c r="O203" s="175"/>
      <c r="P203" s="175"/>
      <c r="Q203" s="175"/>
      <c r="R203" s="175"/>
      <c r="S203" s="176"/>
      <c r="T203" s="176"/>
      <c r="U203" s="176"/>
      <c r="V203" s="176"/>
      <c r="W203" s="177"/>
      <c r="X203" s="177"/>
      <c r="Y203" s="177"/>
      <c r="Z203" s="177"/>
    </row>
    <row r="204" ht="15.75" customHeight="1">
      <c r="A204" s="178">
        <v>1.69494962E8</v>
      </c>
      <c r="B204" s="179" t="s">
        <v>646</v>
      </c>
      <c r="C204" s="180">
        <v>2.128343E7</v>
      </c>
      <c r="D204" s="180">
        <v>754285.0</v>
      </c>
      <c r="E204" s="180">
        <v>1403969.0</v>
      </c>
      <c r="F204" s="180">
        <v>70306.0</v>
      </c>
      <c r="G204" s="180">
        <v>50183.0</v>
      </c>
      <c r="H204" s="180">
        <v>5737.0</v>
      </c>
      <c r="I204" s="180">
        <v>37269.0</v>
      </c>
      <c r="J204" s="180">
        <v>12211.0</v>
      </c>
      <c r="K204" s="180">
        <v>175706.0</v>
      </c>
      <c r="L204" s="180">
        <v>0.0</v>
      </c>
      <c r="M204" s="175"/>
      <c r="N204" s="175"/>
      <c r="O204" s="175"/>
      <c r="P204" s="175"/>
      <c r="Q204" s="175"/>
      <c r="R204" s="175"/>
      <c r="S204" s="176"/>
      <c r="T204" s="176"/>
      <c r="U204" s="176"/>
      <c r="V204" s="176"/>
      <c r="W204" s="177"/>
      <c r="X204" s="177"/>
      <c r="Y204" s="177"/>
      <c r="Z204" s="177"/>
    </row>
    <row r="205" ht="15.75" customHeight="1">
      <c r="A205" s="178">
        <v>1.69488315E8</v>
      </c>
      <c r="B205" s="179" t="s">
        <v>647</v>
      </c>
      <c r="C205" s="180">
        <v>2.1238457E7</v>
      </c>
      <c r="D205" s="180">
        <v>5434797.0</v>
      </c>
      <c r="E205" s="180">
        <v>57186.0</v>
      </c>
      <c r="F205" s="180">
        <v>220908.0</v>
      </c>
      <c r="G205" s="180">
        <v>145945.0</v>
      </c>
      <c r="H205" s="180">
        <v>42969.0</v>
      </c>
      <c r="I205" s="180">
        <v>450045.0</v>
      </c>
      <c r="J205" s="180">
        <v>21320.0</v>
      </c>
      <c r="K205" s="180">
        <v>881187.0</v>
      </c>
      <c r="L205" s="180">
        <v>7.0447194E7</v>
      </c>
      <c r="M205" s="175"/>
      <c r="N205" s="175"/>
      <c r="O205" s="175"/>
      <c r="P205" s="175"/>
      <c r="Q205" s="175"/>
      <c r="R205" s="175"/>
      <c r="S205" s="176"/>
      <c r="T205" s="176"/>
      <c r="U205" s="176"/>
      <c r="V205" s="176"/>
      <c r="W205" s="177"/>
      <c r="X205" s="177"/>
      <c r="Y205" s="177"/>
      <c r="Z205" s="177"/>
    </row>
    <row r="206" ht="15.75" customHeight="1">
      <c r="A206" s="178">
        <v>1.6950297E8</v>
      </c>
      <c r="B206" s="179" t="s">
        <v>648</v>
      </c>
      <c r="C206" s="180">
        <v>2.114512E7</v>
      </c>
      <c r="D206" s="180">
        <v>5244702.0</v>
      </c>
      <c r="E206" s="180">
        <v>1695918.0</v>
      </c>
      <c r="F206" s="180">
        <v>139483.0</v>
      </c>
      <c r="G206" s="180">
        <v>132521.0</v>
      </c>
      <c r="H206" s="180">
        <v>57361.0</v>
      </c>
      <c r="I206" s="180">
        <v>316898.0</v>
      </c>
      <c r="J206" s="180">
        <v>77667.0</v>
      </c>
      <c r="K206" s="180">
        <v>723930.0</v>
      </c>
      <c r="L206" s="180">
        <v>3549815.0</v>
      </c>
      <c r="M206" s="175"/>
      <c r="N206" s="175"/>
      <c r="O206" s="175"/>
      <c r="P206" s="175"/>
      <c r="Q206" s="175"/>
      <c r="R206" s="175"/>
      <c r="S206" s="176"/>
      <c r="T206" s="176"/>
      <c r="U206" s="176"/>
      <c r="V206" s="176"/>
      <c r="W206" s="177"/>
      <c r="X206" s="177"/>
      <c r="Y206" s="177"/>
      <c r="Z206" s="177"/>
    </row>
    <row r="207" ht="15.75" customHeight="1">
      <c r="A207" s="178">
        <v>1.69520597E8</v>
      </c>
      <c r="B207" s="179" t="s">
        <v>649</v>
      </c>
      <c r="C207" s="180">
        <v>2.1081077E7</v>
      </c>
      <c r="D207" s="180">
        <v>2497346.0</v>
      </c>
      <c r="E207" s="180">
        <v>354228.0</v>
      </c>
      <c r="F207" s="180">
        <v>15903.0</v>
      </c>
      <c r="G207" s="180">
        <v>55003.0</v>
      </c>
      <c r="H207" s="180">
        <v>72105.0</v>
      </c>
      <c r="I207" s="180">
        <v>149770.0</v>
      </c>
      <c r="J207" s="180">
        <v>29902.0</v>
      </c>
      <c r="K207" s="180">
        <v>322683.0</v>
      </c>
      <c r="L207" s="180">
        <v>3.9722656E7</v>
      </c>
      <c r="M207" s="175"/>
      <c r="N207" s="175"/>
      <c r="O207" s="175"/>
      <c r="P207" s="175"/>
      <c r="Q207" s="175"/>
      <c r="R207" s="175"/>
      <c r="S207" s="176"/>
      <c r="T207" s="176"/>
      <c r="U207" s="176"/>
      <c r="V207" s="176"/>
      <c r="W207" s="177"/>
      <c r="X207" s="177"/>
      <c r="Y207" s="177"/>
      <c r="Z207" s="177"/>
    </row>
    <row r="208" ht="15.75" customHeight="1">
      <c r="A208" s="178">
        <v>1.69371317E8</v>
      </c>
      <c r="B208" s="179" t="s">
        <v>650</v>
      </c>
      <c r="C208" s="180">
        <v>2.1072787E7</v>
      </c>
      <c r="D208" s="180">
        <v>4531451.0</v>
      </c>
      <c r="E208" s="180">
        <v>513299.0</v>
      </c>
      <c r="F208" s="180">
        <v>249545.0</v>
      </c>
      <c r="G208" s="180">
        <v>257481.0</v>
      </c>
      <c r="H208" s="180">
        <v>164070.0</v>
      </c>
      <c r="I208" s="180">
        <v>277016.0</v>
      </c>
      <c r="J208" s="180">
        <v>27007.0</v>
      </c>
      <c r="K208" s="180">
        <v>975119.0</v>
      </c>
      <c r="L208" s="180">
        <v>2.02300165E8</v>
      </c>
      <c r="M208" s="175"/>
      <c r="N208" s="175"/>
      <c r="O208" s="175"/>
      <c r="P208" s="175"/>
      <c r="Q208" s="175"/>
      <c r="R208" s="175"/>
      <c r="S208" s="176"/>
      <c r="T208" s="176"/>
      <c r="U208" s="176"/>
      <c r="V208" s="176"/>
      <c r="W208" s="177"/>
      <c r="X208" s="177"/>
      <c r="Y208" s="177"/>
      <c r="Z208" s="177"/>
    </row>
    <row r="209" ht="15.75" customHeight="1">
      <c r="A209" s="178">
        <v>1.69555231E8</v>
      </c>
      <c r="B209" s="179" t="s">
        <v>651</v>
      </c>
      <c r="C209" s="180">
        <v>2.1021434E7</v>
      </c>
      <c r="D209" s="180">
        <v>4354641.0</v>
      </c>
      <c r="E209" s="180">
        <v>262639.0</v>
      </c>
      <c r="F209" s="180">
        <v>79947.0</v>
      </c>
      <c r="G209" s="180">
        <v>423732.0</v>
      </c>
      <c r="H209" s="180">
        <v>249792.0</v>
      </c>
      <c r="I209" s="180">
        <v>151428.0</v>
      </c>
      <c r="J209" s="180">
        <v>48887.0</v>
      </c>
      <c r="K209" s="180">
        <v>953786.0</v>
      </c>
      <c r="L209" s="180">
        <v>8.4454709E7</v>
      </c>
      <c r="M209" s="175"/>
      <c r="N209" s="175"/>
      <c r="O209" s="175"/>
      <c r="P209" s="175"/>
      <c r="Q209" s="175"/>
      <c r="R209" s="175"/>
      <c r="S209" s="176"/>
      <c r="T209" s="176"/>
      <c r="U209" s="176"/>
      <c r="V209" s="176"/>
      <c r="W209" s="177"/>
      <c r="X209" s="177"/>
      <c r="Y209" s="177"/>
      <c r="Z209" s="177"/>
    </row>
    <row r="210" ht="15.75" customHeight="1">
      <c r="A210" s="178">
        <v>1.6956375E8</v>
      </c>
      <c r="B210" s="179" t="s">
        <v>652</v>
      </c>
      <c r="C210" s="180">
        <v>2.1009659E7</v>
      </c>
      <c r="D210" s="180">
        <v>3.1275506E7</v>
      </c>
      <c r="E210" s="180">
        <v>626780.0</v>
      </c>
      <c r="F210" s="180">
        <v>337724.0</v>
      </c>
      <c r="G210" s="180">
        <v>939466.0</v>
      </c>
      <c r="H210" s="180">
        <v>660270.0</v>
      </c>
      <c r="I210" s="180">
        <v>2120695.0</v>
      </c>
      <c r="J210" s="180">
        <v>274050.0</v>
      </c>
      <c r="K210" s="180">
        <v>4332205.0</v>
      </c>
      <c r="L210" s="180">
        <v>1.10263915E8</v>
      </c>
      <c r="M210" s="175"/>
      <c r="N210" s="175"/>
      <c r="O210" s="175"/>
      <c r="P210" s="175"/>
      <c r="Q210" s="175"/>
      <c r="R210" s="175"/>
      <c r="S210" s="176"/>
      <c r="T210" s="176"/>
      <c r="U210" s="176"/>
      <c r="V210" s="176"/>
      <c r="W210" s="177"/>
      <c r="X210" s="177"/>
      <c r="Y210" s="177"/>
      <c r="Z210" s="177"/>
    </row>
    <row r="211" ht="15.75" customHeight="1">
      <c r="A211" s="178">
        <v>1.6952382E8</v>
      </c>
      <c r="B211" s="179" t="s">
        <v>653</v>
      </c>
      <c r="C211" s="180">
        <v>2.0983264E7</v>
      </c>
      <c r="D211" s="180">
        <v>8156849.0</v>
      </c>
      <c r="E211" s="180">
        <v>659171.0</v>
      </c>
      <c r="F211" s="180">
        <v>296896.0</v>
      </c>
      <c r="G211" s="180">
        <v>1019159.0</v>
      </c>
      <c r="H211" s="180">
        <v>668483.0</v>
      </c>
      <c r="I211" s="180">
        <v>338522.0</v>
      </c>
      <c r="J211" s="180">
        <v>0.0</v>
      </c>
      <c r="K211" s="180">
        <v>2323060.0</v>
      </c>
      <c r="L211" s="180">
        <v>2.3917228E7</v>
      </c>
      <c r="M211" s="175"/>
      <c r="N211" s="175"/>
      <c r="O211" s="175"/>
      <c r="P211" s="175"/>
      <c r="Q211" s="175"/>
      <c r="R211" s="175"/>
      <c r="S211" s="176"/>
      <c r="T211" s="176"/>
      <c r="U211" s="176"/>
      <c r="V211" s="176"/>
      <c r="W211" s="177"/>
      <c r="X211" s="177"/>
      <c r="Y211" s="177"/>
      <c r="Z211" s="177"/>
    </row>
    <row r="212" ht="15.75" customHeight="1">
      <c r="A212" s="178">
        <v>1.69413919E8</v>
      </c>
      <c r="B212" s="179" t="s">
        <v>654</v>
      </c>
      <c r="C212" s="180">
        <v>2.0970235E7</v>
      </c>
      <c r="D212" s="180">
        <v>8037171.0</v>
      </c>
      <c r="E212" s="180">
        <v>376839.0</v>
      </c>
      <c r="F212" s="180">
        <v>255637.0</v>
      </c>
      <c r="G212" s="180">
        <v>355515.0</v>
      </c>
      <c r="H212" s="180">
        <v>524301.0</v>
      </c>
      <c r="I212" s="180">
        <v>492469.0</v>
      </c>
      <c r="J212" s="180">
        <v>12656.0</v>
      </c>
      <c r="K212" s="180">
        <v>1640578.0</v>
      </c>
      <c r="L212" s="180">
        <v>9.7129E7</v>
      </c>
      <c r="M212" s="175"/>
      <c r="N212" s="175"/>
      <c r="O212" s="175"/>
      <c r="P212" s="175"/>
      <c r="Q212" s="175"/>
      <c r="R212" s="175"/>
      <c r="S212" s="176"/>
      <c r="T212" s="176"/>
      <c r="U212" s="176"/>
      <c r="V212" s="176"/>
      <c r="W212" s="177"/>
      <c r="X212" s="177"/>
      <c r="Y212" s="177"/>
      <c r="Z212" s="177"/>
    </row>
    <row r="213" ht="15.75" customHeight="1">
      <c r="A213" s="178">
        <v>1.69049907E8</v>
      </c>
      <c r="B213" s="179" t="s">
        <v>655</v>
      </c>
      <c r="C213" s="180">
        <v>2.0863112E7</v>
      </c>
      <c r="D213" s="180">
        <v>3.5767937E7</v>
      </c>
      <c r="E213" s="180">
        <v>697147.0</v>
      </c>
      <c r="F213" s="180">
        <v>697568.0</v>
      </c>
      <c r="G213" s="180">
        <v>1406385.0</v>
      </c>
      <c r="H213" s="180">
        <v>565931.0</v>
      </c>
      <c r="I213" s="180">
        <v>2900905.0</v>
      </c>
      <c r="J213" s="180">
        <v>77144.0</v>
      </c>
      <c r="K213" s="180">
        <v>5647933.0</v>
      </c>
      <c r="L213" s="180">
        <v>0.0</v>
      </c>
      <c r="M213" s="175"/>
      <c r="N213" s="175"/>
      <c r="O213" s="175"/>
      <c r="P213" s="175"/>
      <c r="Q213" s="175"/>
      <c r="R213" s="175"/>
      <c r="S213" s="176"/>
      <c r="T213" s="176"/>
      <c r="U213" s="176"/>
      <c r="V213" s="176"/>
      <c r="W213" s="177"/>
      <c r="X213" s="177"/>
      <c r="Y213" s="177"/>
      <c r="Z213" s="177"/>
    </row>
    <row r="214" ht="15.75" customHeight="1">
      <c r="A214" s="178">
        <v>1.6908229E8</v>
      </c>
      <c r="B214" s="179" t="s">
        <v>656</v>
      </c>
      <c r="C214" s="180">
        <v>2.0856979E7</v>
      </c>
      <c r="D214" s="180">
        <v>1.3611063E7</v>
      </c>
      <c r="E214" s="180">
        <v>373616.0</v>
      </c>
      <c r="F214" s="180">
        <v>488275.0</v>
      </c>
      <c r="G214" s="180">
        <v>63486.0</v>
      </c>
      <c r="H214" s="180">
        <v>101024.0</v>
      </c>
      <c r="I214" s="180">
        <v>630004.0</v>
      </c>
      <c r="J214" s="180">
        <v>334115.0</v>
      </c>
      <c r="K214" s="180">
        <v>1616904.0</v>
      </c>
      <c r="L214" s="180">
        <v>6.3920006E7</v>
      </c>
      <c r="M214" s="175"/>
      <c r="N214" s="175"/>
      <c r="O214" s="175"/>
      <c r="P214" s="175"/>
      <c r="Q214" s="175"/>
      <c r="R214" s="175"/>
      <c r="S214" s="176"/>
      <c r="T214" s="176"/>
      <c r="U214" s="176"/>
      <c r="V214" s="176"/>
      <c r="W214" s="177"/>
      <c r="X214" s="177"/>
      <c r="Y214" s="177"/>
      <c r="Z214" s="177"/>
    </row>
    <row r="215" ht="15.75" customHeight="1">
      <c r="A215" s="178">
        <v>1.6953266E8</v>
      </c>
      <c r="B215" s="179" t="s">
        <v>657</v>
      </c>
      <c r="C215" s="180">
        <v>2.0848443E7</v>
      </c>
      <c r="D215" s="180">
        <v>4362409.0</v>
      </c>
      <c r="E215" s="180">
        <v>1976191.0</v>
      </c>
      <c r="F215" s="180">
        <v>276648.0</v>
      </c>
      <c r="G215" s="180">
        <v>548314.0</v>
      </c>
      <c r="H215" s="180">
        <v>107728.0</v>
      </c>
      <c r="I215" s="180">
        <v>277954.0</v>
      </c>
      <c r="J215" s="180">
        <v>0.0</v>
      </c>
      <c r="K215" s="180">
        <v>1210644.0</v>
      </c>
      <c r="L215" s="180">
        <v>1799999.0</v>
      </c>
      <c r="M215" s="175"/>
      <c r="N215" s="175"/>
      <c r="O215" s="175"/>
      <c r="P215" s="175"/>
      <c r="Q215" s="175"/>
      <c r="R215" s="175"/>
      <c r="S215" s="176"/>
      <c r="T215" s="176"/>
      <c r="U215" s="176"/>
      <c r="V215" s="176"/>
      <c r="W215" s="177"/>
      <c r="X215" s="177"/>
      <c r="Y215" s="177"/>
      <c r="Z215" s="177"/>
    </row>
    <row r="216" ht="15.75" customHeight="1">
      <c r="A216" s="178">
        <v>1.53755963E8</v>
      </c>
      <c r="B216" s="179" t="s">
        <v>658</v>
      </c>
      <c r="C216" s="180">
        <v>2.0829792E7</v>
      </c>
      <c r="D216" s="180">
        <v>1.9147972E7</v>
      </c>
      <c r="E216" s="180">
        <v>939948.0</v>
      </c>
      <c r="F216" s="180">
        <v>887332.0</v>
      </c>
      <c r="G216" s="180">
        <v>1564605.0</v>
      </c>
      <c r="H216" s="180">
        <v>615964.0</v>
      </c>
      <c r="I216" s="180">
        <v>1162696.0</v>
      </c>
      <c r="J216" s="180">
        <v>87524.0</v>
      </c>
      <c r="K216" s="180">
        <v>4318121.0</v>
      </c>
      <c r="L216" s="180">
        <v>1.10757311E8</v>
      </c>
      <c r="M216" s="175"/>
      <c r="N216" s="175"/>
      <c r="O216" s="175"/>
      <c r="P216" s="175"/>
      <c r="Q216" s="175"/>
      <c r="R216" s="175"/>
      <c r="S216" s="176"/>
      <c r="T216" s="176"/>
      <c r="U216" s="176"/>
      <c r="V216" s="176"/>
      <c r="W216" s="177"/>
      <c r="X216" s="177"/>
      <c r="Y216" s="177"/>
      <c r="Z216" s="177"/>
    </row>
    <row r="217" ht="15.75" customHeight="1">
      <c r="A217" s="178">
        <v>1.69063824E8</v>
      </c>
      <c r="B217" s="179" t="s">
        <v>659</v>
      </c>
      <c r="C217" s="180">
        <v>2.0749884E7</v>
      </c>
      <c r="D217" s="180">
        <v>3.9999229E7</v>
      </c>
      <c r="E217" s="180">
        <v>692374.0</v>
      </c>
      <c r="F217" s="180">
        <v>3999478.0</v>
      </c>
      <c r="G217" s="180">
        <v>726658.0</v>
      </c>
      <c r="H217" s="180">
        <v>853407.0</v>
      </c>
      <c r="I217" s="180">
        <v>2357115.0</v>
      </c>
      <c r="J217" s="180">
        <v>538062.0</v>
      </c>
      <c r="K217" s="180">
        <v>8474720.0</v>
      </c>
      <c r="L217" s="180">
        <v>1.68373351E8</v>
      </c>
      <c r="M217" s="175"/>
      <c r="N217" s="175"/>
      <c r="O217" s="175"/>
      <c r="P217" s="175"/>
      <c r="Q217" s="175"/>
      <c r="R217" s="175"/>
      <c r="S217" s="176"/>
      <c r="T217" s="176"/>
      <c r="U217" s="176"/>
      <c r="V217" s="176"/>
      <c r="W217" s="177"/>
      <c r="X217" s="177"/>
      <c r="Y217" s="177"/>
      <c r="Z217" s="177"/>
    </row>
    <row r="218" ht="15.75" customHeight="1">
      <c r="A218" s="178">
        <v>1.6954957E8</v>
      </c>
      <c r="B218" s="179" t="s">
        <v>660</v>
      </c>
      <c r="C218" s="180">
        <v>2.074094E7</v>
      </c>
      <c r="D218" s="180">
        <v>7401729.0</v>
      </c>
      <c r="E218" s="180">
        <v>1262131.0</v>
      </c>
      <c r="F218" s="180">
        <v>113135.0</v>
      </c>
      <c r="G218" s="180">
        <v>546394.0</v>
      </c>
      <c r="H218" s="180">
        <v>572351.0</v>
      </c>
      <c r="I218" s="180">
        <v>291177.0</v>
      </c>
      <c r="J218" s="180">
        <v>54257.0</v>
      </c>
      <c r="K218" s="180">
        <v>1577314.0</v>
      </c>
      <c r="L218" s="180">
        <v>1866496.0</v>
      </c>
      <c r="M218" s="175"/>
      <c r="N218" s="175"/>
      <c r="O218" s="175"/>
      <c r="P218" s="175"/>
      <c r="Q218" s="175"/>
      <c r="R218" s="175"/>
      <c r="S218" s="176"/>
      <c r="T218" s="176"/>
      <c r="U218" s="176"/>
      <c r="V218" s="176"/>
      <c r="W218" s="177"/>
      <c r="X218" s="177"/>
      <c r="Y218" s="177"/>
      <c r="Z218" s="177"/>
    </row>
    <row r="219" ht="15.75" customHeight="1">
      <c r="A219" s="178">
        <v>1.69512706E8</v>
      </c>
      <c r="B219" s="179" t="s">
        <v>661</v>
      </c>
      <c r="C219" s="180">
        <v>2.0702951E7</v>
      </c>
      <c r="D219" s="180">
        <v>5664213.0</v>
      </c>
      <c r="E219" s="180">
        <v>332003.0</v>
      </c>
      <c r="F219" s="180">
        <v>261267.0</v>
      </c>
      <c r="G219" s="180">
        <v>333747.0</v>
      </c>
      <c r="H219" s="180">
        <v>309969.0</v>
      </c>
      <c r="I219" s="180">
        <v>236735.0</v>
      </c>
      <c r="J219" s="180">
        <v>66862.0</v>
      </c>
      <c r="K219" s="180">
        <v>1208580.0</v>
      </c>
      <c r="L219" s="180">
        <v>1.35045095E8</v>
      </c>
      <c r="M219" s="175"/>
      <c r="N219" s="175"/>
      <c r="O219" s="175"/>
      <c r="P219" s="175"/>
      <c r="Q219" s="175"/>
      <c r="R219" s="175"/>
      <c r="S219" s="176"/>
      <c r="T219" s="176"/>
      <c r="U219" s="176"/>
      <c r="V219" s="176"/>
      <c r="W219" s="177"/>
      <c r="X219" s="177"/>
      <c r="Y219" s="177"/>
      <c r="Z219" s="177"/>
    </row>
    <row r="220" ht="15.75" customHeight="1">
      <c r="A220" s="178">
        <v>1.72061307E8</v>
      </c>
      <c r="B220" s="179" t="s">
        <v>662</v>
      </c>
      <c r="C220" s="180">
        <v>2.0691206E7</v>
      </c>
      <c r="D220" s="180">
        <v>4037501.0</v>
      </c>
      <c r="E220" s="180">
        <v>1161225.0</v>
      </c>
      <c r="F220" s="180">
        <v>52005.0</v>
      </c>
      <c r="G220" s="180">
        <v>91119.0</v>
      </c>
      <c r="H220" s="180">
        <v>16398.0</v>
      </c>
      <c r="I220" s="180">
        <v>202611.0</v>
      </c>
      <c r="J220" s="180">
        <v>87658.0</v>
      </c>
      <c r="K220" s="180">
        <v>449791.0</v>
      </c>
      <c r="L220" s="180">
        <v>5537678.0</v>
      </c>
      <c r="M220" s="175"/>
      <c r="N220" s="175"/>
      <c r="O220" s="175"/>
      <c r="P220" s="175"/>
      <c r="Q220" s="175"/>
      <c r="R220" s="175"/>
      <c r="S220" s="176"/>
      <c r="T220" s="176"/>
      <c r="U220" s="176"/>
      <c r="V220" s="176"/>
      <c r="W220" s="177"/>
      <c r="X220" s="177"/>
      <c r="Y220" s="177"/>
      <c r="Z220" s="177"/>
    </row>
    <row r="221" ht="15.75" customHeight="1">
      <c r="A221" s="178">
        <v>1.69587149E8</v>
      </c>
      <c r="B221" s="179" t="s">
        <v>663</v>
      </c>
      <c r="C221" s="180">
        <v>2.0615675E7</v>
      </c>
      <c r="D221" s="180">
        <v>9382774.0</v>
      </c>
      <c r="E221" s="180">
        <v>833268.0</v>
      </c>
      <c r="F221" s="180">
        <v>223000.0</v>
      </c>
      <c r="G221" s="180">
        <v>10722.0</v>
      </c>
      <c r="H221" s="180">
        <v>17075.0</v>
      </c>
      <c r="I221" s="180">
        <v>733647.0</v>
      </c>
      <c r="J221" s="180">
        <v>95598.0</v>
      </c>
      <c r="K221" s="180">
        <v>1080042.0</v>
      </c>
      <c r="L221" s="180">
        <v>1.09197085E8</v>
      </c>
      <c r="M221" s="175"/>
      <c r="N221" s="175"/>
      <c r="O221" s="175"/>
      <c r="P221" s="175"/>
      <c r="Q221" s="175"/>
      <c r="R221" s="175"/>
      <c r="S221" s="176"/>
      <c r="T221" s="176"/>
      <c r="U221" s="176"/>
      <c r="V221" s="176"/>
      <c r="W221" s="177"/>
      <c r="X221" s="177"/>
      <c r="Y221" s="177"/>
      <c r="Z221" s="177"/>
    </row>
    <row r="222" ht="15.75" customHeight="1">
      <c r="A222" s="178">
        <v>1.69579181E8</v>
      </c>
      <c r="B222" s="179" t="s">
        <v>664</v>
      </c>
      <c r="C222" s="180">
        <v>2.0519886E7</v>
      </c>
      <c r="D222" s="180">
        <v>7234705.0</v>
      </c>
      <c r="E222" s="180">
        <v>1929228.0</v>
      </c>
      <c r="F222" s="180">
        <v>103886.0</v>
      </c>
      <c r="G222" s="180">
        <v>260357.0</v>
      </c>
      <c r="H222" s="180">
        <v>222316.0</v>
      </c>
      <c r="I222" s="180">
        <v>461215.0</v>
      </c>
      <c r="J222" s="180">
        <v>59590.0</v>
      </c>
      <c r="K222" s="180">
        <v>1107364.0</v>
      </c>
      <c r="L222" s="180">
        <v>2.037065E7</v>
      </c>
      <c r="M222" s="175"/>
      <c r="N222" s="175"/>
      <c r="O222" s="175"/>
      <c r="P222" s="175"/>
      <c r="Q222" s="175"/>
      <c r="R222" s="175"/>
      <c r="S222" s="176"/>
      <c r="T222" s="176"/>
      <c r="U222" s="176"/>
      <c r="V222" s="176"/>
      <c r="W222" s="177"/>
      <c r="X222" s="177"/>
      <c r="Y222" s="177"/>
      <c r="Z222" s="177"/>
    </row>
    <row r="223" ht="15.75" customHeight="1">
      <c r="A223" s="178">
        <v>1.69469418E8</v>
      </c>
      <c r="B223" s="179" t="s">
        <v>665</v>
      </c>
      <c r="C223" s="180">
        <v>2.048578E7</v>
      </c>
      <c r="D223" s="180">
        <v>2417443.0</v>
      </c>
      <c r="E223" s="180">
        <v>2060800.0</v>
      </c>
      <c r="F223" s="180">
        <v>81597.0</v>
      </c>
      <c r="G223" s="180">
        <v>99131.0</v>
      </c>
      <c r="H223" s="180">
        <v>11063.0</v>
      </c>
      <c r="I223" s="180">
        <v>137223.0</v>
      </c>
      <c r="J223" s="180">
        <v>39319.0</v>
      </c>
      <c r="K223" s="180">
        <v>368333.0</v>
      </c>
      <c r="L223" s="180">
        <v>0.0</v>
      </c>
      <c r="M223" s="175"/>
      <c r="N223" s="175"/>
      <c r="O223" s="175"/>
      <c r="P223" s="175"/>
      <c r="Q223" s="175"/>
      <c r="R223" s="175"/>
      <c r="S223" s="176"/>
      <c r="T223" s="176"/>
      <c r="U223" s="176"/>
      <c r="V223" s="176"/>
      <c r="W223" s="177"/>
      <c r="X223" s="177"/>
      <c r="Y223" s="177"/>
      <c r="Z223" s="177"/>
    </row>
    <row r="224" ht="15.75" customHeight="1">
      <c r="A224" s="178">
        <v>2193053.0</v>
      </c>
      <c r="B224" s="179" t="s">
        <v>666</v>
      </c>
      <c r="C224" s="180">
        <v>2.0453447E7</v>
      </c>
      <c r="D224" s="180">
        <v>2796825.0</v>
      </c>
      <c r="E224" s="180">
        <v>823582.0</v>
      </c>
      <c r="F224" s="180">
        <v>24337.0</v>
      </c>
      <c r="G224" s="180">
        <v>1061.0</v>
      </c>
      <c r="H224" s="180">
        <v>30299.0</v>
      </c>
      <c r="I224" s="180">
        <v>169116.0</v>
      </c>
      <c r="J224" s="180">
        <v>48874.0</v>
      </c>
      <c r="K224" s="180">
        <v>273687.0</v>
      </c>
      <c r="L224" s="180">
        <v>7.2253245E7</v>
      </c>
      <c r="M224" s="175"/>
      <c r="N224" s="175"/>
      <c r="O224" s="175"/>
      <c r="P224" s="175"/>
      <c r="Q224" s="175"/>
      <c r="R224" s="175"/>
      <c r="S224" s="176"/>
      <c r="T224" s="176"/>
      <c r="U224" s="176"/>
      <c r="V224" s="176"/>
      <c r="W224" s="177"/>
      <c r="X224" s="177"/>
      <c r="Y224" s="177"/>
      <c r="Z224" s="177"/>
    </row>
    <row r="225" ht="15.75" customHeight="1">
      <c r="A225" s="178">
        <v>1.69564957E8</v>
      </c>
      <c r="B225" s="179" t="s">
        <v>667</v>
      </c>
      <c r="C225" s="180">
        <v>2.039945E7</v>
      </c>
      <c r="D225" s="180">
        <v>2304466.0</v>
      </c>
      <c r="E225" s="180">
        <v>1377246.0</v>
      </c>
      <c r="F225" s="180">
        <v>43712.0</v>
      </c>
      <c r="G225" s="180">
        <v>126009.0</v>
      </c>
      <c r="H225" s="180">
        <v>31824.0</v>
      </c>
      <c r="I225" s="180">
        <v>66451.0</v>
      </c>
      <c r="J225" s="180">
        <v>62595.0</v>
      </c>
      <c r="K225" s="180">
        <v>330591.0</v>
      </c>
      <c r="L225" s="180">
        <v>4.7724145E7</v>
      </c>
      <c r="M225" s="175"/>
      <c r="N225" s="175"/>
      <c r="O225" s="175"/>
      <c r="P225" s="175"/>
      <c r="Q225" s="175"/>
      <c r="R225" s="175"/>
      <c r="S225" s="176"/>
      <c r="T225" s="176"/>
      <c r="U225" s="176"/>
      <c r="V225" s="176"/>
      <c r="W225" s="177"/>
      <c r="X225" s="177"/>
      <c r="Y225" s="177"/>
      <c r="Z225" s="177"/>
    </row>
    <row r="226" ht="15.75" customHeight="1">
      <c r="A226" s="178">
        <v>1.71286333E8</v>
      </c>
      <c r="B226" s="179" t="s">
        <v>668</v>
      </c>
      <c r="C226" s="180">
        <v>2.0276682E7</v>
      </c>
      <c r="D226" s="180">
        <v>2.2776812E7</v>
      </c>
      <c r="E226" s="180">
        <v>571860.0</v>
      </c>
      <c r="F226" s="180">
        <v>69090.0</v>
      </c>
      <c r="G226" s="180">
        <v>96275.0</v>
      </c>
      <c r="H226" s="180">
        <v>144356.0</v>
      </c>
      <c r="I226" s="180">
        <v>1602334.0</v>
      </c>
      <c r="J226" s="180">
        <v>298484.0</v>
      </c>
      <c r="K226" s="180">
        <v>2210539.0</v>
      </c>
      <c r="L226" s="180">
        <v>2.43763095E8</v>
      </c>
      <c r="M226" s="175"/>
      <c r="N226" s="175"/>
      <c r="O226" s="175"/>
      <c r="P226" s="175"/>
      <c r="Q226" s="175"/>
      <c r="R226" s="175"/>
      <c r="S226" s="176"/>
      <c r="T226" s="176"/>
      <c r="U226" s="176"/>
      <c r="V226" s="176"/>
      <c r="W226" s="177"/>
      <c r="X226" s="177"/>
      <c r="Y226" s="177"/>
      <c r="Z226" s="177"/>
    </row>
    <row r="227" ht="15.75" customHeight="1">
      <c r="A227" s="178">
        <v>1.71876516E8</v>
      </c>
      <c r="B227" s="179" t="s">
        <v>669</v>
      </c>
      <c r="C227" s="180">
        <v>2.0270155E7</v>
      </c>
      <c r="D227" s="180">
        <v>8270347.0</v>
      </c>
      <c r="E227" s="180">
        <v>1535169.0</v>
      </c>
      <c r="F227" s="180">
        <v>30816.0</v>
      </c>
      <c r="G227" s="180">
        <v>24208.0</v>
      </c>
      <c r="H227" s="180">
        <v>39117.0</v>
      </c>
      <c r="I227" s="180">
        <v>527764.0</v>
      </c>
      <c r="J227" s="180">
        <v>139083.0</v>
      </c>
      <c r="K227" s="180">
        <v>760988.0</v>
      </c>
      <c r="L227" s="180">
        <v>1.54500958E8</v>
      </c>
      <c r="M227" s="175"/>
      <c r="N227" s="175"/>
      <c r="O227" s="175"/>
      <c r="P227" s="175"/>
      <c r="Q227" s="175"/>
      <c r="R227" s="175"/>
      <c r="S227" s="176"/>
      <c r="T227" s="176"/>
      <c r="U227" s="176"/>
      <c r="V227" s="176"/>
      <c r="W227" s="177"/>
      <c r="X227" s="177"/>
      <c r="Y227" s="177"/>
      <c r="Z227" s="177"/>
    </row>
    <row r="228" ht="15.75" customHeight="1">
      <c r="A228" s="178">
        <v>1.69158581E8</v>
      </c>
      <c r="B228" s="179" t="s">
        <v>670</v>
      </c>
      <c r="C228" s="180">
        <v>2.0233796E7</v>
      </c>
      <c r="D228" s="180">
        <v>3621916.0</v>
      </c>
      <c r="E228" s="180">
        <v>305456.0</v>
      </c>
      <c r="F228" s="180">
        <v>531802.0</v>
      </c>
      <c r="G228" s="180">
        <v>690428.0</v>
      </c>
      <c r="H228" s="180">
        <v>272350.0</v>
      </c>
      <c r="I228" s="180">
        <v>104530.0</v>
      </c>
      <c r="J228" s="180">
        <v>0.0</v>
      </c>
      <c r="K228" s="180">
        <v>1599110.0</v>
      </c>
      <c r="L228" s="180">
        <v>654500.0</v>
      </c>
      <c r="M228" s="175"/>
      <c r="N228" s="175"/>
      <c r="O228" s="175"/>
      <c r="P228" s="175"/>
      <c r="Q228" s="175"/>
      <c r="R228" s="175"/>
      <c r="S228" s="176"/>
      <c r="T228" s="176"/>
      <c r="U228" s="176"/>
      <c r="V228" s="176"/>
      <c r="W228" s="177"/>
      <c r="X228" s="177"/>
      <c r="Y228" s="177"/>
      <c r="Z228" s="177"/>
    </row>
    <row r="229" ht="15.75" customHeight="1">
      <c r="A229" s="178">
        <v>1.7001641E8</v>
      </c>
      <c r="B229" s="179" t="s">
        <v>671</v>
      </c>
      <c r="C229" s="180">
        <v>2.0159454E7</v>
      </c>
      <c r="D229" s="180">
        <v>5437726.0</v>
      </c>
      <c r="E229" s="180">
        <v>481089.0</v>
      </c>
      <c r="F229" s="180">
        <v>838602.0</v>
      </c>
      <c r="G229" s="180">
        <v>1342841.0</v>
      </c>
      <c r="H229" s="180">
        <v>299346.0</v>
      </c>
      <c r="I229" s="180">
        <v>80328.0</v>
      </c>
      <c r="J229" s="180">
        <v>29183.0</v>
      </c>
      <c r="K229" s="180">
        <v>2590300.0</v>
      </c>
      <c r="L229" s="180">
        <v>0.0</v>
      </c>
      <c r="M229" s="175"/>
      <c r="N229" s="175"/>
      <c r="O229" s="175"/>
      <c r="P229" s="175"/>
      <c r="Q229" s="175"/>
      <c r="R229" s="175"/>
      <c r="S229" s="176"/>
      <c r="T229" s="176"/>
      <c r="U229" s="176"/>
      <c r="V229" s="176"/>
      <c r="W229" s="177"/>
      <c r="X229" s="177"/>
      <c r="Y229" s="177"/>
      <c r="Z229" s="177"/>
    </row>
    <row r="230" ht="15.75" customHeight="1">
      <c r="A230" s="178">
        <v>1.64195208E8</v>
      </c>
      <c r="B230" s="179" t="s">
        <v>672</v>
      </c>
      <c r="C230" s="180">
        <v>2.0142925E7</v>
      </c>
      <c r="D230" s="180">
        <v>9.7185116E7</v>
      </c>
      <c r="E230" s="180">
        <v>2576836.0</v>
      </c>
      <c r="F230" s="180">
        <v>8131240.0</v>
      </c>
      <c r="G230" s="180">
        <v>2436877.0</v>
      </c>
      <c r="H230" s="180">
        <v>2061401.0</v>
      </c>
      <c r="I230" s="180">
        <v>6400847.0</v>
      </c>
      <c r="J230" s="180">
        <v>921552.0</v>
      </c>
      <c r="K230" s="180">
        <v>1.9951917E7</v>
      </c>
      <c r="L230" s="180">
        <v>9.2949922E8</v>
      </c>
      <c r="M230" s="175"/>
      <c r="N230" s="175"/>
      <c r="O230" s="175"/>
      <c r="P230" s="175"/>
      <c r="Q230" s="175"/>
      <c r="R230" s="175"/>
      <c r="S230" s="176"/>
      <c r="T230" s="176"/>
      <c r="U230" s="176"/>
      <c r="V230" s="176"/>
      <c r="W230" s="177"/>
      <c r="X230" s="177"/>
      <c r="Y230" s="177"/>
      <c r="Z230" s="177"/>
    </row>
    <row r="231" ht="15.75" customHeight="1">
      <c r="A231" s="178">
        <v>1.72792114E8</v>
      </c>
      <c r="B231" s="179" t="s">
        <v>673</v>
      </c>
      <c r="C231" s="180">
        <v>2.0137777E7</v>
      </c>
      <c r="D231" s="180">
        <v>8131378.0</v>
      </c>
      <c r="E231" s="180">
        <v>142681.0</v>
      </c>
      <c r="F231" s="180">
        <v>710731.0</v>
      </c>
      <c r="G231" s="180">
        <v>455211.0</v>
      </c>
      <c r="H231" s="180">
        <v>1041780.0</v>
      </c>
      <c r="I231" s="180">
        <v>291169.0</v>
      </c>
      <c r="J231" s="180">
        <v>0.0</v>
      </c>
      <c r="K231" s="180">
        <v>2498891.0</v>
      </c>
      <c r="L231" s="180">
        <v>3.1901991E7</v>
      </c>
      <c r="M231" s="175"/>
      <c r="N231" s="175"/>
      <c r="O231" s="175"/>
      <c r="P231" s="175"/>
      <c r="Q231" s="175"/>
      <c r="R231" s="175"/>
      <c r="S231" s="176"/>
      <c r="T231" s="176"/>
      <c r="U231" s="176"/>
      <c r="V231" s="176"/>
      <c r="W231" s="177"/>
      <c r="X231" s="177"/>
      <c r="Y231" s="177"/>
      <c r="Z231" s="177"/>
    </row>
    <row r="232" ht="15.75" customHeight="1">
      <c r="A232" s="178">
        <v>1.6918574E8</v>
      </c>
      <c r="B232" s="179" t="s">
        <v>674</v>
      </c>
      <c r="C232" s="180">
        <v>2.0093189E7</v>
      </c>
      <c r="D232" s="180">
        <v>1.918506E7</v>
      </c>
      <c r="E232" s="180">
        <v>498888.0</v>
      </c>
      <c r="F232" s="180">
        <v>358461.0</v>
      </c>
      <c r="G232" s="180">
        <v>285247.0</v>
      </c>
      <c r="H232" s="180">
        <v>1138376.0</v>
      </c>
      <c r="I232" s="180">
        <v>1141841.0</v>
      </c>
      <c r="J232" s="180">
        <v>128548.0</v>
      </c>
      <c r="K232" s="180">
        <v>3052473.0</v>
      </c>
      <c r="L232" s="180">
        <v>1.76678346E8</v>
      </c>
      <c r="M232" s="175"/>
      <c r="N232" s="175"/>
      <c r="O232" s="175"/>
      <c r="P232" s="175"/>
      <c r="Q232" s="175"/>
      <c r="R232" s="175"/>
      <c r="S232" s="176"/>
      <c r="T232" s="176"/>
      <c r="U232" s="176"/>
      <c r="V232" s="176"/>
      <c r="W232" s="177"/>
      <c r="X232" s="177"/>
      <c r="Y232" s="177"/>
      <c r="Z232" s="177"/>
    </row>
    <row r="233" ht="15.75" customHeight="1">
      <c r="A233" s="178">
        <v>1.6951013E8</v>
      </c>
      <c r="B233" s="179" t="s">
        <v>675</v>
      </c>
      <c r="C233" s="180">
        <v>2.0090676E7</v>
      </c>
      <c r="D233" s="180">
        <v>514262.0</v>
      </c>
      <c r="E233" s="180">
        <v>39106.0</v>
      </c>
      <c r="F233" s="180">
        <v>63532.0</v>
      </c>
      <c r="G233" s="180">
        <v>40614.0</v>
      </c>
      <c r="H233" s="180">
        <v>91907.0</v>
      </c>
      <c r="I233" s="180">
        <v>5270.0</v>
      </c>
      <c r="J233" s="180">
        <v>0.0</v>
      </c>
      <c r="K233" s="180">
        <v>201323.0</v>
      </c>
      <c r="L233" s="180">
        <v>0.0</v>
      </c>
      <c r="M233" s="175"/>
      <c r="N233" s="175"/>
      <c r="O233" s="175"/>
      <c r="P233" s="175"/>
      <c r="Q233" s="175"/>
      <c r="R233" s="175"/>
      <c r="S233" s="176"/>
      <c r="T233" s="176"/>
      <c r="U233" s="176"/>
      <c r="V233" s="176"/>
      <c r="W233" s="177"/>
      <c r="X233" s="177"/>
      <c r="Y233" s="177"/>
      <c r="Z233" s="177"/>
    </row>
    <row r="234" ht="15.75" customHeight="1">
      <c r="A234" s="178">
        <v>1.45350861E8</v>
      </c>
      <c r="B234" s="179" t="s">
        <v>676</v>
      </c>
      <c r="C234" s="180">
        <v>2.0075353E7</v>
      </c>
      <c r="D234" s="180">
        <v>2.3129842E7</v>
      </c>
      <c r="E234" s="180">
        <v>1905739.0</v>
      </c>
      <c r="F234" s="180">
        <v>563202.0</v>
      </c>
      <c r="G234" s="180">
        <v>1311426.0</v>
      </c>
      <c r="H234" s="180">
        <v>1167835.0</v>
      </c>
      <c r="I234" s="180">
        <v>1547251.0</v>
      </c>
      <c r="J234" s="180">
        <v>12525.0</v>
      </c>
      <c r="K234" s="180">
        <v>4602239.0</v>
      </c>
      <c r="L234" s="180">
        <v>7.7463636E7</v>
      </c>
      <c r="M234" s="175"/>
      <c r="N234" s="175"/>
      <c r="O234" s="175"/>
      <c r="P234" s="175"/>
      <c r="Q234" s="175"/>
      <c r="R234" s="175"/>
      <c r="S234" s="176"/>
      <c r="T234" s="176"/>
      <c r="U234" s="176"/>
      <c r="V234" s="176"/>
      <c r="W234" s="177"/>
      <c r="X234" s="177"/>
      <c r="Y234" s="177"/>
      <c r="Z234" s="177"/>
    </row>
    <row r="235" ht="15.75" customHeight="1">
      <c r="A235" s="178">
        <v>1.69531635E8</v>
      </c>
      <c r="B235" s="179" t="s">
        <v>677</v>
      </c>
      <c r="C235" s="180">
        <v>2.0068222E7</v>
      </c>
      <c r="D235" s="180">
        <v>8274960.0</v>
      </c>
      <c r="E235" s="180">
        <v>453615.0</v>
      </c>
      <c r="F235" s="180">
        <v>143233.0</v>
      </c>
      <c r="G235" s="180">
        <v>352169.0</v>
      </c>
      <c r="H235" s="180">
        <v>320909.0</v>
      </c>
      <c r="I235" s="180">
        <v>541720.0</v>
      </c>
      <c r="J235" s="180">
        <v>42057.0</v>
      </c>
      <c r="K235" s="180">
        <v>1400088.0</v>
      </c>
      <c r="L235" s="180">
        <v>7.1031015E7</v>
      </c>
      <c r="M235" s="175"/>
      <c r="N235" s="175"/>
      <c r="O235" s="175"/>
      <c r="P235" s="175"/>
      <c r="Q235" s="175"/>
      <c r="R235" s="175"/>
      <c r="S235" s="176"/>
      <c r="T235" s="176"/>
      <c r="U235" s="176"/>
      <c r="V235" s="176"/>
      <c r="W235" s="177"/>
      <c r="X235" s="177"/>
      <c r="Y235" s="177"/>
      <c r="Z235" s="177"/>
    </row>
    <row r="236" ht="15.75" customHeight="1">
      <c r="A236" s="178">
        <v>1.71999071E8</v>
      </c>
      <c r="B236" s="179" t="s">
        <v>678</v>
      </c>
      <c r="C236" s="180">
        <v>1.9936046E7</v>
      </c>
      <c r="D236" s="180">
        <v>5645819.0</v>
      </c>
      <c r="E236" s="180">
        <v>226807.0</v>
      </c>
      <c r="F236" s="180">
        <v>56575.0</v>
      </c>
      <c r="G236" s="180">
        <v>15717.0</v>
      </c>
      <c r="H236" s="180">
        <v>73835.0</v>
      </c>
      <c r="I236" s="180">
        <v>417697.0</v>
      </c>
      <c r="J236" s="180">
        <v>56538.0</v>
      </c>
      <c r="K236" s="180">
        <v>620362.0</v>
      </c>
      <c r="L236" s="180">
        <v>404932.0</v>
      </c>
      <c r="M236" s="175"/>
      <c r="N236" s="175"/>
      <c r="O236" s="175"/>
      <c r="P236" s="175"/>
      <c r="Q236" s="175"/>
      <c r="R236" s="175"/>
      <c r="S236" s="176"/>
      <c r="T236" s="176"/>
      <c r="U236" s="176"/>
      <c r="V236" s="176"/>
      <c r="W236" s="177"/>
      <c r="X236" s="177"/>
      <c r="Y236" s="177"/>
      <c r="Z236" s="177"/>
    </row>
    <row r="237" ht="15.75" customHeight="1">
      <c r="A237" s="178">
        <v>1.69563108E8</v>
      </c>
      <c r="B237" s="179" t="s">
        <v>679</v>
      </c>
      <c r="C237" s="180">
        <v>1.9843395E7</v>
      </c>
      <c r="D237" s="180">
        <v>2441194.0</v>
      </c>
      <c r="E237" s="180">
        <v>1634755.0</v>
      </c>
      <c r="F237" s="180">
        <v>271282.0</v>
      </c>
      <c r="G237" s="180">
        <v>276403.0</v>
      </c>
      <c r="H237" s="180">
        <v>91393.0</v>
      </c>
      <c r="I237" s="180">
        <v>45224.0</v>
      </c>
      <c r="J237" s="180">
        <v>50816.0</v>
      </c>
      <c r="K237" s="180">
        <v>735118.0</v>
      </c>
      <c r="L237" s="180">
        <v>524960.0</v>
      </c>
      <c r="M237" s="175"/>
      <c r="N237" s="175"/>
      <c r="O237" s="175"/>
      <c r="P237" s="175"/>
      <c r="Q237" s="175"/>
      <c r="R237" s="175"/>
      <c r="S237" s="176"/>
      <c r="T237" s="176"/>
      <c r="U237" s="176"/>
      <c r="V237" s="176"/>
      <c r="W237" s="177"/>
      <c r="X237" s="177"/>
      <c r="Y237" s="177"/>
      <c r="Z237" s="177"/>
    </row>
    <row r="238" ht="15.75" customHeight="1">
      <c r="A238" s="178">
        <v>1.6952637E8</v>
      </c>
      <c r="B238" s="179" t="s">
        <v>680</v>
      </c>
      <c r="C238" s="180">
        <v>1.9757034E7</v>
      </c>
      <c r="D238" s="180">
        <v>2.338752E7</v>
      </c>
      <c r="E238" s="180">
        <v>675349.0</v>
      </c>
      <c r="F238" s="180">
        <v>747883.0</v>
      </c>
      <c r="G238" s="180">
        <v>741371.0</v>
      </c>
      <c r="H238" s="180">
        <v>1023233.0</v>
      </c>
      <c r="I238" s="180">
        <v>1572609.0</v>
      </c>
      <c r="J238" s="180">
        <v>96809.0</v>
      </c>
      <c r="K238" s="180">
        <v>4181905.0</v>
      </c>
      <c r="L238" s="180">
        <v>2.83816742E8</v>
      </c>
      <c r="M238" s="175"/>
      <c r="N238" s="175"/>
      <c r="O238" s="175"/>
      <c r="P238" s="175"/>
      <c r="Q238" s="175"/>
      <c r="R238" s="175"/>
      <c r="S238" s="176"/>
      <c r="T238" s="176"/>
      <c r="U238" s="176"/>
      <c r="V238" s="176"/>
      <c r="W238" s="177"/>
      <c r="X238" s="177"/>
      <c r="Y238" s="177"/>
      <c r="Z238" s="177"/>
    </row>
    <row r="239" ht="15.75" customHeight="1">
      <c r="A239" s="178">
        <v>1.71495273E8</v>
      </c>
      <c r="B239" s="179" t="s">
        <v>681</v>
      </c>
      <c r="C239" s="180">
        <v>1.9716444E7</v>
      </c>
      <c r="D239" s="180">
        <v>4.5976636E7</v>
      </c>
      <c r="E239" s="180">
        <v>1060249.0</v>
      </c>
      <c r="F239" s="180">
        <v>2112704.0</v>
      </c>
      <c r="G239" s="180">
        <v>890215.0</v>
      </c>
      <c r="H239" s="180">
        <v>1308389.0</v>
      </c>
      <c r="I239" s="180">
        <v>3516437.0</v>
      </c>
      <c r="J239" s="180">
        <v>168787.0</v>
      </c>
      <c r="K239" s="180">
        <v>7996532.0</v>
      </c>
      <c r="L239" s="180">
        <v>3.34064174E8</v>
      </c>
      <c r="M239" s="175"/>
      <c r="N239" s="175"/>
      <c r="O239" s="175"/>
      <c r="P239" s="175"/>
      <c r="Q239" s="175"/>
      <c r="R239" s="175"/>
      <c r="S239" s="176"/>
      <c r="T239" s="176"/>
      <c r="U239" s="176"/>
      <c r="V239" s="176"/>
      <c r="W239" s="177"/>
      <c r="X239" s="177"/>
      <c r="Y239" s="177"/>
      <c r="Z239" s="177"/>
    </row>
    <row r="240" ht="15.75" customHeight="1">
      <c r="A240" s="178">
        <v>1.69669728E8</v>
      </c>
      <c r="B240" s="179" t="s">
        <v>682</v>
      </c>
      <c r="C240" s="180">
        <v>1.9701627E7</v>
      </c>
      <c r="D240" s="180">
        <v>8169147.0</v>
      </c>
      <c r="E240" s="180">
        <v>860877.0</v>
      </c>
      <c r="F240" s="180">
        <v>424015.0</v>
      </c>
      <c r="G240" s="180">
        <v>289642.0</v>
      </c>
      <c r="H240" s="180">
        <v>613015.0</v>
      </c>
      <c r="I240" s="180">
        <v>472782.0</v>
      </c>
      <c r="J240" s="180">
        <v>16259.0</v>
      </c>
      <c r="K240" s="180">
        <v>1815713.0</v>
      </c>
      <c r="L240" s="180">
        <v>9.3507785E7</v>
      </c>
      <c r="M240" s="175"/>
      <c r="N240" s="175"/>
      <c r="O240" s="175"/>
      <c r="P240" s="175"/>
      <c r="Q240" s="175"/>
      <c r="R240" s="175"/>
      <c r="S240" s="176"/>
      <c r="T240" s="176"/>
      <c r="U240" s="176"/>
      <c r="V240" s="176"/>
      <c r="W240" s="177"/>
      <c r="X240" s="177"/>
      <c r="Y240" s="177"/>
      <c r="Z240" s="177"/>
    </row>
    <row r="241" ht="15.75" customHeight="1">
      <c r="A241" s="178">
        <v>1.69490403E8</v>
      </c>
      <c r="B241" s="179" t="s">
        <v>683</v>
      </c>
      <c r="C241" s="180">
        <v>1.9682662E7</v>
      </c>
      <c r="D241" s="180">
        <v>1673166.0</v>
      </c>
      <c r="E241" s="180">
        <v>84668.0</v>
      </c>
      <c r="F241" s="180">
        <v>100651.0</v>
      </c>
      <c r="G241" s="180">
        <v>189613.0</v>
      </c>
      <c r="H241" s="180">
        <v>51610.0</v>
      </c>
      <c r="I241" s="180">
        <v>106737.0</v>
      </c>
      <c r="J241" s="180">
        <v>0.0</v>
      </c>
      <c r="K241" s="180">
        <v>448611.0</v>
      </c>
      <c r="L241" s="180">
        <v>3500000.0</v>
      </c>
      <c r="M241" s="175"/>
      <c r="N241" s="175"/>
      <c r="O241" s="175"/>
      <c r="P241" s="175"/>
      <c r="Q241" s="175"/>
      <c r="R241" s="175"/>
      <c r="S241" s="176"/>
      <c r="T241" s="176"/>
      <c r="U241" s="176"/>
      <c r="V241" s="176"/>
      <c r="W241" s="177"/>
      <c r="X241" s="177"/>
      <c r="Y241" s="177"/>
      <c r="Z241" s="177"/>
    </row>
    <row r="242" ht="15.75" customHeight="1">
      <c r="A242" s="178">
        <v>1.69234364E8</v>
      </c>
      <c r="B242" s="179" t="s">
        <v>684</v>
      </c>
      <c r="C242" s="180">
        <v>1.9657848E7</v>
      </c>
      <c r="D242" s="180">
        <v>8432454.0</v>
      </c>
      <c r="E242" s="180">
        <v>938680.0</v>
      </c>
      <c r="F242" s="180">
        <v>111882.0</v>
      </c>
      <c r="G242" s="180">
        <v>12074.0</v>
      </c>
      <c r="H242" s="180">
        <v>20135.0</v>
      </c>
      <c r="I242" s="180">
        <v>449611.0</v>
      </c>
      <c r="J242" s="180">
        <v>190464.0</v>
      </c>
      <c r="K242" s="180">
        <v>784166.0</v>
      </c>
      <c r="L242" s="180">
        <v>7.6E7</v>
      </c>
      <c r="M242" s="175"/>
      <c r="N242" s="175"/>
      <c r="O242" s="175"/>
      <c r="P242" s="175"/>
      <c r="Q242" s="175"/>
      <c r="R242" s="175"/>
      <c r="S242" s="176"/>
      <c r="T242" s="176"/>
      <c r="U242" s="176"/>
      <c r="V242" s="176"/>
      <c r="W242" s="177"/>
      <c r="X242" s="177"/>
      <c r="Y242" s="177"/>
      <c r="Z242" s="177"/>
    </row>
    <row r="243" ht="15.75" customHeight="1">
      <c r="A243" s="178">
        <v>1.69537735E8</v>
      </c>
      <c r="B243" s="179" t="s">
        <v>685</v>
      </c>
      <c r="C243" s="180">
        <v>1.9585052E7</v>
      </c>
      <c r="D243" s="180">
        <v>2157333.0</v>
      </c>
      <c r="E243" s="180">
        <v>1105101.0</v>
      </c>
      <c r="F243" s="180">
        <v>33709.0</v>
      </c>
      <c r="G243" s="180">
        <v>67686.0</v>
      </c>
      <c r="H243" s="180">
        <v>85480.0</v>
      </c>
      <c r="I243" s="180">
        <v>109868.0</v>
      </c>
      <c r="J243" s="180">
        <v>28731.0</v>
      </c>
      <c r="K243" s="180">
        <v>325474.0</v>
      </c>
      <c r="L243" s="180">
        <v>0.0</v>
      </c>
      <c r="M243" s="175"/>
      <c r="N243" s="175"/>
      <c r="O243" s="175"/>
      <c r="P243" s="175"/>
      <c r="Q243" s="175"/>
      <c r="R243" s="175"/>
      <c r="S243" s="176"/>
      <c r="T243" s="176"/>
      <c r="U243" s="176"/>
      <c r="V243" s="176"/>
      <c r="W243" s="177"/>
      <c r="X243" s="177"/>
      <c r="Y243" s="177"/>
      <c r="Z243" s="177"/>
    </row>
    <row r="244" ht="15.75" customHeight="1">
      <c r="A244" s="178">
        <v>1.69582311E8</v>
      </c>
      <c r="B244" s="179" t="s">
        <v>686</v>
      </c>
      <c r="C244" s="180">
        <v>1.9511641E7</v>
      </c>
      <c r="D244" s="180">
        <v>8535628.0</v>
      </c>
      <c r="E244" s="180">
        <v>1657406.0</v>
      </c>
      <c r="F244" s="180">
        <v>54542.0</v>
      </c>
      <c r="G244" s="180">
        <v>79700.0</v>
      </c>
      <c r="H244" s="180">
        <v>51955.0</v>
      </c>
      <c r="I244" s="180">
        <v>581588.0</v>
      </c>
      <c r="J244" s="180">
        <v>117081.0</v>
      </c>
      <c r="K244" s="180">
        <v>884866.0</v>
      </c>
      <c r="L244" s="180">
        <v>1.15977904E8</v>
      </c>
      <c r="M244" s="175"/>
      <c r="N244" s="175"/>
      <c r="O244" s="175"/>
      <c r="P244" s="175"/>
      <c r="Q244" s="175"/>
      <c r="R244" s="175"/>
      <c r="S244" s="176"/>
      <c r="T244" s="176"/>
      <c r="U244" s="176"/>
      <c r="V244" s="176"/>
      <c r="W244" s="177"/>
      <c r="X244" s="177"/>
      <c r="Y244" s="177"/>
      <c r="Z244" s="177"/>
    </row>
    <row r="245" ht="15.75" customHeight="1">
      <c r="A245" s="178">
        <v>1.6952439E8</v>
      </c>
      <c r="B245" s="179" t="s">
        <v>687</v>
      </c>
      <c r="C245" s="180">
        <v>1.9497616E7</v>
      </c>
      <c r="D245" s="180">
        <v>2027068.0</v>
      </c>
      <c r="E245" s="180">
        <v>664775.0</v>
      </c>
      <c r="F245" s="180">
        <v>29713.0</v>
      </c>
      <c r="G245" s="180">
        <v>175506.0</v>
      </c>
      <c r="H245" s="180">
        <v>63361.0</v>
      </c>
      <c r="I245" s="180">
        <v>63457.0</v>
      </c>
      <c r="J245" s="180">
        <v>39105.0</v>
      </c>
      <c r="K245" s="180">
        <v>371142.0</v>
      </c>
      <c r="L245" s="180">
        <v>8636254.0</v>
      </c>
      <c r="M245" s="175"/>
      <c r="N245" s="175"/>
      <c r="O245" s="175"/>
      <c r="P245" s="175"/>
      <c r="Q245" s="175"/>
      <c r="R245" s="175"/>
      <c r="S245" s="176"/>
      <c r="T245" s="176"/>
      <c r="U245" s="176"/>
      <c r="V245" s="176"/>
      <c r="W245" s="177"/>
      <c r="X245" s="177"/>
      <c r="Y245" s="177"/>
      <c r="Z245" s="177"/>
    </row>
    <row r="246" ht="15.75" customHeight="1">
      <c r="A246" s="178">
        <v>1.69514342E8</v>
      </c>
      <c r="B246" s="179" t="s">
        <v>688</v>
      </c>
      <c r="C246" s="180">
        <v>1.9347576E7</v>
      </c>
      <c r="D246" s="180">
        <v>1910322.0</v>
      </c>
      <c r="E246" s="180">
        <v>974653.0</v>
      </c>
      <c r="F246" s="180">
        <v>178063.0</v>
      </c>
      <c r="G246" s="180">
        <v>281055.0</v>
      </c>
      <c r="H246" s="180">
        <v>88965.0</v>
      </c>
      <c r="I246" s="180">
        <v>29942.0</v>
      </c>
      <c r="J246" s="180">
        <v>32866.0</v>
      </c>
      <c r="K246" s="180">
        <v>610891.0</v>
      </c>
      <c r="L246" s="180">
        <v>0.0</v>
      </c>
      <c r="M246" s="175"/>
      <c r="N246" s="175"/>
      <c r="O246" s="175"/>
      <c r="P246" s="175"/>
      <c r="Q246" s="175"/>
      <c r="R246" s="175"/>
      <c r="S246" s="176"/>
      <c r="T246" s="176"/>
      <c r="U246" s="176"/>
      <c r="V246" s="176"/>
      <c r="W246" s="177"/>
      <c r="X246" s="177"/>
      <c r="Y246" s="177"/>
      <c r="Z246" s="177"/>
    </row>
    <row r="247" ht="15.75" customHeight="1">
      <c r="A247" s="178">
        <v>1.69504308E8</v>
      </c>
      <c r="B247" s="179" t="s">
        <v>689</v>
      </c>
      <c r="C247" s="180">
        <v>1.9323959E7</v>
      </c>
      <c r="D247" s="180">
        <v>2440309.0</v>
      </c>
      <c r="E247" s="180">
        <v>492488.0</v>
      </c>
      <c r="F247" s="180">
        <v>208476.0</v>
      </c>
      <c r="G247" s="180">
        <v>311963.0</v>
      </c>
      <c r="H247" s="180">
        <v>113347.0</v>
      </c>
      <c r="I247" s="180">
        <v>52878.0</v>
      </c>
      <c r="J247" s="180">
        <v>39626.0</v>
      </c>
      <c r="K247" s="180">
        <v>726290.0</v>
      </c>
      <c r="L247" s="180">
        <v>1.64337334E8</v>
      </c>
      <c r="M247" s="175"/>
      <c r="N247" s="175"/>
      <c r="O247" s="175"/>
      <c r="P247" s="175"/>
      <c r="Q247" s="175"/>
      <c r="R247" s="175"/>
      <c r="S247" s="176"/>
      <c r="T247" s="176"/>
      <c r="U247" s="176"/>
      <c r="V247" s="176"/>
      <c r="W247" s="177"/>
      <c r="X247" s="177"/>
      <c r="Y247" s="177"/>
      <c r="Z247" s="177"/>
    </row>
    <row r="248" ht="15.75" customHeight="1">
      <c r="A248" s="178">
        <v>1.69578834E8</v>
      </c>
      <c r="B248" s="179" t="s">
        <v>690</v>
      </c>
      <c r="C248" s="180">
        <v>1.9321626E7</v>
      </c>
      <c r="D248" s="180">
        <v>6196305.0</v>
      </c>
      <c r="E248" s="180">
        <v>681351.0</v>
      </c>
      <c r="F248" s="180">
        <v>104209.0</v>
      </c>
      <c r="G248" s="180">
        <v>159496.0</v>
      </c>
      <c r="H248" s="180">
        <v>184363.0</v>
      </c>
      <c r="I248" s="180">
        <v>282314.0</v>
      </c>
      <c r="J248" s="180">
        <v>114794.0</v>
      </c>
      <c r="K248" s="180">
        <v>845176.0</v>
      </c>
      <c r="L248" s="180">
        <v>9.0060222E7</v>
      </c>
      <c r="M248" s="175"/>
      <c r="N248" s="175"/>
      <c r="O248" s="175"/>
      <c r="P248" s="175"/>
      <c r="Q248" s="175"/>
      <c r="R248" s="175"/>
      <c r="S248" s="176"/>
      <c r="T248" s="176"/>
      <c r="U248" s="176"/>
      <c r="V248" s="176"/>
      <c r="W248" s="177"/>
      <c r="X248" s="177"/>
      <c r="Y248" s="177"/>
      <c r="Z248" s="177"/>
    </row>
    <row r="249" ht="15.75" customHeight="1">
      <c r="A249" s="178">
        <v>1.69066406E8</v>
      </c>
      <c r="B249" s="179" t="s">
        <v>691</v>
      </c>
      <c r="C249" s="180">
        <v>1.9261394E7</v>
      </c>
      <c r="D249" s="180">
        <v>2637575.0</v>
      </c>
      <c r="E249" s="180">
        <v>512287.0</v>
      </c>
      <c r="F249" s="180">
        <v>184706.0</v>
      </c>
      <c r="G249" s="180">
        <v>82907.0</v>
      </c>
      <c r="H249" s="180">
        <v>10710.0</v>
      </c>
      <c r="I249" s="180">
        <v>203072.0</v>
      </c>
      <c r="J249" s="180">
        <v>18063.0</v>
      </c>
      <c r="K249" s="180">
        <v>499458.0</v>
      </c>
      <c r="L249" s="180">
        <v>3.10031125E8</v>
      </c>
      <c r="M249" s="175"/>
      <c r="N249" s="175"/>
      <c r="O249" s="175"/>
      <c r="P249" s="175"/>
      <c r="Q249" s="175"/>
      <c r="R249" s="175"/>
      <c r="S249" s="176"/>
      <c r="T249" s="176"/>
      <c r="U249" s="176"/>
      <c r="V249" s="176"/>
      <c r="W249" s="177"/>
      <c r="X249" s="177"/>
      <c r="Y249" s="177"/>
      <c r="Z249" s="177"/>
    </row>
    <row r="250" ht="15.75" customHeight="1">
      <c r="A250" s="178">
        <v>1.69528338E8</v>
      </c>
      <c r="B250" s="179" t="s">
        <v>692</v>
      </c>
      <c r="C250" s="180">
        <v>1.925453E7</v>
      </c>
      <c r="D250" s="180">
        <v>1446489.0</v>
      </c>
      <c r="E250" s="180">
        <v>491802.0</v>
      </c>
      <c r="F250" s="180">
        <v>156298.0</v>
      </c>
      <c r="G250" s="180">
        <v>393861.0</v>
      </c>
      <c r="H250" s="180">
        <v>55562.0</v>
      </c>
      <c r="I250" s="180">
        <v>40526.0</v>
      </c>
      <c r="J250" s="180">
        <v>0.0</v>
      </c>
      <c r="K250" s="180">
        <v>646247.0</v>
      </c>
      <c r="L250" s="180">
        <v>1.6112286E7</v>
      </c>
      <c r="M250" s="175"/>
      <c r="N250" s="175"/>
      <c r="O250" s="175"/>
      <c r="P250" s="175"/>
      <c r="Q250" s="175"/>
      <c r="R250" s="175"/>
      <c r="S250" s="176"/>
      <c r="T250" s="176"/>
      <c r="U250" s="176"/>
      <c r="V250" s="176"/>
      <c r="W250" s="177"/>
      <c r="X250" s="177"/>
      <c r="Y250" s="177"/>
      <c r="Z250" s="177"/>
    </row>
    <row r="251" ht="15.75" customHeight="1">
      <c r="A251" s="178">
        <v>1.6949989E8</v>
      </c>
      <c r="B251" s="179" t="s">
        <v>693</v>
      </c>
      <c r="C251" s="180">
        <v>1.9247163E7</v>
      </c>
      <c r="D251" s="180">
        <v>548284.0</v>
      </c>
      <c r="E251" s="180">
        <v>82518.0</v>
      </c>
      <c r="F251" s="180">
        <v>10564.0</v>
      </c>
      <c r="G251" s="180">
        <v>28280.0</v>
      </c>
      <c r="H251" s="180">
        <v>1823.0</v>
      </c>
      <c r="I251" s="180">
        <v>37592.0</v>
      </c>
      <c r="J251" s="180">
        <v>5320.0</v>
      </c>
      <c r="K251" s="180">
        <v>83579.0</v>
      </c>
      <c r="L251" s="180">
        <v>1600000.0</v>
      </c>
      <c r="M251" s="175"/>
      <c r="N251" s="175"/>
      <c r="O251" s="175"/>
      <c r="P251" s="175"/>
      <c r="Q251" s="175"/>
      <c r="R251" s="175"/>
      <c r="S251" s="176"/>
      <c r="T251" s="176"/>
      <c r="U251" s="176"/>
      <c r="V251" s="176"/>
      <c r="W251" s="177"/>
      <c r="X251" s="177"/>
      <c r="Y251" s="177"/>
      <c r="Z251" s="177"/>
    </row>
    <row r="252" ht="15.75" customHeight="1">
      <c r="A252" s="178">
        <v>9.9674795E7</v>
      </c>
      <c r="B252" s="179" t="s">
        <v>694</v>
      </c>
      <c r="C252" s="180">
        <v>1.9208921E7</v>
      </c>
      <c r="D252" s="180">
        <v>1.3049935E7</v>
      </c>
      <c r="E252" s="180">
        <v>869797.0</v>
      </c>
      <c r="F252" s="180">
        <v>9487.0</v>
      </c>
      <c r="G252" s="180">
        <v>4288.0</v>
      </c>
      <c r="H252" s="180">
        <v>58.0</v>
      </c>
      <c r="I252" s="180">
        <v>589105.0</v>
      </c>
      <c r="J252" s="180">
        <v>357409.0</v>
      </c>
      <c r="K252" s="180">
        <v>960347.0</v>
      </c>
      <c r="L252" s="180">
        <v>3.953744201E9</v>
      </c>
      <c r="M252" s="175"/>
      <c r="N252" s="175"/>
      <c r="O252" s="175"/>
      <c r="P252" s="175"/>
      <c r="Q252" s="175"/>
      <c r="R252" s="175"/>
      <c r="S252" s="176"/>
      <c r="T252" s="176"/>
      <c r="U252" s="176"/>
      <c r="V252" s="176"/>
      <c r="W252" s="177"/>
      <c r="X252" s="177"/>
      <c r="Y252" s="177"/>
      <c r="Z252" s="177"/>
    </row>
    <row r="253" ht="15.75" customHeight="1">
      <c r="A253" s="178">
        <v>1.6950434E8</v>
      </c>
      <c r="B253" s="179" t="s">
        <v>695</v>
      </c>
      <c r="C253" s="180">
        <v>1.9151266E7</v>
      </c>
      <c r="D253" s="180">
        <v>3.6745082E7</v>
      </c>
      <c r="E253" s="180">
        <v>1232611.0</v>
      </c>
      <c r="F253" s="180">
        <v>322340.0</v>
      </c>
      <c r="G253" s="180">
        <v>233794.0</v>
      </c>
      <c r="H253" s="180">
        <v>302784.0</v>
      </c>
      <c r="I253" s="180">
        <v>2118021.0</v>
      </c>
      <c r="J253" s="180">
        <v>691084.0</v>
      </c>
      <c r="K253" s="180">
        <v>3668023.0</v>
      </c>
      <c r="L253" s="180">
        <v>1.031324173E9</v>
      </c>
      <c r="M253" s="175"/>
      <c r="N253" s="175"/>
      <c r="O253" s="175"/>
      <c r="P253" s="175"/>
      <c r="Q253" s="175"/>
      <c r="R253" s="175"/>
      <c r="S253" s="176"/>
      <c r="T253" s="176"/>
      <c r="U253" s="176"/>
      <c r="V253" s="176"/>
      <c r="W253" s="177"/>
      <c r="X253" s="177"/>
      <c r="Y253" s="177"/>
      <c r="Z253" s="177"/>
    </row>
    <row r="254" ht="15.75" customHeight="1">
      <c r="A254" s="178">
        <v>1.72288037E8</v>
      </c>
      <c r="B254" s="179" t="s">
        <v>696</v>
      </c>
      <c r="C254" s="180">
        <v>1.9094597E7</v>
      </c>
      <c r="D254" s="180">
        <v>7180805.0</v>
      </c>
      <c r="E254" s="180">
        <v>344157.0</v>
      </c>
      <c r="F254" s="180">
        <v>217489.0</v>
      </c>
      <c r="G254" s="180">
        <v>341827.0</v>
      </c>
      <c r="H254" s="180">
        <v>282961.0</v>
      </c>
      <c r="I254" s="180">
        <v>532181.0</v>
      </c>
      <c r="J254" s="180">
        <v>0.0</v>
      </c>
      <c r="K254" s="180">
        <v>1374458.0</v>
      </c>
      <c r="L254" s="180">
        <v>4.40152473E8</v>
      </c>
      <c r="M254" s="175"/>
      <c r="N254" s="175"/>
      <c r="O254" s="175"/>
      <c r="P254" s="175"/>
      <c r="Q254" s="175"/>
      <c r="R254" s="175"/>
      <c r="S254" s="176"/>
      <c r="T254" s="176"/>
      <c r="U254" s="176"/>
      <c r="V254" s="176"/>
      <c r="W254" s="177"/>
      <c r="X254" s="177"/>
      <c r="Y254" s="177"/>
      <c r="Z254" s="177"/>
    </row>
    <row r="255" ht="15.75" customHeight="1">
      <c r="A255" s="178">
        <v>1.73417223E8</v>
      </c>
      <c r="B255" s="179" t="s">
        <v>697</v>
      </c>
      <c r="C255" s="180">
        <v>1.9072088E7</v>
      </c>
      <c r="D255" s="180">
        <v>3.0369992E7</v>
      </c>
      <c r="E255" s="180">
        <v>203001.0</v>
      </c>
      <c r="F255" s="180">
        <v>519590.0</v>
      </c>
      <c r="G255" s="180">
        <v>780714.0</v>
      </c>
      <c r="H255" s="180">
        <v>973564.0</v>
      </c>
      <c r="I255" s="180">
        <v>1440595.0</v>
      </c>
      <c r="J255" s="180">
        <v>520222.0</v>
      </c>
      <c r="K255" s="180">
        <v>4234685.0</v>
      </c>
      <c r="L255" s="180">
        <v>4.3910492E7</v>
      </c>
      <c r="M255" s="175"/>
      <c r="N255" s="175"/>
      <c r="O255" s="175"/>
      <c r="P255" s="175"/>
      <c r="Q255" s="175"/>
      <c r="R255" s="175"/>
      <c r="S255" s="176"/>
      <c r="T255" s="176"/>
      <c r="U255" s="176"/>
      <c r="V255" s="176"/>
      <c r="W255" s="177"/>
      <c r="X255" s="177"/>
      <c r="Y255" s="177"/>
      <c r="Z255" s="177"/>
    </row>
    <row r="256" ht="15.75" customHeight="1">
      <c r="A256" s="178">
        <v>1.69535506E8</v>
      </c>
      <c r="B256" s="179" t="s">
        <v>698</v>
      </c>
      <c r="C256" s="180">
        <v>1.9054463E7</v>
      </c>
      <c r="D256" s="180">
        <v>2.2918454E7</v>
      </c>
      <c r="E256" s="180">
        <v>1347887.0</v>
      </c>
      <c r="F256" s="180">
        <v>561803.0</v>
      </c>
      <c r="G256" s="180">
        <v>935793.0</v>
      </c>
      <c r="H256" s="180">
        <v>554682.0</v>
      </c>
      <c r="I256" s="180">
        <v>1596632.0</v>
      </c>
      <c r="J256" s="180">
        <v>137473.0</v>
      </c>
      <c r="K256" s="180">
        <v>3786383.0</v>
      </c>
      <c r="L256" s="180">
        <v>1.863433777E9</v>
      </c>
      <c r="M256" s="175"/>
      <c r="N256" s="175"/>
      <c r="O256" s="175"/>
      <c r="P256" s="175"/>
      <c r="Q256" s="175"/>
      <c r="R256" s="175"/>
      <c r="S256" s="176"/>
      <c r="T256" s="176"/>
      <c r="U256" s="176"/>
      <c r="V256" s="176"/>
      <c r="W256" s="177"/>
      <c r="X256" s="177"/>
      <c r="Y256" s="177"/>
      <c r="Z256" s="177"/>
    </row>
    <row r="257" ht="15.75" customHeight="1">
      <c r="A257" s="178">
        <v>1.69100979E8</v>
      </c>
      <c r="B257" s="179" t="s">
        <v>699</v>
      </c>
      <c r="C257" s="180">
        <v>1.8911387E7</v>
      </c>
      <c r="D257" s="180">
        <v>1.3947351E7</v>
      </c>
      <c r="E257" s="180">
        <v>1430996.0</v>
      </c>
      <c r="F257" s="180">
        <v>365975.0</v>
      </c>
      <c r="G257" s="180">
        <v>442774.0</v>
      </c>
      <c r="H257" s="180">
        <v>185987.0</v>
      </c>
      <c r="I257" s="180">
        <v>952188.0</v>
      </c>
      <c r="J257" s="180">
        <v>136139.0</v>
      </c>
      <c r="K257" s="180">
        <v>2083063.0</v>
      </c>
      <c r="L257" s="180">
        <v>1.26378469E8</v>
      </c>
      <c r="M257" s="175"/>
      <c r="N257" s="175"/>
      <c r="O257" s="175"/>
      <c r="P257" s="175"/>
      <c r="Q257" s="175"/>
      <c r="R257" s="175"/>
      <c r="S257" s="176"/>
      <c r="T257" s="176"/>
      <c r="U257" s="176"/>
      <c r="V257" s="176"/>
      <c r="W257" s="177"/>
      <c r="X257" s="177"/>
      <c r="Y257" s="177"/>
      <c r="Z257" s="177"/>
    </row>
    <row r="258" ht="15.75" customHeight="1">
      <c r="A258" s="178">
        <v>1.69549614E8</v>
      </c>
      <c r="B258" s="179" t="s">
        <v>700</v>
      </c>
      <c r="C258" s="180">
        <v>1.8909353E7</v>
      </c>
      <c r="D258" s="180">
        <v>1.6112397E7</v>
      </c>
      <c r="E258" s="180">
        <v>835712.0</v>
      </c>
      <c r="F258" s="180">
        <v>763926.0</v>
      </c>
      <c r="G258" s="180">
        <v>1331957.0</v>
      </c>
      <c r="H258" s="180">
        <v>1166062.0</v>
      </c>
      <c r="I258" s="180">
        <v>839887.0</v>
      </c>
      <c r="J258" s="180">
        <v>11629.0</v>
      </c>
      <c r="K258" s="180">
        <v>4113461.0</v>
      </c>
      <c r="L258" s="180">
        <v>2.43643633E8</v>
      </c>
      <c r="M258" s="175"/>
      <c r="N258" s="175"/>
      <c r="O258" s="175"/>
      <c r="P258" s="175"/>
      <c r="Q258" s="175"/>
      <c r="R258" s="175"/>
      <c r="S258" s="176"/>
      <c r="T258" s="176"/>
      <c r="U258" s="176"/>
      <c r="V258" s="176"/>
      <c r="W258" s="177"/>
      <c r="X258" s="177"/>
      <c r="Y258" s="177"/>
      <c r="Z258" s="177"/>
    </row>
    <row r="259" ht="15.75" customHeight="1">
      <c r="A259" s="178">
        <v>1.69546626E8</v>
      </c>
      <c r="B259" s="179" t="s">
        <v>701</v>
      </c>
      <c r="C259" s="180">
        <v>1.8875885E7</v>
      </c>
      <c r="D259" s="180">
        <v>883728.0</v>
      </c>
      <c r="E259" s="180">
        <v>771054.0</v>
      </c>
      <c r="F259" s="180">
        <v>55991.0</v>
      </c>
      <c r="G259" s="180">
        <v>25662.0</v>
      </c>
      <c r="H259" s="180">
        <v>10154.0</v>
      </c>
      <c r="I259" s="180">
        <v>30295.0</v>
      </c>
      <c r="J259" s="180">
        <v>23882.0</v>
      </c>
      <c r="K259" s="180">
        <v>145984.0</v>
      </c>
      <c r="L259" s="180">
        <v>400000.0</v>
      </c>
      <c r="M259" s="175"/>
      <c r="N259" s="175"/>
      <c r="O259" s="175"/>
      <c r="P259" s="175"/>
      <c r="Q259" s="175"/>
      <c r="R259" s="175"/>
      <c r="S259" s="176"/>
      <c r="T259" s="176"/>
      <c r="U259" s="176"/>
      <c r="V259" s="176"/>
      <c r="W259" s="177"/>
      <c r="X259" s="177"/>
      <c r="Y259" s="177"/>
      <c r="Z259" s="177"/>
    </row>
    <row r="260" ht="15.75" customHeight="1">
      <c r="A260" s="178">
        <v>1.69524172E8</v>
      </c>
      <c r="B260" s="179" t="s">
        <v>702</v>
      </c>
      <c r="C260" s="180">
        <v>1.882313E7</v>
      </c>
      <c r="D260" s="180">
        <v>2.0346686E7</v>
      </c>
      <c r="E260" s="180">
        <v>217681.0</v>
      </c>
      <c r="F260" s="180">
        <v>1669312.0</v>
      </c>
      <c r="G260" s="180">
        <v>2811790.0</v>
      </c>
      <c r="H260" s="180">
        <v>1970826.0</v>
      </c>
      <c r="I260" s="180">
        <v>625718.0</v>
      </c>
      <c r="J260" s="180">
        <v>12438.0</v>
      </c>
      <c r="K260" s="180">
        <v>7090084.0</v>
      </c>
      <c r="L260" s="180">
        <v>1.8812382E7</v>
      </c>
      <c r="M260" s="175"/>
      <c r="N260" s="175"/>
      <c r="O260" s="175"/>
      <c r="P260" s="175"/>
      <c r="Q260" s="175"/>
      <c r="R260" s="175"/>
      <c r="S260" s="176"/>
      <c r="T260" s="176"/>
      <c r="U260" s="176"/>
      <c r="V260" s="176"/>
      <c r="W260" s="177"/>
      <c r="X260" s="177"/>
      <c r="Y260" s="177"/>
      <c r="Z260" s="177"/>
    </row>
    <row r="261" ht="15.75" customHeight="1">
      <c r="A261" s="178">
        <v>1.69531073E8</v>
      </c>
      <c r="B261" s="179" t="s">
        <v>703</v>
      </c>
      <c r="C261" s="180">
        <v>1.8803932E7</v>
      </c>
      <c r="D261" s="180">
        <v>2763565.0</v>
      </c>
      <c r="E261" s="180">
        <v>689507.0</v>
      </c>
      <c r="F261" s="180">
        <v>254369.0</v>
      </c>
      <c r="G261" s="180">
        <v>111557.0</v>
      </c>
      <c r="H261" s="180">
        <v>32262.0</v>
      </c>
      <c r="I261" s="180">
        <v>236053.0</v>
      </c>
      <c r="J261" s="180">
        <v>0.0</v>
      </c>
      <c r="K261" s="180">
        <v>634241.0</v>
      </c>
      <c r="L261" s="180">
        <v>6.6335264E7</v>
      </c>
      <c r="M261" s="175"/>
      <c r="N261" s="175"/>
      <c r="O261" s="175"/>
      <c r="P261" s="175"/>
      <c r="Q261" s="175"/>
      <c r="R261" s="175"/>
      <c r="S261" s="176"/>
      <c r="T261" s="176"/>
      <c r="U261" s="176"/>
      <c r="V261" s="176"/>
      <c r="W261" s="177"/>
      <c r="X261" s="177"/>
      <c r="Y261" s="177"/>
      <c r="Z261" s="177"/>
    </row>
    <row r="262" ht="15.75" customHeight="1">
      <c r="A262" s="178">
        <v>1.69542052E8</v>
      </c>
      <c r="B262" s="179" t="s">
        <v>704</v>
      </c>
      <c r="C262" s="180">
        <v>1.8775228E7</v>
      </c>
      <c r="D262" s="180">
        <v>1579565.0</v>
      </c>
      <c r="E262" s="180">
        <v>810277.0</v>
      </c>
      <c r="F262" s="180">
        <v>13016.0</v>
      </c>
      <c r="G262" s="180">
        <v>24036.0</v>
      </c>
      <c r="H262" s="180">
        <v>3795.0</v>
      </c>
      <c r="I262" s="180">
        <v>9509.0</v>
      </c>
      <c r="J262" s="180">
        <v>70931.0</v>
      </c>
      <c r="K262" s="180">
        <v>121287.0</v>
      </c>
      <c r="L262" s="180">
        <v>0.0</v>
      </c>
      <c r="M262" s="175"/>
      <c r="N262" s="175"/>
      <c r="O262" s="175"/>
      <c r="P262" s="175"/>
      <c r="Q262" s="175"/>
      <c r="R262" s="175"/>
      <c r="S262" s="176"/>
      <c r="T262" s="176"/>
      <c r="U262" s="176"/>
      <c r="V262" s="176"/>
      <c r="W262" s="177"/>
      <c r="X262" s="177"/>
      <c r="Y262" s="177"/>
      <c r="Z262" s="177"/>
    </row>
    <row r="263" ht="15.75" customHeight="1">
      <c r="A263" s="178">
        <v>1.6896268E8</v>
      </c>
      <c r="B263" s="179" t="s">
        <v>705</v>
      </c>
      <c r="C263" s="180">
        <v>1.8733318E7</v>
      </c>
      <c r="D263" s="180">
        <v>809039.0</v>
      </c>
      <c r="E263" s="180">
        <v>29195.0</v>
      </c>
      <c r="F263" s="180">
        <v>110746.0</v>
      </c>
      <c r="G263" s="180">
        <v>232889.0</v>
      </c>
      <c r="H263" s="180">
        <v>50378.0</v>
      </c>
      <c r="I263" s="180">
        <v>11960.0</v>
      </c>
      <c r="J263" s="180">
        <v>0.0</v>
      </c>
      <c r="K263" s="180">
        <v>405973.0</v>
      </c>
      <c r="L263" s="180">
        <v>0.0</v>
      </c>
      <c r="M263" s="175"/>
      <c r="N263" s="175"/>
      <c r="O263" s="175"/>
      <c r="P263" s="175"/>
      <c r="Q263" s="175"/>
      <c r="R263" s="175"/>
      <c r="S263" s="176"/>
      <c r="T263" s="176"/>
      <c r="U263" s="176"/>
      <c r="V263" s="176"/>
      <c r="W263" s="177"/>
      <c r="X263" s="177"/>
      <c r="Y263" s="177"/>
      <c r="Z263" s="177"/>
    </row>
    <row r="264" ht="15.75" customHeight="1">
      <c r="A264" s="178">
        <v>1.69020137E8</v>
      </c>
      <c r="B264" s="179" t="s">
        <v>706</v>
      </c>
      <c r="C264" s="180">
        <v>1.8697305E7</v>
      </c>
      <c r="D264" s="180">
        <v>7.3250008E7</v>
      </c>
      <c r="E264" s="180">
        <v>1331818.0</v>
      </c>
      <c r="F264" s="180">
        <v>1953152.0</v>
      </c>
      <c r="G264" s="180">
        <v>2965921.0</v>
      </c>
      <c r="H264" s="180">
        <v>1704754.0</v>
      </c>
      <c r="I264" s="180">
        <v>5378420.0</v>
      </c>
      <c r="J264" s="180">
        <v>316216.0</v>
      </c>
      <c r="K264" s="180">
        <v>1.2318463E7</v>
      </c>
      <c r="L264" s="180">
        <v>2.17619861E8</v>
      </c>
      <c r="M264" s="175"/>
      <c r="N264" s="175"/>
      <c r="O264" s="175"/>
      <c r="P264" s="175"/>
      <c r="Q264" s="175"/>
      <c r="R264" s="175"/>
      <c r="S264" s="176"/>
      <c r="T264" s="176"/>
      <c r="U264" s="176"/>
      <c r="V264" s="176"/>
      <c r="W264" s="177"/>
      <c r="X264" s="177"/>
      <c r="Y264" s="177"/>
      <c r="Z264" s="177"/>
    </row>
    <row r="265" ht="15.75" customHeight="1">
      <c r="A265" s="178">
        <v>1.69523394E8</v>
      </c>
      <c r="B265" s="179" t="s">
        <v>707</v>
      </c>
      <c r="C265" s="180">
        <v>1.8664608E7</v>
      </c>
      <c r="D265" s="180">
        <v>3.3480924E7</v>
      </c>
      <c r="E265" s="180">
        <v>454073.0</v>
      </c>
      <c r="F265" s="180">
        <v>1947684.0</v>
      </c>
      <c r="G265" s="180">
        <v>2614334.0</v>
      </c>
      <c r="H265" s="180">
        <v>939145.0</v>
      </c>
      <c r="I265" s="180">
        <v>2119962.0</v>
      </c>
      <c r="J265" s="180">
        <v>145326.0</v>
      </c>
      <c r="K265" s="180">
        <v>7766451.0</v>
      </c>
      <c r="L265" s="180">
        <v>1.113643417E9</v>
      </c>
      <c r="M265" s="175"/>
      <c r="N265" s="175"/>
      <c r="O265" s="175"/>
      <c r="P265" s="175"/>
      <c r="Q265" s="175"/>
      <c r="R265" s="175"/>
      <c r="S265" s="176"/>
      <c r="T265" s="176"/>
      <c r="U265" s="176"/>
      <c r="V265" s="176"/>
      <c r="W265" s="177"/>
      <c r="X265" s="177"/>
      <c r="Y265" s="177"/>
      <c r="Z265" s="177"/>
    </row>
    <row r="266" ht="15.75" customHeight="1">
      <c r="A266" s="178">
        <v>1.69590032E8</v>
      </c>
      <c r="B266" s="179" t="s">
        <v>708</v>
      </c>
      <c r="C266" s="180">
        <v>1.8563462E7</v>
      </c>
      <c r="D266" s="180">
        <v>2140786.0</v>
      </c>
      <c r="E266" s="180">
        <v>1504915.0</v>
      </c>
      <c r="F266" s="180">
        <v>72220.0</v>
      </c>
      <c r="G266" s="180">
        <v>365159.0</v>
      </c>
      <c r="H266" s="180">
        <v>59576.0</v>
      </c>
      <c r="I266" s="180">
        <v>7418.0</v>
      </c>
      <c r="J266" s="180">
        <v>54177.0</v>
      </c>
      <c r="K266" s="180">
        <v>558550.0</v>
      </c>
      <c r="L266" s="180">
        <v>2235362.0</v>
      </c>
      <c r="M266" s="175"/>
      <c r="N266" s="175"/>
      <c r="O266" s="175"/>
      <c r="P266" s="175"/>
      <c r="Q266" s="175"/>
      <c r="R266" s="175"/>
      <c r="S266" s="176"/>
      <c r="T266" s="176"/>
      <c r="U266" s="176"/>
      <c r="V266" s="176"/>
      <c r="W266" s="177"/>
      <c r="X266" s="177"/>
      <c r="Y266" s="177"/>
      <c r="Z266" s="177"/>
    </row>
    <row r="267" ht="15.75" customHeight="1">
      <c r="A267" s="178">
        <v>1.7114708E8</v>
      </c>
      <c r="B267" s="179" t="s">
        <v>709</v>
      </c>
      <c r="C267" s="180">
        <v>1.8523851E7</v>
      </c>
      <c r="D267" s="180">
        <v>1.184018E7</v>
      </c>
      <c r="E267" s="180">
        <v>443286.0</v>
      </c>
      <c r="F267" s="180">
        <v>1079263.0</v>
      </c>
      <c r="G267" s="180">
        <v>122258.0</v>
      </c>
      <c r="H267" s="180">
        <v>435863.0</v>
      </c>
      <c r="I267" s="180">
        <v>960372.0</v>
      </c>
      <c r="J267" s="180">
        <v>1632.0</v>
      </c>
      <c r="K267" s="180">
        <v>2599388.0</v>
      </c>
      <c r="L267" s="180">
        <v>9.32618432E8</v>
      </c>
      <c r="M267" s="175"/>
      <c r="N267" s="175"/>
      <c r="O267" s="175"/>
      <c r="P267" s="175"/>
      <c r="Q267" s="175"/>
      <c r="R267" s="175"/>
      <c r="S267" s="176"/>
      <c r="T267" s="176"/>
      <c r="U267" s="176"/>
      <c r="V267" s="176"/>
      <c r="W267" s="177"/>
      <c r="X267" s="177"/>
      <c r="Y267" s="177"/>
      <c r="Z267" s="177"/>
    </row>
    <row r="268" ht="15.75" customHeight="1">
      <c r="A268" s="178">
        <v>1.6667934E8</v>
      </c>
      <c r="B268" s="179" t="s">
        <v>710</v>
      </c>
      <c r="C268" s="180">
        <v>1.847396E7</v>
      </c>
      <c r="D268" s="180">
        <v>2539165.0</v>
      </c>
      <c r="E268" s="180">
        <v>1517746.0</v>
      </c>
      <c r="F268" s="180">
        <v>100188.0</v>
      </c>
      <c r="G268" s="180">
        <v>119551.0</v>
      </c>
      <c r="H268" s="180">
        <v>8104.0</v>
      </c>
      <c r="I268" s="180">
        <v>140695.0</v>
      </c>
      <c r="J268" s="180">
        <v>42033.0</v>
      </c>
      <c r="K268" s="180">
        <v>410571.0</v>
      </c>
      <c r="L268" s="180">
        <v>9735531.0</v>
      </c>
      <c r="M268" s="175"/>
      <c r="N268" s="175"/>
      <c r="O268" s="175"/>
      <c r="P268" s="175"/>
      <c r="Q268" s="175"/>
      <c r="R268" s="175"/>
      <c r="S268" s="176"/>
      <c r="T268" s="176"/>
      <c r="U268" s="176"/>
      <c r="V268" s="176"/>
      <c r="W268" s="177"/>
      <c r="X268" s="177"/>
      <c r="Y268" s="177"/>
      <c r="Z268" s="177"/>
    </row>
    <row r="269" ht="15.75" customHeight="1">
      <c r="A269" s="178">
        <v>1.69548868E8</v>
      </c>
      <c r="B269" s="179" t="s">
        <v>711</v>
      </c>
      <c r="C269" s="180">
        <v>1.8452579E7</v>
      </c>
      <c r="D269" s="180">
        <v>2349001.0</v>
      </c>
      <c r="E269" s="180">
        <v>523295.0</v>
      </c>
      <c r="F269" s="180">
        <v>3456.0</v>
      </c>
      <c r="G269" s="180">
        <v>26322.0</v>
      </c>
      <c r="H269" s="180">
        <v>45254.0</v>
      </c>
      <c r="I269" s="180">
        <v>120569.0</v>
      </c>
      <c r="J269" s="180">
        <v>45448.0</v>
      </c>
      <c r="K269" s="180">
        <v>241049.0</v>
      </c>
      <c r="L269" s="180">
        <v>501874.0</v>
      </c>
      <c r="M269" s="175"/>
      <c r="N269" s="175"/>
      <c r="O269" s="175"/>
      <c r="P269" s="175"/>
      <c r="Q269" s="175"/>
      <c r="R269" s="175"/>
      <c r="S269" s="176"/>
      <c r="T269" s="176"/>
      <c r="U269" s="176"/>
      <c r="V269" s="176"/>
      <c r="W269" s="177"/>
      <c r="X269" s="177"/>
      <c r="Y269" s="177"/>
      <c r="Z269" s="177"/>
    </row>
    <row r="270" ht="15.75" customHeight="1">
      <c r="A270" s="178">
        <v>1.09739476E8</v>
      </c>
      <c r="B270" s="179" t="s">
        <v>712</v>
      </c>
      <c r="C270" s="180">
        <v>1.845042E7</v>
      </c>
      <c r="D270" s="180">
        <v>5776841.0</v>
      </c>
      <c r="E270" s="180">
        <v>1827595.0</v>
      </c>
      <c r="F270" s="180">
        <v>408446.0</v>
      </c>
      <c r="G270" s="180">
        <v>137642.0</v>
      </c>
      <c r="H270" s="180">
        <v>64872.0</v>
      </c>
      <c r="I270" s="180">
        <v>269896.0</v>
      </c>
      <c r="J270" s="180">
        <v>123071.0</v>
      </c>
      <c r="K270" s="180">
        <v>1003927.0</v>
      </c>
      <c r="L270" s="180">
        <v>3235520.0</v>
      </c>
      <c r="M270" s="175"/>
      <c r="N270" s="175"/>
      <c r="O270" s="175"/>
      <c r="P270" s="175"/>
      <c r="Q270" s="175"/>
      <c r="R270" s="175"/>
      <c r="S270" s="176"/>
      <c r="T270" s="176"/>
      <c r="U270" s="176"/>
      <c r="V270" s="176"/>
      <c r="W270" s="177"/>
      <c r="X270" s="177"/>
      <c r="Y270" s="177"/>
      <c r="Z270" s="177"/>
    </row>
    <row r="271" ht="15.75" customHeight="1">
      <c r="A271" s="178">
        <v>1.69560281E8</v>
      </c>
      <c r="B271" s="179" t="s">
        <v>713</v>
      </c>
      <c r="C271" s="180">
        <v>1.8425775E7</v>
      </c>
      <c r="D271" s="180">
        <v>1369183.0</v>
      </c>
      <c r="E271" s="180">
        <v>51114.0</v>
      </c>
      <c r="F271" s="180">
        <v>36547.0</v>
      </c>
      <c r="G271" s="180">
        <v>131533.0</v>
      </c>
      <c r="H271" s="180">
        <v>51782.0</v>
      </c>
      <c r="I271" s="180">
        <v>89168.0</v>
      </c>
      <c r="J271" s="180">
        <v>0.0</v>
      </c>
      <c r="K271" s="180">
        <v>309030.0</v>
      </c>
      <c r="L271" s="180">
        <v>1155806.0</v>
      </c>
      <c r="M271" s="175"/>
      <c r="N271" s="175"/>
      <c r="O271" s="175"/>
      <c r="P271" s="175"/>
      <c r="Q271" s="175"/>
      <c r="R271" s="175"/>
      <c r="S271" s="176"/>
      <c r="T271" s="176"/>
      <c r="U271" s="176"/>
      <c r="V271" s="176"/>
      <c r="W271" s="177"/>
      <c r="X271" s="177"/>
      <c r="Y271" s="177"/>
      <c r="Z271" s="177"/>
    </row>
    <row r="272" ht="15.75" customHeight="1">
      <c r="A272" s="178">
        <v>1.69527171E8</v>
      </c>
      <c r="B272" s="179" t="s">
        <v>714</v>
      </c>
      <c r="C272" s="180">
        <v>1.8363029E7</v>
      </c>
      <c r="D272" s="180">
        <v>657864.0</v>
      </c>
      <c r="E272" s="180">
        <v>138991.0</v>
      </c>
      <c r="F272" s="180">
        <v>70494.0</v>
      </c>
      <c r="G272" s="180">
        <v>23383.0</v>
      </c>
      <c r="H272" s="180">
        <v>17020.0</v>
      </c>
      <c r="I272" s="180">
        <v>34328.0</v>
      </c>
      <c r="J272" s="180">
        <v>9282.0</v>
      </c>
      <c r="K272" s="180">
        <v>154507.0</v>
      </c>
      <c r="L272" s="180">
        <v>9.45E7</v>
      </c>
      <c r="M272" s="175"/>
      <c r="N272" s="175"/>
      <c r="O272" s="175"/>
      <c r="P272" s="175"/>
      <c r="Q272" s="175"/>
      <c r="R272" s="175"/>
      <c r="S272" s="176"/>
      <c r="T272" s="176"/>
      <c r="U272" s="176"/>
      <c r="V272" s="176"/>
      <c r="W272" s="177"/>
      <c r="X272" s="177"/>
      <c r="Y272" s="177"/>
      <c r="Z272" s="177"/>
    </row>
    <row r="273" ht="15.75" customHeight="1">
      <c r="A273" s="178">
        <v>1.65255197E8</v>
      </c>
      <c r="B273" s="179" t="s">
        <v>715</v>
      </c>
      <c r="C273" s="180">
        <v>1.8317096E7</v>
      </c>
      <c r="D273" s="180">
        <v>1.4342849E7</v>
      </c>
      <c r="E273" s="180">
        <v>2900449.0</v>
      </c>
      <c r="F273" s="180">
        <v>349329.0</v>
      </c>
      <c r="G273" s="180">
        <v>286527.0</v>
      </c>
      <c r="H273" s="180">
        <v>51650.0</v>
      </c>
      <c r="I273" s="180">
        <v>1037255.0</v>
      </c>
      <c r="J273" s="180">
        <v>156039.0</v>
      </c>
      <c r="K273" s="180">
        <v>1880800.0</v>
      </c>
      <c r="L273" s="180">
        <v>1.82940643E8</v>
      </c>
      <c r="M273" s="175"/>
      <c r="N273" s="175"/>
      <c r="O273" s="175"/>
      <c r="P273" s="175"/>
      <c r="Q273" s="175"/>
      <c r="R273" s="175"/>
      <c r="S273" s="176"/>
      <c r="T273" s="176"/>
      <c r="U273" s="176"/>
      <c r="V273" s="176"/>
      <c r="W273" s="177"/>
      <c r="X273" s="177"/>
      <c r="Y273" s="177"/>
      <c r="Z273" s="177"/>
    </row>
    <row r="274" ht="15.75" customHeight="1">
      <c r="A274" s="178">
        <v>1.7105369E8</v>
      </c>
      <c r="B274" s="179" t="s">
        <v>716</v>
      </c>
      <c r="C274" s="180">
        <v>1.8271613E7</v>
      </c>
      <c r="D274" s="180">
        <v>1788483.0</v>
      </c>
      <c r="E274" s="180">
        <v>1152993.0</v>
      </c>
      <c r="F274" s="180">
        <v>131357.0</v>
      </c>
      <c r="G274" s="180">
        <v>139539.0</v>
      </c>
      <c r="H274" s="180">
        <v>111936.0</v>
      </c>
      <c r="I274" s="180">
        <v>41427.0</v>
      </c>
      <c r="J274" s="180">
        <v>31056.0</v>
      </c>
      <c r="K274" s="180">
        <v>455315.0</v>
      </c>
      <c r="L274" s="180">
        <v>2.2681836E7</v>
      </c>
      <c r="M274" s="175"/>
      <c r="N274" s="175"/>
      <c r="O274" s="175"/>
      <c r="P274" s="175"/>
      <c r="Q274" s="175"/>
      <c r="R274" s="175"/>
      <c r="S274" s="176"/>
      <c r="T274" s="176"/>
      <c r="U274" s="176"/>
      <c r="V274" s="176"/>
      <c r="W274" s="177"/>
      <c r="X274" s="177"/>
      <c r="Y274" s="177"/>
      <c r="Z274" s="177"/>
    </row>
    <row r="275" ht="15.75" customHeight="1">
      <c r="A275" s="178">
        <v>1.69490498E8</v>
      </c>
      <c r="B275" s="179" t="s">
        <v>717</v>
      </c>
      <c r="C275" s="180">
        <v>1.8270647E7</v>
      </c>
      <c r="D275" s="180">
        <v>1.5012508E7</v>
      </c>
      <c r="E275" s="180">
        <v>715824.0</v>
      </c>
      <c r="F275" s="180">
        <v>742813.0</v>
      </c>
      <c r="G275" s="180">
        <v>1075213.0</v>
      </c>
      <c r="H275" s="180">
        <v>531080.0</v>
      </c>
      <c r="I275" s="180">
        <v>865166.0</v>
      </c>
      <c r="J275" s="180">
        <v>96877.0</v>
      </c>
      <c r="K275" s="180">
        <v>3311149.0</v>
      </c>
      <c r="L275" s="180">
        <v>3.1652115E7</v>
      </c>
      <c r="M275" s="175"/>
      <c r="N275" s="175"/>
      <c r="O275" s="175"/>
      <c r="P275" s="175"/>
      <c r="Q275" s="175"/>
      <c r="R275" s="175"/>
      <c r="S275" s="176"/>
      <c r="T275" s="176"/>
      <c r="U275" s="176"/>
      <c r="V275" s="176"/>
      <c r="W275" s="177"/>
      <c r="X275" s="177"/>
      <c r="Y275" s="177"/>
      <c r="Z275" s="177"/>
    </row>
    <row r="276" ht="15.75" customHeight="1">
      <c r="A276" s="178">
        <v>1.69481978E8</v>
      </c>
      <c r="B276" s="179" t="s">
        <v>718</v>
      </c>
      <c r="C276" s="180">
        <v>1.8257176E7</v>
      </c>
      <c r="D276" s="180">
        <v>5580672.0</v>
      </c>
      <c r="E276" s="180">
        <v>640259.0</v>
      </c>
      <c r="F276" s="180">
        <v>220584.0</v>
      </c>
      <c r="G276" s="180">
        <v>842288.0</v>
      </c>
      <c r="H276" s="180">
        <v>298770.0</v>
      </c>
      <c r="I276" s="180">
        <v>219590.0</v>
      </c>
      <c r="J276" s="180">
        <v>23050.0</v>
      </c>
      <c r="K276" s="180">
        <v>1604282.0</v>
      </c>
      <c r="L276" s="180">
        <v>6585537.0</v>
      </c>
      <c r="M276" s="175"/>
      <c r="N276" s="175"/>
      <c r="O276" s="175"/>
      <c r="P276" s="175"/>
      <c r="Q276" s="175"/>
      <c r="R276" s="175"/>
      <c r="S276" s="176"/>
      <c r="T276" s="176"/>
      <c r="U276" s="176"/>
      <c r="V276" s="176"/>
      <c r="W276" s="177"/>
      <c r="X276" s="177"/>
      <c r="Y276" s="177"/>
      <c r="Z276" s="177"/>
    </row>
    <row r="277" ht="15.75" customHeight="1">
      <c r="A277" s="178">
        <v>1.51387352E8</v>
      </c>
      <c r="B277" s="179" t="s">
        <v>719</v>
      </c>
      <c r="C277" s="180">
        <v>1.8164314E7</v>
      </c>
      <c r="D277" s="180">
        <v>3657283.0</v>
      </c>
      <c r="E277" s="180">
        <v>1357142.0</v>
      </c>
      <c r="F277" s="180">
        <v>37677.0</v>
      </c>
      <c r="G277" s="180">
        <v>22196.0</v>
      </c>
      <c r="H277" s="180">
        <v>8164.0</v>
      </c>
      <c r="I277" s="180">
        <v>328584.0</v>
      </c>
      <c r="J277" s="180">
        <v>14343.0</v>
      </c>
      <c r="K277" s="180">
        <v>410964.0</v>
      </c>
      <c r="L277" s="180">
        <v>0.0</v>
      </c>
      <c r="M277" s="175"/>
      <c r="N277" s="175"/>
      <c r="O277" s="175"/>
      <c r="P277" s="175"/>
      <c r="Q277" s="175"/>
      <c r="R277" s="175"/>
      <c r="S277" s="176"/>
      <c r="T277" s="176"/>
      <c r="U277" s="176"/>
      <c r="V277" s="176"/>
      <c r="W277" s="177"/>
      <c r="X277" s="177"/>
      <c r="Y277" s="177"/>
      <c r="Z277" s="177"/>
    </row>
    <row r="278" ht="15.75" customHeight="1">
      <c r="A278" s="178">
        <v>1.69568037E8</v>
      </c>
      <c r="B278" s="179" t="s">
        <v>720</v>
      </c>
      <c r="C278" s="180">
        <v>1.8141417E7</v>
      </c>
      <c r="D278" s="180">
        <v>2585453.0</v>
      </c>
      <c r="E278" s="180">
        <v>1069038.0</v>
      </c>
      <c r="F278" s="180">
        <v>184575.0</v>
      </c>
      <c r="G278" s="180">
        <v>217065.0</v>
      </c>
      <c r="H278" s="180">
        <v>33207.0</v>
      </c>
      <c r="I278" s="180">
        <v>198158.0</v>
      </c>
      <c r="J278" s="180">
        <v>0.0</v>
      </c>
      <c r="K278" s="180">
        <v>633005.0</v>
      </c>
      <c r="L278" s="180">
        <v>0.0</v>
      </c>
      <c r="M278" s="175"/>
      <c r="N278" s="175"/>
      <c r="O278" s="175"/>
      <c r="P278" s="175"/>
      <c r="Q278" s="175"/>
      <c r="R278" s="175"/>
      <c r="S278" s="176"/>
      <c r="T278" s="176"/>
      <c r="U278" s="176"/>
      <c r="V278" s="176"/>
      <c r="W278" s="177"/>
      <c r="X278" s="177"/>
      <c r="Y278" s="177"/>
      <c r="Z278" s="177"/>
    </row>
    <row r="279" ht="15.75" customHeight="1">
      <c r="A279" s="178">
        <v>1.71087239E8</v>
      </c>
      <c r="B279" s="179" t="s">
        <v>721</v>
      </c>
      <c r="C279" s="180">
        <v>1.8032569E7</v>
      </c>
      <c r="D279" s="180">
        <v>3023470.0</v>
      </c>
      <c r="E279" s="180">
        <v>169372.0</v>
      </c>
      <c r="F279" s="180">
        <v>104793.0</v>
      </c>
      <c r="G279" s="180">
        <v>118702.0</v>
      </c>
      <c r="H279" s="180">
        <v>95067.0</v>
      </c>
      <c r="I279" s="180">
        <v>217180.0</v>
      </c>
      <c r="J279" s="180">
        <v>10652.0</v>
      </c>
      <c r="K279" s="180">
        <v>546394.0</v>
      </c>
      <c r="L279" s="180">
        <v>6.34387253E8</v>
      </c>
      <c r="M279" s="175"/>
      <c r="N279" s="175"/>
      <c r="O279" s="175"/>
      <c r="P279" s="175"/>
      <c r="Q279" s="175"/>
      <c r="R279" s="175"/>
      <c r="S279" s="176"/>
      <c r="T279" s="176"/>
      <c r="U279" s="176"/>
      <c r="V279" s="176"/>
      <c r="W279" s="177"/>
      <c r="X279" s="177"/>
      <c r="Y279" s="177"/>
      <c r="Z279" s="177"/>
    </row>
    <row r="280" ht="15.75" customHeight="1">
      <c r="A280" s="178">
        <v>1.69511358E8</v>
      </c>
      <c r="B280" s="179" t="s">
        <v>722</v>
      </c>
      <c r="C280" s="180">
        <v>1.7953695E7</v>
      </c>
      <c r="D280" s="180">
        <v>4694204.0</v>
      </c>
      <c r="E280" s="180">
        <v>299738.0</v>
      </c>
      <c r="F280" s="180">
        <v>107450.0</v>
      </c>
      <c r="G280" s="180">
        <v>175565.0</v>
      </c>
      <c r="H280" s="180">
        <v>638671.0</v>
      </c>
      <c r="I280" s="180">
        <v>176662.0</v>
      </c>
      <c r="J280" s="180">
        <v>14.0</v>
      </c>
      <c r="K280" s="180">
        <v>1098362.0</v>
      </c>
      <c r="L280" s="180">
        <v>0.0</v>
      </c>
      <c r="M280" s="175"/>
      <c r="N280" s="175"/>
      <c r="O280" s="175"/>
      <c r="P280" s="175"/>
      <c r="Q280" s="175"/>
      <c r="R280" s="175"/>
      <c r="S280" s="176"/>
      <c r="T280" s="176"/>
      <c r="U280" s="176"/>
      <c r="V280" s="176"/>
      <c r="W280" s="177"/>
      <c r="X280" s="177"/>
      <c r="Y280" s="177"/>
      <c r="Z280" s="177"/>
    </row>
    <row r="281" ht="15.75" customHeight="1">
      <c r="A281" s="178">
        <v>1.69096213E8</v>
      </c>
      <c r="B281" s="179" t="s">
        <v>723</v>
      </c>
      <c r="C281" s="180">
        <v>1.7782465E7</v>
      </c>
      <c r="D281" s="180">
        <v>1812368.0</v>
      </c>
      <c r="E281" s="180">
        <v>0.0</v>
      </c>
      <c r="F281" s="180">
        <v>55791.0</v>
      </c>
      <c r="G281" s="180">
        <v>355545.0</v>
      </c>
      <c r="H281" s="180">
        <v>0.0</v>
      </c>
      <c r="I281" s="180">
        <v>98564.0</v>
      </c>
      <c r="J281" s="180">
        <v>5224.0</v>
      </c>
      <c r="K281" s="180">
        <v>515124.0</v>
      </c>
      <c r="L281" s="180">
        <v>2.5283593E7</v>
      </c>
      <c r="M281" s="175"/>
      <c r="N281" s="175"/>
      <c r="O281" s="175"/>
      <c r="P281" s="175"/>
      <c r="Q281" s="175"/>
      <c r="R281" s="175"/>
      <c r="S281" s="176"/>
      <c r="T281" s="176"/>
      <c r="U281" s="176"/>
      <c r="V281" s="176"/>
      <c r="W281" s="177"/>
      <c r="X281" s="177"/>
      <c r="Y281" s="177"/>
      <c r="Z281" s="177"/>
    </row>
    <row r="282" ht="15.75" customHeight="1">
      <c r="A282" s="178">
        <v>1.73578964E8</v>
      </c>
      <c r="B282" s="179" t="s">
        <v>724</v>
      </c>
      <c r="C282" s="180">
        <v>1.7707705E7</v>
      </c>
      <c r="D282" s="180">
        <v>9812197.0</v>
      </c>
      <c r="E282" s="180">
        <v>659676.0</v>
      </c>
      <c r="F282" s="180">
        <v>47095.0</v>
      </c>
      <c r="G282" s="180">
        <v>163845.0</v>
      </c>
      <c r="H282" s="180">
        <v>491402.0</v>
      </c>
      <c r="I282" s="180">
        <v>750948.0</v>
      </c>
      <c r="J282" s="180">
        <v>0.0</v>
      </c>
      <c r="K282" s="180">
        <v>1453290.0</v>
      </c>
      <c r="L282" s="180">
        <v>2.0E7</v>
      </c>
      <c r="M282" s="175"/>
      <c r="N282" s="175"/>
      <c r="O282" s="175"/>
      <c r="P282" s="175"/>
      <c r="Q282" s="175"/>
      <c r="R282" s="175"/>
      <c r="S282" s="176"/>
      <c r="T282" s="176"/>
      <c r="U282" s="176"/>
      <c r="V282" s="176"/>
      <c r="W282" s="177"/>
      <c r="X282" s="177"/>
      <c r="Y282" s="177"/>
      <c r="Z282" s="177"/>
    </row>
    <row r="283" ht="15.75" customHeight="1">
      <c r="A283" s="178">
        <v>1.69480183E8</v>
      </c>
      <c r="B283" s="179" t="s">
        <v>725</v>
      </c>
      <c r="C283" s="180">
        <v>1.7630655E7</v>
      </c>
      <c r="D283" s="180">
        <v>1282350.0</v>
      </c>
      <c r="E283" s="180">
        <v>544482.0</v>
      </c>
      <c r="F283" s="180">
        <v>327563.0</v>
      </c>
      <c r="G283" s="180">
        <v>213425.0</v>
      </c>
      <c r="H283" s="180">
        <v>33552.0</v>
      </c>
      <c r="I283" s="180">
        <v>52212.0</v>
      </c>
      <c r="J283" s="180">
        <v>6683.0</v>
      </c>
      <c r="K283" s="180">
        <v>633435.0</v>
      </c>
      <c r="L283" s="180">
        <v>6.1027017E7</v>
      </c>
      <c r="M283" s="175"/>
      <c r="N283" s="175"/>
      <c r="O283" s="175"/>
      <c r="P283" s="175"/>
      <c r="Q283" s="175"/>
      <c r="R283" s="175"/>
      <c r="S283" s="176"/>
      <c r="T283" s="176"/>
      <c r="U283" s="176"/>
      <c r="V283" s="176"/>
      <c r="W283" s="177"/>
      <c r="X283" s="177"/>
      <c r="Y283" s="177"/>
      <c r="Z283" s="177"/>
    </row>
    <row r="284" ht="15.75" customHeight="1">
      <c r="A284" s="178">
        <v>1.69557067E8</v>
      </c>
      <c r="B284" s="179" t="s">
        <v>726</v>
      </c>
      <c r="C284" s="180">
        <v>1.7584458E7</v>
      </c>
      <c r="D284" s="180">
        <v>3182530.0</v>
      </c>
      <c r="E284" s="180">
        <v>1271626.0</v>
      </c>
      <c r="F284" s="180">
        <v>93831.0</v>
      </c>
      <c r="G284" s="180">
        <v>154203.0</v>
      </c>
      <c r="H284" s="180">
        <v>77662.0</v>
      </c>
      <c r="I284" s="180">
        <v>112485.0</v>
      </c>
      <c r="J284" s="180">
        <v>70993.0</v>
      </c>
      <c r="K284" s="180">
        <v>509174.0</v>
      </c>
      <c r="L284" s="180">
        <v>20000.0</v>
      </c>
      <c r="M284" s="175"/>
      <c r="N284" s="175"/>
      <c r="O284" s="175"/>
      <c r="P284" s="175"/>
      <c r="Q284" s="175"/>
      <c r="R284" s="175"/>
      <c r="S284" s="176"/>
      <c r="T284" s="176"/>
      <c r="U284" s="176"/>
      <c r="V284" s="176"/>
      <c r="W284" s="177"/>
      <c r="X284" s="177"/>
      <c r="Y284" s="177"/>
      <c r="Z284" s="177"/>
    </row>
    <row r="285" ht="15.75" customHeight="1">
      <c r="A285" s="178">
        <v>1.69520065E8</v>
      </c>
      <c r="B285" s="179" t="s">
        <v>727</v>
      </c>
      <c r="C285" s="180">
        <v>1.7568229E7</v>
      </c>
      <c r="D285" s="180">
        <v>3200959.0</v>
      </c>
      <c r="E285" s="180">
        <v>506736.0</v>
      </c>
      <c r="F285" s="180">
        <v>90538.0</v>
      </c>
      <c r="G285" s="180">
        <v>151099.0</v>
      </c>
      <c r="H285" s="180">
        <v>95186.0</v>
      </c>
      <c r="I285" s="180">
        <v>220097.0</v>
      </c>
      <c r="J285" s="180">
        <v>14947.0</v>
      </c>
      <c r="K285" s="180">
        <v>571867.0</v>
      </c>
      <c r="L285" s="180">
        <v>1.99005229E8</v>
      </c>
      <c r="M285" s="175"/>
      <c r="N285" s="175"/>
      <c r="O285" s="175"/>
      <c r="P285" s="175"/>
      <c r="Q285" s="175"/>
      <c r="R285" s="175"/>
      <c r="S285" s="176"/>
      <c r="T285" s="176"/>
      <c r="U285" s="176"/>
      <c r="V285" s="176"/>
      <c r="W285" s="177"/>
      <c r="X285" s="177"/>
      <c r="Y285" s="177"/>
      <c r="Z285" s="177"/>
    </row>
    <row r="286" ht="15.75" customHeight="1">
      <c r="A286" s="178">
        <v>1.65497073E8</v>
      </c>
      <c r="B286" s="179" t="s">
        <v>728</v>
      </c>
      <c r="C286" s="180">
        <v>1.7548378E7</v>
      </c>
      <c r="D286" s="180">
        <v>2109797.0</v>
      </c>
      <c r="E286" s="180">
        <v>259888.0</v>
      </c>
      <c r="F286" s="180">
        <v>53466.0</v>
      </c>
      <c r="G286" s="180">
        <v>180767.0</v>
      </c>
      <c r="H286" s="180">
        <v>118460.0</v>
      </c>
      <c r="I286" s="180">
        <v>104315.0</v>
      </c>
      <c r="J286" s="180">
        <v>11029.0</v>
      </c>
      <c r="K286" s="180">
        <v>468037.0</v>
      </c>
      <c r="L286" s="180">
        <v>8.7326335E7</v>
      </c>
      <c r="M286" s="175"/>
      <c r="N286" s="175"/>
      <c r="O286" s="175"/>
      <c r="P286" s="175"/>
      <c r="Q286" s="175"/>
      <c r="R286" s="175"/>
      <c r="S286" s="176"/>
      <c r="T286" s="176"/>
      <c r="U286" s="176"/>
      <c r="V286" s="176"/>
      <c r="W286" s="177"/>
      <c r="X286" s="177"/>
      <c r="Y286" s="177"/>
      <c r="Z286" s="177"/>
    </row>
    <row r="287" ht="15.75" customHeight="1">
      <c r="A287" s="178">
        <v>1.695135E8</v>
      </c>
      <c r="B287" s="179" t="s">
        <v>729</v>
      </c>
      <c r="C287" s="180">
        <v>1.7406228E7</v>
      </c>
      <c r="D287" s="180">
        <v>2.1678429E7</v>
      </c>
      <c r="E287" s="180">
        <v>739358.0</v>
      </c>
      <c r="F287" s="180">
        <v>1280017.0</v>
      </c>
      <c r="G287" s="180">
        <v>907198.0</v>
      </c>
      <c r="H287" s="180">
        <v>872475.0</v>
      </c>
      <c r="I287" s="180">
        <v>1441441.0</v>
      </c>
      <c r="J287" s="180">
        <v>85186.0</v>
      </c>
      <c r="K287" s="180">
        <v>4586317.0</v>
      </c>
      <c r="L287" s="180">
        <v>1.30122086E8</v>
      </c>
      <c r="M287" s="175"/>
      <c r="N287" s="175"/>
      <c r="O287" s="175"/>
      <c r="P287" s="175"/>
      <c r="Q287" s="175"/>
      <c r="R287" s="175"/>
      <c r="S287" s="176"/>
      <c r="T287" s="176"/>
      <c r="U287" s="176"/>
      <c r="V287" s="176"/>
      <c r="W287" s="177"/>
      <c r="X287" s="177"/>
      <c r="Y287" s="177"/>
      <c r="Z287" s="177"/>
    </row>
    <row r="288" ht="15.75" customHeight="1">
      <c r="A288" s="178">
        <v>1.69550594E8</v>
      </c>
      <c r="B288" s="179" t="s">
        <v>730</v>
      </c>
      <c r="C288" s="180">
        <v>1.7329945E7</v>
      </c>
      <c r="D288" s="180">
        <v>4609530.0</v>
      </c>
      <c r="E288" s="180">
        <v>857218.0</v>
      </c>
      <c r="F288" s="180">
        <v>218871.0</v>
      </c>
      <c r="G288" s="180">
        <v>982110.0</v>
      </c>
      <c r="H288" s="180">
        <v>302759.0</v>
      </c>
      <c r="I288" s="180">
        <v>139050.0</v>
      </c>
      <c r="J288" s="180">
        <v>0.0</v>
      </c>
      <c r="K288" s="180">
        <v>1642790.0</v>
      </c>
      <c r="L288" s="180">
        <v>984125.0</v>
      </c>
      <c r="M288" s="175"/>
      <c r="N288" s="175"/>
      <c r="O288" s="175"/>
      <c r="P288" s="175"/>
      <c r="Q288" s="175"/>
      <c r="R288" s="175"/>
      <c r="S288" s="176"/>
      <c r="T288" s="176"/>
      <c r="U288" s="176"/>
      <c r="V288" s="176"/>
      <c r="W288" s="177"/>
      <c r="X288" s="177"/>
      <c r="Y288" s="177"/>
      <c r="Z288" s="177"/>
    </row>
    <row r="289" ht="15.75" customHeight="1">
      <c r="A289" s="178">
        <v>1.69525755E8</v>
      </c>
      <c r="B289" s="179" t="s">
        <v>731</v>
      </c>
      <c r="C289" s="180">
        <v>1.731206E7</v>
      </c>
      <c r="D289" s="180">
        <v>9423906.0</v>
      </c>
      <c r="E289" s="180">
        <v>962568.0</v>
      </c>
      <c r="F289" s="180">
        <v>2508780.0</v>
      </c>
      <c r="G289" s="180">
        <v>289067.0</v>
      </c>
      <c r="H289" s="180">
        <v>343034.0</v>
      </c>
      <c r="I289" s="180">
        <v>616866.0</v>
      </c>
      <c r="J289" s="180">
        <v>40161.0</v>
      </c>
      <c r="K289" s="180">
        <v>3797908.0</v>
      </c>
      <c r="L289" s="180">
        <v>0.0</v>
      </c>
      <c r="M289" s="175"/>
      <c r="N289" s="175"/>
      <c r="O289" s="175"/>
      <c r="P289" s="175"/>
      <c r="Q289" s="175"/>
      <c r="R289" s="175"/>
      <c r="S289" s="176"/>
      <c r="T289" s="176"/>
      <c r="U289" s="176"/>
      <c r="V289" s="176"/>
      <c r="W289" s="177"/>
      <c r="X289" s="177"/>
      <c r="Y289" s="177"/>
      <c r="Z289" s="177"/>
    </row>
    <row r="290" ht="15.75" customHeight="1">
      <c r="A290" s="178">
        <v>1.69589835E8</v>
      </c>
      <c r="B290" s="179" t="s">
        <v>732</v>
      </c>
      <c r="C290" s="180">
        <v>1.7280571E7</v>
      </c>
      <c r="D290" s="180">
        <v>2134859.0</v>
      </c>
      <c r="E290" s="180">
        <v>161515.0</v>
      </c>
      <c r="F290" s="180">
        <v>91238.0</v>
      </c>
      <c r="G290" s="180">
        <v>155435.0</v>
      </c>
      <c r="H290" s="180">
        <v>83843.0</v>
      </c>
      <c r="I290" s="180">
        <v>147037.0</v>
      </c>
      <c r="J290" s="180">
        <v>0.0</v>
      </c>
      <c r="K290" s="180">
        <v>477553.0</v>
      </c>
      <c r="L290" s="180">
        <v>0.0</v>
      </c>
      <c r="M290" s="175"/>
      <c r="N290" s="175"/>
      <c r="O290" s="175"/>
      <c r="P290" s="175"/>
      <c r="Q290" s="175"/>
      <c r="R290" s="175"/>
      <c r="S290" s="176"/>
      <c r="T290" s="176"/>
      <c r="U290" s="176"/>
      <c r="V290" s="176"/>
      <c r="W290" s="177"/>
      <c r="X290" s="177"/>
      <c r="Y290" s="177"/>
      <c r="Z290" s="177"/>
    </row>
    <row r="291" ht="15.75" customHeight="1">
      <c r="A291" s="178">
        <v>1.57376927E8</v>
      </c>
      <c r="B291" s="179" t="s">
        <v>733</v>
      </c>
      <c r="C291" s="180">
        <v>1.7229868E7</v>
      </c>
      <c r="D291" s="180">
        <v>1.4242665E7</v>
      </c>
      <c r="E291" s="180">
        <v>130932.0</v>
      </c>
      <c r="F291" s="180">
        <v>500835.0</v>
      </c>
      <c r="G291" s="180">
        <v>1309550.0</v>
      </c>
      <c r="H291" s="180">
        <v>308572.0</v>
      </c>
      <c r="I291" s="180">
        <v>786755.0</v>
      </c>
      <c r="J291" s="180">
        <v>121078.0</v>
      </c>
      <c r="K291" s="180">
        <v>3026790.0</v>
      </c>
      <c r="L291" s="180">
        <v>6.79098525E8</v>
      </c>
      <c r="M291" s="175"/>
      <c r="N291" s="175"/>
      <c r="O291" s="175"/>
      <c r="P291" s="175"/>
      <c r="Q291" s="175"/>
      <c r="R291" s="175"/>
      <c r="S291" s="176"/>
      <c r="T291" s="176"/>
      <c r="U291" s="176"/>
      <c r="V291" s="176"/>
      <c r="W291" s="177"/>
      <c r="X291" s="177"/>
      <c r="Y291" s="177"/>
      <c r="Z291" s="177"/>
    </row>
    <row r="292" ht="15.75" customHeight="1">
      <c r="A292" s="178">
        <v>1.69480912E8</v>
      </c>
      <c r="B292" s="179" t="s">
        <v>734</v>
      </c>
      <c r="C292" s="180">
        <v>1.7061883E7</v>
      </c>
      <c r="D292" s="180">
        <v>2.6999667E7</v>
      </c>
      <c r="E292" s="180">
        <v>450929.0</v>
      </c>
      <c r="F292" s="180">
        <v>2413858.0</v>
      </c>
      <c r="G292" s="180">
        <v>4234738.0</v>
      </c>
      <c r="H292" s="180">
        <v>826420.0</v>
      </c>
      <c r="I292" s="180">
        <v>891438.0</v>
      </c>
      <c r="J292" s="180">
        <v>291368.0</v>
      </c>
      <c r="K292" s="180">
        <v>8657822.0</v>
      </c>
      <c r="L292" s="180">
        <v>2.1266612E7</v>
      </c>
      <c r="M292" s="175"/>
      <c r="N292" s="175"/>
      <c r="O292" s="175"/>
      <c r="P292" s="175"/>
      <c r="Q292" s="175"/>
      <c r="R292" s="175"/>
      <c r="S292" s="176"/>
      <c r="T292" s="176"/>
      <c r="U292" s="176"/>
      <c r="V292" s="176"/>
      <c r="W292" s="177"/>
      <c r="X292" s="177"/>
      <c r="Y292" s="177"/>
      <c r="Z292" s="177"/>
    </row>
    <row r="293" ht="15.75" customHeight="1">
      <c r="A293" s="178">
        <v>1.69585567E8</v>
      </c>
      <c r="B293" s="179" t="s">
        <v>735</v>
      </c>
      <c r="C293" s="180">
        <v>1.6957227E7</v>
      </c>
      <c r="D293" s="180">
        <v>2072280.0</v>
      </c>
      <c r="E293" s="180">
        <v>306568.0</v>
      </c>
      <c r="F293" s="180">
        <v>61071.0</v>
      </c>
      <c r="G293" s="180">
        <v>151855.0</v>
      </c>
      <c r="H293" s="180">
        <v>131669.0</v>
      </c>
      <c r="I293" s="180">
        <v>105718.0</v>
      </c>
      <c r="J293" s="180">
        <v>8625.0</v>
      </c>
      <c r="K293" s="180">
        <v>458938.0</v>
      </c>
      <c r="L293" s="180">
        <v>7.4500935E7</v>
      </c>
      <c r="M293" s="175"/>
      <c r="N293" s="175"/>
      <c r="O293" s="175"/>
      <c r="P293" s="175"/>
      <c r="Q293" s="175"/>
      <c r="R293" s="175"/>
      <c r="S293" s="176"/>
      <c r="T293" s="176"/>
      <c r="U293" s="176"/>
      <c r="V293" s="176"/>
      <c r="W293" s="177"/>
      <c r="X293" s="177"/>
      <c r="Y293" s="177"/>
      <c r="Z293" s="177"/>
    </row>
    <row r="294" ht="15.75" customHeight="1">
      <c r="A294" s="178">
        <v>1.6949668E8</v>
      </c>
      <c r="B294" s="179" t="s">
        <v>736</v>
      </c>
      <c r="C294" s="180">
        <v>1.6930404E7</v>
      </c>
      <c r="D294" s="180">
        <v>1.2995975E7</v>
      </c>
      <c r="E294" s="180">
        <v>369129.0</v>
      </c>
      <c r="F294" s="180">
        <v>1125578.0</v>
      </c>
      <c r="G294" s="180">
        <v>197785.0</v>
      </c>
      <c r="H294" s="180">
        <v>126380.0</v>
      </c>
      <c r="I294" s="180">
        <v>979269.0</v>
      </c>
      <c r="J294" s="180">
        <v>103854.0</v>
      </c>
      <c r="K294" s="180">
        <v>2532866.0</v>
      </c>
      <c r="L294" s="180">
        <v>4.6513577E7</v>
      </c>
      <c r="M294" s="175"/>
      <c r="N294" s="175"/>
      <c r="O294" s="175"/>
      <c r="P294" s="175"/>
      <c r="Q294" s="175"/>
      <c r="R294" s="175"/>
      <c r="S294" s="176"/>
      <c r="T294" s="176"/>
      <c r="U294" s="176"/>
      <c r="V294" s="176"/>
      <c r="W294" s="177"/>
      <c r="X294" s="177"/>
      <c r="Y294" s="177"/>
      <c r="Z294" s="177"/>
    </row>
    <row r="295" ht="15.75" customHeight="1">
      <c r="A295" s="178">
        <v>1.69579419E8</v>
      </c>
      <c r="B295" s="179" t="s">
        <v>737</v>
      </c>
      <c r="C295" s="180">
        <v>1.6860326E7</v>
      </c>
      <c r="D295" s="180">
        <v>1077885.0</v>
      </c>
      <c r="E295" s="180">
        <v>83948.0</v>
      </c>
      <c r="F295" s="180">
        <v>81916.0</v>
      </c>
      <c r="G295" s="180">
        <v>288012.0</v>
      </c>
      <c r="H295" s="180">
        <v>95752.0</v>
      </c>
      <c r="I295" s="180">
        <v>10247.0</v>
      </c>
      <c r="J295" s="180">
        <v>0.0</v>
      </c>
      <c r="K295" s="180">
        <v>475927.0</v>
      </c>
      <c r="L295" s="180">
        <v>0.0</v>
      </c>
      <c r="M295" s="175"/>
      <c r="N295" s="175"/>
      <c r="O295" s="175"/>
      <c r="P295" s="175"/>
      <c r="Q295" s="175"/>
      <c r="R295" s="175"/>
      <c r="S295" s="176"/>
      <c r="T295" s="176"/>
      <c r="U295" s="176"/>
      <c r="V295" s="176"/>
      <c r="W295" s="177"/>
      <c r="X295" s="177"/>
      <c r="Y295" s="177"/>
      <c r="Z295" s="177"/>
    </row>
    <row r="296" ht="15.75" customHeight="1">
      <c r="A296" s="178">
        <v>1.69494363E8</v>
      </c>
      <c r="B296" s="179" t="s">
        <v>738</v>
      </c>
      <c r="C296" s="180">
        <v>1.6727918E7</v>
      </c>
      <c r="D296" s="180">
        <v>2927804.0</v>
      </c>
      <c r="E296" s="180">
        <v>1113445.0</v>
      </c>
      <c r="F296" s="180">
        <v>448264.0</v>
      </c>
      <c r="G296" s="180">
        <v>292567.0</v>
      </c>
      <c r="H296" s="180">
        <v>149997.0</v>
      </c>
      <c r="I296" s="180">
        <v>142069.0</v>
      </c>
      <c r="J296" s="180">
        <v>11617.0</v>
      </c>
      <c r="K296" s="180">
        <v>1044514.0</v>
      </c>
      <c r="L296" s="180">
        <v>0.0</v>
      </c>
      <c r="M296" s="175"/>
      <c r="N296" s="175"/>
      <c r="O296" s="175"/>
      <c r="P296" s="175"/>
      <c r="Q296" s="175"/>
      <c r="R296" s="175"/>
      <c r="S296" s="176"/>
      <c r="T296" s="176"/>
      <c r="U296" s="176"/>
      <c r="V296" s="176"/>
      <c r="W296" s="177"/>
      <c r="X296" s="177"/>
      <c r="Y296" s="177"/>
      <c r="Z296" s="177"/>
    </row>
    <row r="297" ht="15.75" customHeight="1">
      <c r="A297" s="178">
        <v>1.69554135E8</v>
      </c>
      <c r="B297" s="179" t="s">
        <v>739</v>
      </c>
      <c r="C297" s="180">
        <v>1.6651134E7</v>
      </c>
      <c r="D297" s="180">
        <v>1978658.0</v>
      </c>
      <c r="E297" s="180">
        <v>1206312.0</v>
      </c>
      <c r="F297" s="180">
        <v>19423.0</v>
      </c>
      <c r="G297" s="180">
        <v>120337.0</v>
      </c>
      <c r="H297" s="180">
        <v>60165.0</v>
      </c>
      <c r="I297" s="180">
        <v>7130.0</v>
      </c>
      <c r="J297" s="180">
        <v>71107.0</v>
      </c>
      <c r="K297" s="180">
        <v>278162.0</v>
      </c>
      <c r="L297" s="180">
        <v>127117.0</v>
      </c>
      <c r="M297" s="175"/>
      <c r="N297" s="175"/>
      <c r="O297" s="175"/>
      <c r="P297" s="175"/>
      <c r="Q297" s="175"/>
      <c r="R297" s="175"/>
      <c r="S297" s="176"/>
      <c r="T297" s="176"/>
      <c r="U297" s="176"/>
      <c r="V297" s="176"/>
      <c r="W297" s="177"/>
      <c r="X297" s="177"/>
      <c r="Y297" s="177"/>
      <c r="Z297" s="177"/>
    </row>
    <row r="298" ht="15.75" customHeight="1">
      <c r="A298" s="178">
        <v>1.6947918E8</v>
      </c>
      <c r="B298" s="179" t="s">
        <v>740</v>
      </c>
      <c r="C298" s="180">
        <v>1.6522197E7</v>
      </c>
      <c r="D298" s="180">
        <v>3.0829618E7</v>
      </c>
      <c r="E298" s="180">
        <v>1060549.0</v>
      </c>
      <c r="F298" s="180">
        <v>984992.0</v>
      </c>
      <c r="G298" s="180">
        <v>763605.0</v>
      </c>
      <c r="H298" s="180">
        <v>630275.0</v>
      </c>
      <c r="I298" s="180">
        <v>2339737.0</v>
      </c>
      <c r="J298" s="180">
        <v>159347.0</v>
      </c>
      <c r="K298" s="180">
        <v>4877956.0</v>
      </c>
      <c r="L298" s="180">
        <v>2.00810005E8</v>
      </c>
      <c r="M298" s="175"/>
      <c r="N298" s="175"/>
      <c r="O298" s="175"/>
      <c r="P298" s="175"/>
      <c r="Q298" s="175"/>
      <c r="R298" s="175"/>
      <c r="S298" s="176"/>
      <c r="T298" s="176"/>
      <c r="U298" s="176"/>
      <c r="V298" s="176"/>
      <c r="W298" s="177"/>
      <c r="X298" s="177"/>
      <c r="Y298" s="177"/>
      <c r="Z298" s="177"/>
    </row>
    <row r="299" ht="15.75" customHeight="1">
      <c r="A299" s="178">
        <v>1.6951883E8</v>
      </c>
      <c r="B299" s="179" t="s">
        <v>741</v>
      </c>
      <c r="C299" s="180">
        <v>1.6513129E7</v>
      </c>
      <c r="D299" s="180">
        <v>6284358.0</v>
      </c>
      <c r="E299" s="180">
        <v>2047881.0</v>
      </c>
      <c r="F299" s="180">
        <v>49470.0</v>
      </c>
      <c r="G299" s="180">
        <v>234142.0</v>
      </c>
      <c r="H299" s="180">
        <v>110580.0</v>
      </c>
      <c r="I299" s="180">
        <v>359054.0</v>
      </c>
      <c r="J299" s="180">
        <v>88666.0</v>
      </c>
      <c r="K299" s="180">
        <v>841912.0</v>
      </c>
      <c r="L299" s="180">
        <v>1.58320433E8</v>
      </c>
      <c r="M299" s="175"/>
      <c r="N299" s="175"/>
      <c r="O299" s="175"/>
      <c r="P299" s="175"/>
      <c r="Q299" s="175"/>
      <c r="R299" s="175"/>
      <c r="S299" s="176"/>
      <c r="T299" s="176"/>
      <c r="U299" s="176"/>
      <c r="V299" s="176"/>
      <c r="W299" s="177"/>
      <c r="X299" s="177"/>
      <c r="Y299" s="177"/>
      <c r="Z299" s="177"/>
    </row>
    <row r="300" ht="15.75" customHeight="1">
      <c r="A300" s="178">
        <v>1.68402426E8</v>
      </c>
      <c r="B300" s="179" t="s">
        <v>742</v>
      </c>
      <c r="C300" s="180">
        <v>1.6487363E7</v>
      </c>
      <c r="D300" s="180">
        <v>2206113.0</v>
      </c>
      <c r="E300" s="180">
        <v>125940.0</v>
      </c>
      <c r="F300" s="180">
        <v>7988.0</v>
      </c>
      <c r="G300" s="180">
        <v>113854.0</v>
      </c>
      <c r="H300" s="180">
        <v>23552.0</v>
      </c>
      <c r="I300" s="180">
        <v>170674.0</v>
      </c>
      <c r="J300" s="180">
        <v>8793.0</v>
      </c>
      <c r="K300" s="180">
        <v>324861.0</v>
      </c>
      <c r="L300" s="180">
        <v>1.27461038E8</v>
      </c>
      <c r="M300" s="175"/>
      <c r="N300" s="175"/>
      <c r="O300" s="175"/>
      <c r="P300" s="175"/>
      <c r="Q300" s="175"/>
      <c r="R300" s="175"/>
      <c r="S300" s="176"/>
      <c r="T300" s="176"/>
      <c r="U300" s="176"/>
      <c r="V300" s="176"/>
      <c r="W300" s="177"/>
      <c r="X300" s="177"/>
      <c r="Y300" s="177"/>
      <c r="Z300" s="177"/>
    </row>
    <row r="301" ht="15.75" customHeight="1">
      <c r="A301" s="178">
        <v>1.69140205E8</v>
      </c>
      <c r="B301" s="179" t="s">
        <v>743</v>
      </c>
      <c r="C301" s="180">
        <v>1.6471979E7</v>
      </c>
      <c r="D301" s="180">
        <v>4456425.0</v>
      </c>
      <c r="E301" s="180">
        <v>1765722.0</v>
      </c>
      <c r="F301" s="180">
        <v>84638.0</v>
      </c>
      <c r="G301" s="180">
        <v>207895.0</v>
      </c>
      <c r="H301" s="180">
        <v>44272.0</v>
      </c>
      <c r="I301" s="180">
        <v>269186.0</v>
      </c>
      <c r="J301" s="180">
        <v>57738.0</v>
      </c>
      <c r="K301" s="180">
        <v>663729.0</v>
      </c>
      <c r="L301" s="180">
        <v>2.6633318E7</v>
      </c>
      <c r="M301" s="175"/>
      <c r="N301" s="175"/>
      <c r="O301" s="175"/>
      <c r="P301" s="175"/>
      <c r="Q301" s="175"/>
      <c r="R301" s="175"/>
      <c r="S301" s="176"/>
      <c r="T301" s="176"/>
      <c r="U301" s="176"/>
      <c r="V301" s="176"/>
      <c r="W301" s="177"/>
      <c r="X301" s="177"/>
      <c r="Y301" s="177"/>
      <c r="Z301" s="177"/>
    </row>
    <row r="302" ht="15.75" customHeight="1">
      <c r="A302" s="178">
        <v>1.69498998E8</v>
      </c>
      <c r="B302" s="179" t="s">
        <v>744</v>
      </c>
      <c r="C302" s="180">
        <v>1.6429394E7</v>
      </c>
      <c r="D302" s="180">
        <v>1302823.0</v>
      </c>
      <c r="E302" s="180">
        <v>1060410.0</v>
      </c>
      <c r="F302" s="180">
        <v>116685.0</v>
      </c>
      <c r="G302" s="180">
        <v>284822.0</v>
      </c>
      <c r="H302" s="180">
        <v>17798.0</v>
      </c>
      <c r="I302" s="180">
        <v>24791.0</v>
      </c>
      <c r="J302" s="180">
        <v>19537.0</v>
      </c>
      <c r="K302" s="180">
        <v>463633.0</v>
      </c>
      <c r="L302" s="180">
        <v>5171031.0</v>
      </c>
      <c r="M302" s="175"/>
      <c r="N302" s="175"/>
      <c r="O302" s="175"/>
      <c r="P302" s="175"/>
      <c r="Q302" s="175"/>
      <c r="R302" s="175"/>
      <c r="S302" s="176"/>
      <c r="T302" s="176"/>
      <c r="U302" s="176"/>
      <c r="V302" s="176"/>
      <c r="W302" s="177"/>
      <c r="X302" s="177"/>
      <c r="Y302" s="177"/>
      <c r="Z302" s="177"/>
    </row>
    <row r="303" ht="15.75" customHeight="1">
      <c r="A303" s="178">
        <v>1.69112006E8</v>
      </c>
      <c r="B303" s="179" t="s">
        <v>745</v>
      </c>
      <c r="C303" s="180">
        <v>1.6308222E7</v>
      </c>
      <c r="D303" s="180">
        <v>5828787.0</v>
      </c>
      <c r="E303" s="180">
        <v>1433641.0</v>
      </c>
      <c r="F303" s="180">
        <v>300616.0</v>
      </c>
      <c r="G303" s="180">
        <v>549113.0</v>
      </c>
      <c r="H303" s="180">
        <v>266047.0</v>
      </c>
      <c r="I303" s="180">
        <v>122183.0</v>
      </c>
      <c r="J303" s="180">
        <v>119221.0</v>
      </c>
      <c r="K303" s="180">
        <v>1357180.0</v>
      </c>
      <c r="L303" s="180">
        <v>3936277.0</v>
      </c>
      <c r="M303" s="175"/>
      <c r="N303" s="175"/>
      <c r="O303" s="175"/>
      <c r="P303" s="175"/>
      <c r="Q303" s="175"/>
      <c r="R303" s="175"/>
      <c r="S303" s="176"/>
      <c r="T303" s="176"/>
      <c r="U303" s="176"/>
      <c r="V303" s="176"/>
      <c r="W303" s="177"/>
      <c r="X303" s="177"/>
      <c r="Y303" s="177"/>
      <c r="Z303" s="177"/>
    </row>
    <row r="304" ht="15.75" customHeight="1">
      <c r="A304" s="178">
        <v>1.69079852E8</v>
      </c>
      <c r="B304" s="179" t="s">
        <v>746</v>
      </c>
      <c r="C304" s="180">
        <v>1.6262533E7</v>
      </c>
      <c r="D304" s="180">
        <v>8182369.0</v>
      </c>
      <c r="E304" s="180">
        <v>310382.0</v>
      </c>
      <c r="F304" s="180">
        <v>488447.0</v>
      </c>
      <c r="G304" s="180">
        <v>59005.0</v>
      </c>
      <c r="H304" s="180">
        <v>81200.0</v>
      </c>
      <c r="I304" s="180">
        <v>764027.0</v>
      </c>
      <c r="J304" s="180">
        <v>80.0</v>
      </c>
      <c r="K304" s="180">
        <v>1392759.0</v>
      </c>
      <c r="L304" s="180">
        <v>4.55886897E8</v>
      </c>
      <c r="M304" s="175"/>
      <c r="N304" s="175"/>
      <c r="O304" s="175"/>
      <c r="P304" s="175"/>
      <c r="Q304" s="175"/>
      <c r="R304" s="175"/>
      <c r="S304" s="176"/>
      <c r="T304" s="176"/>
      <c r="U304" s="176"/>
      <c r="V304" s="176"/>
      <c r="W304" s="177"/>
      <c r="X304" s="177"/>
      <c r="Y304" s="177"/>
      <c r="Z304" s="177"/>
    </row>
    <row r="305" ht="15.75" customHeight="1">
      <c r="A305" s="178">
        <v>1.68841376E8</v>
      </c>
      <c r="B305" s="179" t="s">
        <v>747</v>
      </c>
      <c r="C305" s="180">
        <v>1.625627E7</v>
      </c>
      <c r="D305" s="180">
        <v>4570767.0</v>
      </c>
      <c r="E305" s="180">
        <v>274618.0</v>
      </c>
      <c r="F305" s="180">
        <v>431207.0</v>
      </c>
      <c r="G305" s="180">
        <v>372202.0</v>
      </c>
      <c r="H305" s="180">
        <v>533253.0</v>
      </c>
      <c r="I305" s="180">
        <v>160711.0</v>
      </c>
      <c r="J305" s="180">
        <v>0.0</v>
      </c>
      <c r="K305" s="180">
        <v>1497373.0</v>
      </c>
      <c r="L305" s="180">
        <v>1.072215142E9</v>
      </c>
      <c r="M305" s="175"/>
      <c r="N305" s="175"/>
      <c r="O305" s="175"/>
      <c r="P305" s="175"/>
      <c r="Q305" s="175"/>
      <c r="R305" s="175"/>
      <c r="S305" s="176"/>
      <c r="T305" s="176"/>
      <c r="U305" s="176"/>
      <c r="V305" s="176"/>
      <c r="W305" s="177"/>
      <c r="X305" s="177"/>
      <c r="Y305" s="177"/>
      <c r="Z305" s="177"/>
    </row>
    <row r="306" ht="15.75" customHeight="1">
      <c r="A306" s="178">
        <v>1.691812E8</v>
      </c>
      <c r="B306" s="179" t="s">
        <v>748</v>
      </c>
      <c r="C306" s="180">
        <v>1.6255832E7</v>
      </c>
      <c r="D306" s="180">
        <v>5467544.0</v>
      </c>
      <c r="E306" s="180">
        <v>1816649.0</v>
      </c>
      <c r="F306" s="180">
        <v>21451.0</v>
      </c>
      <c r="G306" s="180">
        <v>80192.0</v>
      </c>
      <c r="H306" s="180">
        <v>62590.0</v>
      </c>
      <c r="I306" s="180">
        <v>154309.0</v>
      </c>
      <c r="J306" s="180">
        <v>175471.0</v>
      </c>
      <c r="K306" s="180">
        <v>494013.0</v>
      </c>
      <c r="L306" s="180">
        <v>6.1354012E7</v>
      </c>
      <c r="M306" s="175"/>
      <c r="N306" s="175"/>
      <c r="O306" s="175"/>
      <c r="P306" s="175"/>
      <c r="Q306" s="175"/>
      <c r="R306" s="175"/>
      <c r="S306" s="176"/>
      <c r="T306" s="176"/>
      <c r="U306" s="176"/>
      <c r="V306" s="176"/>
      <c r="W306" s="177"/>
      <c r="X306" s="177"/>
      <c r="Y306" s="177"/>
      <c r="Z306" s="177"/>
    </row>
    <row r="307" ht="15.75" customHeight="1">
      <c r="A307" s="178">
        <v>1.6954196E8</v>
      </c>
      <c r="B307" s="179" t="s">
        <v>749</v>
      </c>
      <c r="C307" s="180">
        <v>1.6234477E7</v>
      </c>
      <c r="D307" s="180">
        <v>931187.0</v>
      </c>
      <c r="E307" s="180">
        <v>132599.0</v>
      </c>
      <c r="F307" s="180">
        <v>25437.0</v>
      </c>
      <c r="G307" s="180">
        <v>77302.0</v>
      </c>
      <c r="H307" s="180">
        <v>101539.0</v>
      </c>
      <c r="I307" s="180">
        <v>32932.0</v>
      </c>
      <c r="J307" s="180">
        <v>1801.0</v>
      </c>
      <c r="K307" s="180">
        <v>239011.0</v>
      </c>
      <c r="L307" s="180">
        <v>6.8572135E7</v>
      </c>
      <c r="M307" s="175"/>
      <c r="N307" s="175"/>
      <c r="O307" s="175"/>
      <c r="P307" s="175"/>
      <c r="Q307" s="175"/>
      <c r="R307" s="175"/>
      <c r="S307" s="176"/>
      <c r="T307" s="176"/>
      <c r="U307" s="176"/>
      <c r="V307" s="176"/>
      <c r="W307" s="177"/>
      <c r="X307" s="177"/>
      <c r="Y307" s="177"/>
      <c r="Z307" s="177"/>
    </row>
    <row r="308" ht="15.75" customHeight="1">
      <c r="A308" s="178">
        <v>1.69555989E8</v>
      </c>
      <c r="B308" s="179" t="s">
        <v>750</v>
      </c>
      <c r="C308" s="180">
        <v>1.6227444E7</v>
      </c>
      <c r="D308" s="180">
        <v>540211.0</v>
      </c>
      <c r="E308" s="180">
        <v>95225.0</v>
      </c>
      <c r="F308" s="180">
        <v>8679.0</v>
      </c>
      <c r="G308" s="180">
        <v>24710.0</v>
      </c>
      <c r="H308" s="180">
        <v>37059.0</v>
      </c>
      <c r="I308" s="180">
        <v>34082.0</v>
      </c>
      <c r="J308" s="180">
        <v>0.0</v>
      </c>
      <c r="K308" s="180">
        <v>104530.0</v>
      </c>
      <c r="L308" s="180">
        <v>0.0</v>
      </c>
      <c r="M308" s="175"/>
      <c r="N308" s="175"/>
      <c r="O308" s="175"/>
      <c r="P308" s="175"/>
      <c r="Q308" s="175"/>
      <c r="R308" s="175"/>
      <c r="S308" s="176"/>
      <c r="T308" s="176"/>
      <c r="U308" s="176"/>
      <c r="V308" s="176"/>
      <c r="W308" s="177"/>
      <c r="X308" s="177"/>
      <c r="Y308" s="177"/>
      <c r="Z308" s="177"/>
    </row>
    <row r="309" ht="15.75" customHeight="1">
      <c r="A309" s="178">
        <v>1.69481622E8</v>
      </c>
      <c r="B309" s="179" t="s">
        <v>751</v>
      </c>
      <c r="C309" s="180">
        <v>1.618764E7</v>
      </c>
      <c r="D309" s="180">
        <v>3871321.0</v>
      </c>
      <c r="E309" s="180">
        <v>1726940.0</v>
      </c>
      <c r="F309" s="180">
        <v>117607.0</v>
      </c>
      <c r="G309" s="180">
        <v>583072.0</v>
      </c>
      <c r="H309" s="180">
        <v>110964.0</v>
      </c>
      <c r="I309" s="180">
        <v>95976.0</v>
      </c>
      <c r="J309" s="180">
        <v>63902.0</v>
      </c>
      <c r="K309" s="180">
        <v>971521.0</v>
      </c>
      <c r="L309" s="180">
        <v>0.0</v>
      </c>
      <c r="M309" s="175"/>
      <c r="N309" s="175"/>
      <c r="O309" s="175"/>
      <c r="P309" s="175"/>
      <c r="Q309" s="175"/>
      <c r="R309" s="175"/>
      <c r="S309" s="176"/>
      <c r="T309" s="176"/>
      <c r="U309" s="176"/>
      <c r="V309" s="176"/>
      <c r="W309" s="177"/>
      <c r="X309" s="177"/>
      <c r="Y309" s="177"/>
      <c r="Z309" s="177"/>
    </row>
    <row r="310" ht="15.75" customHeight="1">
      <c r="A310" s="178">
        <v>1.6949176E8</v>
      </c>
      <c r="B310" s="179" t="s">
        <v>752</v>
      </c>
      <c r="C310" s="180">
        <v>1.6139393E7</v>
      </c>
      <c r="D310" s="180">
        <v>1164441.0</v>
      </c>
      <c r="E310" s="180">
        <v>18572.0</v>
      </c>
      <c r="F310" s="180">
        <v>45779.0</v>
      </c>
      <c r="G310" s="180">
        <v>92362.0</v>
      </c>
      <c r="H310" s="180">
        <v>45218.0</v>
      </c>
      <c r="I310" s="180">
        <v>78969.0</v>
      </c>
      <c r="J310" s="180">
        <v>0.0</v>
      </c>
      <c r="K310" s="180">
        <v>262328.0</v>
      </c>
      <c r="L310" s="180">
        <v>2.6111739E7</v>
      </c>
      <c r="M310" s="175"/>
      <c r="N310" s="175"/>
      <c r="O310" s="175"/>
      <c r="P310" s="175"/>
      <c r="Q310" s="175"/>
      <c r="R310" s="175"/>
      <c r="S310" s="176"/>
      <c r="T310" s="176"/>
      <c r="U310" s="176"/>
      <c r="V310" s="176"/>
      <c r="W310" s="177"/>
      <c r="X310" s="177"/>
      <c r="Y310" s="177"/>
      <c r="Z310" s="177"/>
    </row>
    <row r="311" ht="15.75" customHeight="1">
      <c r="A311" s="178">
        <v>1.69490297E8</v>
      </c>
      <c r="B311" s="179" t="s">
        <v>753</v>
      </c>
      <c r="C311" s="180">
        <v>1.611798E7</v>
      </c>
      <c r="D311" s="180">
        <v>4864508.0</v>
      </c>
      <c r="E311" s="180">
        <v>939581.0</v>
      </c>
      <c r="F311" s="180">
        <v>133350.0</v>
      </c>
      <c r="G311" s="180">
        <v>101270.0</v>
      </c>
      <c r="H311" s="180">
        <v>195747.0</v>
      </c>
      <c r="I311" s="180">
        <v>255121.0</v>
      </c>
      <c r="J311" s="180">
        <v>65055.0</v>
      </c>
      <c r="K311" s="180">
        <v>750543.0</v>
      </c>
      <c r="L311" s="180">
        <v>1.22220634E8</v>
      </c>
      <c r="M311" s="175"/>
      <c r="N311" s="175"/>
      <c r="O311" s="175"/>
      <c r="P311" s="175"/>
      <c r="Q311" s="175"/>
      <c r="R311" s="175"/>
      <c r="S311" s="176"/>
      <c r="T311" s="176"/>
      <c r="U311" s="176"/>
      <c r="V311" s="176"/>
      <c r="W311" s="177"/>
      <c r="X311" s="177"/>
      <c r="Y311" s="177"/>
      <c r="Z311" s="177"/>
    </row>
    <row r="312" ht="15.75" customHeight="1">
      <c r="A312" s="178">
        <v>1.69524465E8</v>
      </c>
      <c r="B312" s="179" t="s">
        <v>754</v>
      </c>
      <c r="C312" s="180">
        <v>1.6079635E7</v>
      </c>
      <c r="D312" s="180">
        <v>1.4524319E7</v>
      </c>
      <c r="E312" s="180">
        <v>493787.0</v>
      </c>
      <c r="F312" s="180">
        <v>401567.0</v>
      </c>
      <c r="G312" s="180">
        <v>1607645.0</v>
      </c>
      <c r="H312" s="180">
        <v>2104079.0</v>
      </c>
      <c r="I312" s="180">
        <v>267982.0</v>
      </c>
      <c r="J312" s="180">
        <v>6629.0</v>
      </c>
      <c r="K312" s="180">
        <v>4387902.0</v>
      </c>
      <c r="L312" s="180">
        <v>7.4389903E7</v>
      </c>
      <c r="M312" s="175"/>
      <c r="N312" s="175"/>
      <c r="O312" s="175"/>
      <c r="P312" s="175"/>
      <c r="Q312" s="175"/>
      <c r="R312" s="175"/>
      <c r="S312" s="176"/>
      <c r="T312" s="176"/>
      <c r="U312" s="176"/>
      <c r="V312" s="176"/>
      <c r="W312" s="177"/>
      <c r="X312" s="177"/>
      <c r="Y312" s="177"/>
      <c r="Z312" s="177"/>
    </row>
    <row r="313" ht="15.75" customHeight="1">
      <c r="A313" s="178">
        <v>1.6948782E8</v>
      </c>
      <c r="B313" s="179" t="s">
        <v>755</v>
      </c>
      <c r="C313" s="180">
        <v>1.6037487E7</v>
      </c>
      <c r="D313" s="180">
        <v>4059293.0</v>
      </c>
      <c r="E313" s="180">
        <v>31224.0</v>
      </c>
      <c r="F313" s="180">
        <v>103245.0</v>
      </c>
      <c r="G313" s="180">
        <v>321821.0</v>
      </c>
      <c r="H313" s="180">
        <v>209183.0</v>
      </c>
      <c r="I313" s="180">
        <v>254419.0</v>
      </c>
      <c r="J313" s="180">
        <v>704.0</v>
      </c>
      <c r="K313" s="180">
        <v>889372.0</v>
      </c>
      <c r="L313" s="180">
        <v>5.6709089E7</v>
      </c>
      <c r="M313" s="175"/>
      <c r="N313" s="175"/>
      <c r="O313" s="175"/>
      <c r="P313" s="175"/>
      <c r="Q313" s="175"/>
      <c r="R313" s="175"/>
      <c r="S313" s="176"/>
      <c r="T313" s="176"/>
      <c r="U313" s="176"/>
      <c r="V313" s="176"/>
      <c r="W313" s="177"/>
      <c r="X313" s="177"/>
      <c r="Y313" s="177"/>
      <c r="Z313" s="177"/>
    </row>
    <row r="314" ht="15.75" customHeight="1">
      <c r="A314" s="178">
        <v>1.70083819E8</v>
      </c>
      <c r="B314" s="179" t="s">
        <v>756</v>
      </c>
      <c r="C314" s="180">
        <v>1.6026899E7</v>
      </c>
      <c r="D314" s="180">
        <v>1704898.0</v>
      </c>
      <c r="E314" s="180">
        <v>1140666.0</v>
      </c>
      <c r="F314" s="180">
        <v>24661.0</v>
      </c>
      <c r="G314" s="180">
        <v>2419.0</v>
      </c>
      <c r="H314" s="180">
        <v>21852.0</v>
      </c>
      <c r="I314" s="180">
        <v>77496.0</v>
      </c>
      <c r="J314" s="180">
        <v>41638.0</v>
      </c>
      <c r="K314" s="180">
        <v>168066.0</v>
      </c>
      <c r="L314" s="180">
        <v>1768809.0</v>
      </c>
      <c r="M314" s="175"/>
      <c r="N314" s="175"/>
      <c r="O314" s="175"/>
      <c r="P314" s="175"/>
      <c r="Q314" s="175"/>
      <c r="R314" s="175"/>
      <c r="S314" s="176"/>
      <c r="T314" s="176"/>
      <c r="U314" s="176"/>
      <c r="V314" s="176"/>
      <c r="W314" s="177"/>
      <c r="X314" s="177"/>
      <c r="Y314" s="177"/>
      <c r="Z314" s="177"/>
    </row>
    <row r="315" ht="15.75" customHeight="1">
      <c r="A315" s="178">
        <v>1.69588823E8</v>
      </c>
      <c r="B315" s="179" t="s">
        <v>757</v>
      </c>
      <c r="C315" s="180">
        <v>1.6016631E7</v>
      </c>
      <c r="D315" s="180">
        <v>3042726.0</v>
      </c>
      <c r="E315" s="180">
        <v>342677.0</v>
      </c>
      <c r="F315" s="180">
        <v>140423.0</v>
      </c>
      <c r="G315" s="180">
        <v>182857.0</v>
      </c>
      <c r="H315" s="180">
        <v>60417.0</v>
      </c>
      <c r="I315" s="180">
        <v>238178.0</v>
      </c>
      <c r="J315" s="180">
        <v>1274.0</v>
      </c>
      <c r="K315" s="180">
        <v>623149.0</v>
      </c>
      <c r="L315" s="180">
        <v>9878379.0</v>
      </c>
      <c r="M315" s="175"/>
      <c r="N315" s="175"/>
      <c r="O315" s="175"/>
      <c r="P315" s="175"/>
      <c r="Q315" s="175"/>
      <c r="R315" s="175"/>
      <c r="S315" s="176"/>
      <c r="T315" s="176"/>
      <c r="U315" s="176"/>
      <c r="V315" s="176"/>
      <c r="W315" s="177"/>
      <c r="X315" s="177"/>
      <c r="Y315" s="177"/>
      <c r="Z315" s="177"/>
    </row>
    <row r="316" ht="15.75" customHeight="1">
      <c r="A316" s="178">
        <v>1.69533658E8</v>
      </c>
      <c r="B316" s="179" t="s">
        <v>758</v>
      </c>
      <c r="C316" s="180">
        <v>1.6014459E7</v>
      </c>
      <c r="D316" s="180">
        <v>6558518.0</v>
      </c>
      <c r="E316" s="180">
        <v>1197210.0</v>
      </c>
      <c r="F316" s="180">
        <v>290691.0</v>
      </c>
      <c r="G316" s="180">
        <v>565279.0</v>
      </c>
      <c r="H316" s="180">
        <v>221788.0</v>
      </c>
      <c r="I316" s="180">
        <v>338825.0</v>
      </c>
      <c r="J316" s="180">
        <v>54721.0</v>
      </c>
      <c r="K316" s="180">
        <v>1471304.0</v>
      </c>
      <c r="L316" s="180">
        <v>1.0152646E7</v>
      </c>
      <c r="M316" s="175"/>
      <c r="N316" s="175"/>
      <c r="O316" s="175"/>
      <c r="P316" s="175"/>
      <c r="Q316" s="175"/>
      <c r="R316" s="175"/>
      <c r="S316" s="176"/>
      <c r="T316" s="176"/>
      <c r="U316" s="176"/>
      <c r="V316" s="176"/>
      <c r="W316" s="177"/>
      <c r="X316" s="177"/>
      <c r="Y316" s="177"/>
      <c r="Z316" s="177"/>
    </row>
    <row r="317" ht="15.75" customHeight="1">
      <c r="A317" s="178">
        <v>1.69548757E8</v>
      </c>
      <c r="B317" s="179" t="s">
        <v>759</v>
      </c>
      <c r="C317" s="180">
        <v>1.6012065E7</v>
      </c>
      <c r="D317" s="180">
        <v>7731885.0</v>
      </c>
      <c r="E317" s="180">
        <v>1660419.0</v>
      </c>
      <c r="F317" s="180">
        <v>733755.0</v>
      </c>
      <c r="G317" s="180">
        <v>1637769.0</v>
      </c>
      <c r="H317" s="180">
        <v>143694.0</v>
      </c>
      <c r="I317" s="180">
        <v>357200.0</v>
      </c>
      <c r="J317" s="180">
        <v>8141.0</v>
      </c>
      <c r="K317" s="180">
        <v>2880559.0</v>
      </c>
      <c r="L317" s="180">
        <v>0.0</v>
      </c>
      <c r="M317" s="175"/>
      <c r="N317" s="175"/>
      <c r="O317" s="175"/>
      <c r="P317" s="175"/>
      <c r="Q317" s="175"/>
      <c r="R317" s="175"/>
      <c r="S317" s="176"/>
      <c r="T317" s="176"/>
      <c r="U317" s="176"/>
      <c r="V317" s="176"/>
      <c r="W317" s="177"/>
      <c r="X317" s="177"/>
      <c r="Y317" s="177"/>
      <c r="Z317" s="177"/>
    </row>
    <row r="318" ht="15.75" customHeight="1">
      <c r="A318" s="178">
        <v>1.69106173E8</v>
      </c>
      <c r="B318" s="179" t="s">
        <v>760</v>
      </c>
      <c r="C318" s="180">
        <v>1.5952311E7</v>
      </c>
      <c r="D318" s="180">
        <v>1864511.0</v>
      </c>
      <c r="E318" s="180">
        <v>124139.0</v>
      </c>
      <c r="F318" s="180">
        <v>540437.0</v>
      </c>
      <c r="G318" s="180">
        <v>622695.0</v>
      </c>
      <c r="H318" s="180">
        <v>105681.0</v>
      </c>
      <c r="I318" s="180">
        <v>8831.0</v>
      </c>
      <c r="J318" s="180">
        <v>0.0</v>
      </c>
      <c r="K318" s="180">
        <v>1277644.0</v>
      </c>
      <c r="L318" s="180">
        <v>0.0</v>
      </c>
      <c r="M318" s="175"/>
      <c r="N318" s="175"/>
      <c r="O318" s="175"/>
      <c r="P318" s="175"/>
      <c r="Q318" s="175"/>
      <c r="R318" s="175"/>
      <c r="S318" s="176"/>
      <c r="T318" s="176"/>
      <c r="U318" s="176"/>
      <c r="V318" s="176"/>
      <c r="W318" s="177"/>
      <c r="X318" s="177"/>
      <c r="Y318" s="177"/>
      <c r="Z318" s="177"/>
    </row>
    <row r="319" ht="15.75" customHeight="1">
      <c r="A319" s="178">
        <v>1.69568346E8</v>
      </c>
      <c r="B319" s="179" t="s">
        <v>761</v>
      </c>
      <c r="C319" s="180">
        <v>1.5874926E7</v>
      </c>
      <c r="D319" s="180">
        <v>1413586.0</v>
      </c>
      <c r="E319" s="180">
        <v>950431.0</v>
      </c>
      <c r="F319" s="180">
        <v>1614.0</v>
      </c>
      <c r="G319" s="180">
        <v>15763.0</v>
      </c>
      <c r="H319" s="180">
        <v>2772.0</v>
      </c>
      <c r="I319" s="180">
        <v>13547.0</v>
      </c>
      <c r="J319" s="180">
        <v>61759.0</v>
      </c>
      <c r="K319" s="180">
        <v>95455.0</v>
      </c>
      <c r="L319" s="180">
        <v>0.0</v>
      </c>
      <c r="M319" s="175"/>
      <c r="N319" s="175"/>
      <c r="O319" s="175"/>
      <c r="P319" s="175"/>
      <c r="Q319" s="175"/>
      <c r="R319" s="175"/>
      <c r="S319" s="176"/>
      <c r="T319" s="176"/>
      <c r="U319" s="176"/>
      <c r="V319" s="176"/>
      <c r="W319" s="177"/>
      <c r="X319" s="177"/>
      <c r="Y319" s="177"/>
      <c r="Z319" s="177"/>
    </row>
    <row r="320" ht="15.75" customHeight="1">
      <c r="A320" s="178">
        <v>1.59409934E8</v>
      </c>
      <c r="B320" s="179" t="s">
        <v>762</v>
      </c>
      <c r="C320" s="180">
        <v>1.5861545E7</v>
      </c>
      <c r="D320" s="180">
        <v>5211349.0</v>
      </c>
      <c r="E320" s="180">
        <v>284629.0</v>
      </c>
      <c r="F320" s="180">
        <v>488599.0</v>
      </c>
      <c r="G320" s="180">
        <v>532529.0</v>
      </c>
      <c r="H320" s="180">
        <v>482048.0</v>
      </c>
      <c r="I320" s="180">
        <v>212038.0</v>
      </c>
      <c r="J320" s="180">
        <v>0.0</v>
      </c>
      <c r="K320" s="180">
        <v>1715214.0</v>
      </c>
      <c r="L320" s="180">
        <v>9.26693819E8</v>
      </c>
      <c r="M320" s="175"/>
      <c r="N320" s="175"/>
      <c r="O320" s="175"/>
      <c r="P320" s="175"/>
      <c r="Q320" s="175"/>
      <c r="R320" s="175"/>
      <c r="S320" s="176"/>
      <c r="T320" s="176"/>
      <c r="U320" s="176"/>
      <c r="V320" s="176"/>
      <c r="W320" s="177"/>
      <c r="X320" s="177"/>
      <c r="Y320" s="177"/>
      <c r="Z320" s="177"/>
    </row>
    <row r="321" ht="15.75" customHeight="1">
      <c r="A321" s="178">
        <v>1.69525459E8</v>
      </c>
      <c r="B321" s="179" t="s">
        <v>763</v>
      </c>
      <c r="C321" s="180">
        <v>1.5783389E7</v>
      </c>
      <c r="D321" s="180">
        <v>278532.0</v>
      </c>
      <c r="E321" s="180">
        <v>106880.0</v>
      </c>
      <c r="F321" s="180">
        <v>0.0</v>
      </c>
      <c r="G321" s="180">
        <v>4519.0</v>
      </c>
      <c r="H321" s="180">
        <v>12496.0</v>
      </c>
      <c r="I321" s="180">
        <v>21951.0</v>
      </c>
      <c r="J321" s="180">
        <v>0.0</v>
      </c>
      <c r="K321" s="180">
        <v>38966.0</v>
      </c>
      <c r="L321" s="180">
        <v>6576167.0</v>
      </c>
      <c r="M321" s="175"/>
      <c r="N321" s="175"/>
      <c r="O321" s="175"/>
      <c r="P321" s="175"/>
      <c r="Q321" s="175"/>
      <c r="R321" s="175"/>
      <c r="S321" s="176"/>
      <c r="T321" s="176"/>
      <c r="U321" s="176"/>
      <c r="V321" s="176"/>
      <c r="W321" s="177"/>
      <c r="X321" s="177"/>
      <c r="Y321" s="177"/>
      <c r="Z321" s="177"/>
    </row>
    <row r="322" ht="15.75" customHeight="1">
      <c r="A322" s="178">
        <v>1.66062173E8</v>
      </c>
      <c r="B322" s="179" t="s">
        <v>764</v>
      </c>
      <c r="C322" s="180">
        <v>1.5707082E7</v>
      </c>
      <c r="D322" s="180">
        <v>5331346.0</v>
      </c>
      <c r="E322" s="180">
        <v>2044659.0</v>
      </c>
      <c r="F322" s="180">
        <v>89791.0</v>
      </c>
      <c r="G322" s="180">
        <v>113744.0</v>
      </c>
      <c r="H322" s="180">
        <v>296220.0</v>
      </c>
      <c r="I322" s="180">
        <v>173576.0</v>
      </c>
      <c r="J322" s="180">
        <v>108263.0</v>
      </c>
      <c r="K322" s="180">
        <v>781594.0</v>
      </c>
      <c r="L322" s="180">
        <v>0.0</v>
      </c>
      <c r="M322" s="175"/>
      <c r="N322" s="175"/>
      <c r="O322" s="175"/>
      <c r="P322" s="175"/>
      <c r="Q322" s="175"/>
      <c r="R322" s="175"/>
      <c r="S322" s="176"/>
      <c r="T322" s="176"/>
      <c r="U322" s="176"/>
      <c r="V322" s="176"/>
      <c r="W322" s="177"/>
      <c r="X322" s="177"/>
      <c r="Y322" s="177"/>
      <c r="Z322" s="177"/>
    </row>
    <row r="323" ht="15.75" customHeight="1">
      <c r="A323" s="178">
        <v>7.0842865E7</v>
      </c>
      <c r="B323" s="179" t="s">
        <v>765</v>
      </c>
      <c r="C323" s="180">
        <v>1.5704741E7</v>
      </c>
      <c r="D323" s="180">
        <v>4874738.0</v>
      </c>
      <c r="E323" s="180">
        <v>260282.0</v>
      </c>
      <c r="F323" s="180">
        <v>56531.0</v>
      </c>
      <c r="G323" s="180">
        <v>157243.0</v>
      </c>
      <c r="H323" s="180">
        <v>159674.0</v>
      </c>
      <c r="I323" s="180">
        <v>181155.0</v>
      </c>
      <c r="J323" s="180">
        <v>104935.0</v>
      </c>
      <c r="K323" s="180">
        <v>659538.0</v>
      </c>
      <c r="L323" s="180">
        <v>1.57439115E8</v>
      </c>
      <c r="M323" s="175"/>
      <c r="N323" s="175"/>
      <c r="O323" s="175"/>
      <c r="P323" s="175"/>
      <c r="Q323" s="175"/>
      <c r="R323" s="175"/>
      <c r="S323" s="176"/>
      <c r="T323" s="176"/>
      <c r="U323" s="176"/>
      <c r="V323" s="176"/>
      <c r="W323" s="177"/>
      <c r="X323" s="177"/>
      <c r="Y323" s="177"/>
      <c r="Z323" s="177"/>
    </row>
    <row r="324" ht="15.75" customHeight="1">
      <c r="A324" s="178">
        <v>1.69515437E8</v>
      </c>
      <c r="B324" s="179" t="s">
        <v>766</v>
      </c>
      <c r="C324" s="180">
        <v>1.5654978E7</v>
      </c>
      <c r="D324" s="180">
        <v>428334.0</v>
      </c>
      <c r="E324" s="180">
        <v>61794.0</v>
      </c>
      <c r="F324" s="180">
        <v>66243.0</v>
      </c>
      <c r="G324" s="180">
        <v>26527.0</v>
      </c>
      <c r="H324" s="180">
        <v>2788.0</v>
      </c>
      <c r="I324" s="180">
        <v>32632.0</v>
      </c>
      <c r="J324" s="180">
        <v>1228.0</v>
      </c>
      <c r="K324" s="180">
        <v>129418.0</v>
      </c>
      <c r="L324" s="180">
        <v>1.3E7</v>
      </c>
      <c r="M324" s="175"/>
      <c r="N324" s="175"/>
      <c r="O324" s="175"/>
      <c r="P324" s="175"/>
      <c r="Q324" s="175"/>
      <c r="R324" s="175"/>
      <c r="S324" s="176"/>
      <c r="T324" s="176"/>
      <c r="U324" s="176"/>
      <c r="V324" s="176"/>
      <c r="W324" s="177"/>
      <c r="X324" s="177"/>
      <c r="Y324" s="177"/>
      <c r="Z324" s="177"/>
    </row>
    <row r="325" ht="15.75" customHeight="1">
      <c r="A325" s="178">
        <v>1.31228013E8</v>
      </c>
      <c r="B325" s="179" t="s">
        <v>767</v>
      </c>
      <c r="C325" s="180">
        <v>1.5517878E7</v>
      </c>
      <c r="D325" s="180">
        <v>2.29234133E8</v>
      </c>
      <c r="E325" s="180">
        <v>1721329.0</v>
      </c>
      <c r="F325" s="180">
        <v>1.8549297E7</v>
      </c>
      <c r="G325" s="180">
        <v>2.3506269E7</v>
      </c>
      <c r="H325" s="180">
        <v>2.5481404E7</v>
      </c>
      <c r="I325" s="180">
        <v>7596698.0</v>
      </c>
      <c r="J325" s="180">
        <v>30957.0</v>
      </c>
      <c r="K325" s="180">
        <v>7.5164625E7</v>
      </c>
      <c r="L325" s="180">
        <v>7.49577473E8</v>
      </c>
      <c r="M325" s="175"/>
      <c r="N325" s="175"/>
      <c r="O325" s="175"/>
      <c r="P325" s="175"/>
      <c r="Q325" s="175"/>
      <c r="R325" s="175"/>
      <c r="S325" s="176"/>
      <c r="T325" s="176"/>
      <c r="U325" s="176"/>
      <c r="V325" s="176"/>
      <c r="W325" s="177"/>
      <c r="X325" s="177"/>
      <c r="Y325" s="177"/>
      <c r="Z325" s="177"/>
    </row>
    <row r="326" ht="15.75" customHeight="1">
      <c r="A326" s="178">
        <v>1.69499439E8</v>
      </c>
      <c r="B326" s="179" t="s">
        <v>768</v>
      </c>
      <c r="C326" s="180">
        <v>1.550473E7</v>
      </c>
      <c r="D326" s="180">
        <v>3104388.0</v>
      </c>
      <c r="E326" s="180">
        <v>1358606.0</v>
      </c>
      <c r="F326" s="180">
        <v>44843.0</v>
      </c>
      <c r="G326" s="180">
        <v>235797.0</v>
      </c>
      <c r="H326" s="180">
        <v>73139.0</v>
      </c>
      <c r="I326" s="180">
        <v>134217.0</v>
      </c>
      <c r="J326" s="180">
        <v>49455.0</v>
      </c>
      <c r="K326" s="180">
        <v>537451.0</v>
      </c>
      <c r="L326" s="180">
        <v>5.1E7</v>
      </c>
      <c r="M326" s="175"/>
      <c r="N326" s="175"/>
      <c r="O326" s="175"/>
      <c r="P326" s="175"/>
      <c r="Q326" s="175"/>
      <c r="R326" s="175"/>
      <c r="S326" s="176"/>
      <c r="T326" s="176"/>
      <c r="U326" s="176"/>
      <c r="V326" s="176"/>
      <c r="W326" s="177"/>
      <c r="X326" s="177"/>
      <c r="Y326" s="177"/>
      <c r="Z326" s="177"/>
    </row>
    <row r="327" ht="15.75" customHeight="1">
      <c r="A327" s="178">
        <v>1.69554585E8</v>
      </c>
      <c r="B327" s="179" t="s">
        <v>769</v>
      </c>
      <c r="C327" s="180">
        <v>1.5489367E7</v>
      </c>
      <c r="D327" s="180">
        <v>2074068.0</v>
      </c>
      <c r="E327" s="180">
        <v>2251685.0</v>
      </c>
      <c r="F327" s="180">
        <v>116213.0</v>
      </c>
      <c r="G327" s="180">
        <v>47952.0</v>
      </c>
      <c r="H327" s="180">
        <v>79563.0</v>
      </c>
      <c r="I327" s="180">
        <v>6439.0</v>
      </c>
      <c r="J327" s="180">
        <v>78614.0</v>
      </c>
      <c r="K327" s="180">
        <v>328781.0</v>
      </c>
      <c r="L327" s="180">
        <v>1068186.0</v>
      </c>
      <c r="M327" s="175"/>
      <c r="N327" s="175"/>
      <c r="O327" s="175"/>
      <c r="P327" s="175"/>
      <c r="Q327" s="175"/>
      <c r="R327" s="175"/>
      <c r="S327" s="176"/>
      <c r="T327" s="176"/>
      <c r="U327" s="176"/>
      <c r="V327" s="176"/>
      <c r="W327" s="177"/>
      <c r="X327" s="177"/>
      <c r="Y327" s="177"/>
      <c r="Z327" s="177"/>
    </row>
    <row r="328" ht="15.75" customHeight="1">
      <c r="A328" s="178">
        <v>1.69546731E8</v>
      </c>
      <c r="B328" s="179" t="s">
        <v>770</v>
      </c>
      <c r="C328" s="180">
        <v>1.5478984E7</v>
      </c>
      <c r="D328" s="180">
        <v>1729453.0</v>
      </c>
      <c r="E328" s="180">
        <v>432823.0</v>
      </c>
      <c r="F328" s="180">
        <v>28315.0</v>
      </c>
      <c r="G328" s="180">
        <v>22229.0</v>
      </c>
      <c r="H328" s="180">
        <v>151478.0</v>
      </c>
      <c r="I328" s="180">
        <v>103682.0</v>
      </c>
      <c r="J328" s="180">
        <v>1830.0</v>
      </c>
      <c r="K328" s="180">
        <v>307534.0</v>
      </c>
      <c r="L328" s="180">
        <v>6.17559824E8</v>
      </c>
      <c r="M328" s="175"/>
      <c r="N328" s="175"/>
      <c r="O328" s="175"/>
      <c r="P328" s="175"/>
      <c r="Q328" s="175"/>
      <c r="R328" s="175"/>
      <c r="S328" s="176"/>
      <c r="T328" s="176"/>
      <c r="U328" s="176"/>
      <c r="V328" s="176"/>
      <c r="W328" s="177"/>
      <c r="X328" s="177"/>
      <c r="Y328" s="177"/>
      <c r="Z328" s="177"/>
    </row>
    <row r="329" ht="15.75" customHeight="1">
      <c r="A329" s="178">
        <v>1.69490775E8</v>
      </c>
      <c r="B329" s="179" t="s">
        <v>771</v>
      </c>
      <c r="C329" s="180">
        <v>1.5432027E7</v>
      </c>
      <c r="D329" s="180">
        <v>584689.0</v>
      </c>
      <c r="E329" s="180">
        <v>143872.0</v>
      </c>
      <c r="F329" s="180">
        <v>140479.0</v>
      </c>
      <c r="G329" s="180">
        <v>94561.0</v>
      </c>
      <c r="H329" s="180">
        <v>3573.0</v>
      </c>
      <c r="I329" s="180">
        <v>25584.0</v>
      </c>
      <c r="J329" s="180">
        <v>4867.0</v>
      </c>
      <c r="K329" s="180">
        <v>269064.0</v>
      </c>
      <c r="L329" s="180">
        <v>0.0</v>
      </c>
      <c r="M329" s="175"/>
      <c r="N329" s="175"/>
      <c r="O329" s="175"/>
      <c r="P329" s="175"/>
      <c r="Q329" s="175"/>
      <c r="R329" s="175"/>
      <c r="S329" s="176"/>
      <c r="T329" s="176"/>
      <c r="U329" s="176"/>
      <c r="V329" s="176"/>
      <c r="W329" s="177"/>
      <c r="X329" s="177"/>
      <c r="Y329" s="177"/>
      <c r="Z329" s="177"/>
    </row>
    <row r="330" ht="15.75" customHeight="1">
      <c r="A330" s="178">
        <v>1.69544729E8</v>
      </c>
      <c r="B330" s="179" t="s">
        <v>772</v>
      </c>
      <c r="C330" s="180">
        <v>1.5405518E7</v>
      </c>
      <c r="D330" s="180">
        <v>500287.0</v>
      </c>
      <c r="E330" s="180">
        <v>1231664.0</v>
      </c>
      <c r="F330" s="180">
        <v>10106.0</v>
      </c>
      <c r="G330" s="180">
        <v>25478.0</v>
      </c>
      <c r="H330" s="180">
        <v>5340.0</v>
      </c>
      <c r="I330" s="180">
        <v>5961.0</v>
      </c>
      <c r="J330" s="180">
        <v>18317.0</v>
      </c>
      <c r="K330" s="180">
        <v>65202.0</v>
      </c>
      <c r="L330" s="180">
        <v>0.0</v>
      </c>
      <c r="M330" s="175"/>
      <c r="N330" s="175"/>
      <c r="O330" s="175"/>
      <c r="P330" s="175"/>
      <c r="Q330" s="175"/>
      <c r="R330" s="175"/>
      <c r="S330" s="176"/>
      <c r="T330" s="176"/>
      <c r="U330" s="176"/>
      <c r="V330" s="176"/>
      <c r="W330" s="177"/>
      <c r="X330" s="177"/>
      <c r="Y330" s="177"/>
      <c r="Z330" s="177"/>
    </row>
    <row r="331" ht="15.75" customHeight="1">
      <c r="A331" s="178">
        <v>1.69712422E8</v>
      </c>
      <c r="B331" s="179" t="s">
        <v>773</v>
      </c>
      <c r="C331" s="180">
        <v>1.5391886E7</v>
      </c>
      <c r="D331" s="180">
        <v>1518474.0</v>
      </c>
      <c r="E331" s="180">
        <v>93294.0</v>
      </c>
      <c r="F331" s="180">
        <v>71450.0</v>
      </c>
      <c r="G331" s="180">
        <v>93481.0</v>
      </c>
      <c r="H331" s="180">
        <v>78258.0</v>
      </c>
      <c r="I331" s="180">
        <v>100419.0</v>
      </c>
      <c r="J331" s="180">
        <v>0.0</v>
      </c>
      <c r="K331" s="180">
        <v>343608.0</v>
      </c>
      <c r="L331" s="180">
        <v>3.91205203E8</v>
      </c>
      <c r="M331" s="175"/>
      <c r="N331" s="175"/>
      <c r="O331" s="175"/>
      <c r="P331" s="175"/>
      <c r="Q331" s="175"/>
      <c r="R331" s="175"/>
      <c r="S331" s="176"/>
      <c r="T331" s="176"/>
      <c r="U331" s="176"/>
      <c r="V331" s="176"/>
      <c r="W331" s="177"/>
      <c r="X331" s="177"/>
      <c r="Y331" s="177"/>
      <c r="Z331" s="177"/>
    </row>
    <row r="332" ht="15.75" customHeight="1">
      <c r="A332" s="178">
        <v>1.69567358E8</v>
      </c>
      <c r="B332" s="179" t="s">
        <v>774</v>
      </c>
      <c r="C332" s="180">
        <v>1.5277538E7</v>
      </c>
      <c r="D332" s="180">
        <v>1813052.0</v>
      </c>
      <c r="E332" s="180">
        <v>1325695.0</v>
      </c>
      <c r="F332" s="180">
        <v>57072.0</v>
      </c>
      <c r="G332" s="180">
        <v>265651.0</v>
      </c>
      <c r="H332" s="180">
        <v>80389.0</v>
      </c>
      <c r="I332" s="180">
        <v>51022.0</v>
      </c>
      <c r="J332" s="180">
        <v>21928.0</v>
      </c>
      <c r="K332" s="180">
        <v>476062.0</v>
      </c>
      <c r="L332" s="180">
        <v>0.0</v>
      </c>
      <c r="M332" s="175"/>
      <c r="N332" s="175"/>
      <c r="O332" s="175"/>
      <c r="P332" s="175"/>
      <c r="Q332" s="175"/>
      <c r="R332" s="175"/>
      <c r="S332" s="176"/>
      <c r="T332" s="176"/>
      <c r="U332" s="176"/>
      <c r="V332" s="176"/>
      <c r="W332" s="177"/>
      <c r="X332" s="177"/>
      <c r="Y332" s="177"/>
      <c r="Z332" s="177"/>
    </row>
    <row r="333" ht="15.75" customHeight="1">
      <c r="A333" s="178">
        <v>1.69058414E8</v>
      </c>
      <c r="B333" s="179" t="s">
        <v>775</v>
      </c>
      <c r="C333" s="180">
        <v>1.5264446E7</v>
      </c>
      <c r="D333" s="180">
        <v>5434838.0</v>
      </c>
      <c r="E333" s="180">
        <v>162485.0</v>
      </c>
      <c r="F333" s="180">
        <v>143610.0</v>
      </c>
      <c r="G333" s="180">
        <v>174334.0</v>
      </c>
      <c r="H333" s="180">
        <v>142152.0</v>
      </c>
      <c r="I333" s="180">
        <v>414882.0</v>
      </c>
      <c r="J333" s="180">
        <v>17001.0</v>
      </c>
      <c r="K333" s="180">
        <v>891979.0</v>
      </c>
      <c r="L333" s="180">
        <v>4.7309235E7</v>
      </c>
      <c r="M333" s="175"/>
      <c r="N333" s="175"/>
      <c r="O333" s="175"/>
      <c r="P333" s="175"/>
      <c r="Q333" s="175"/>
      <c r="R333" s="175"/>
      <c r="S333" s="176"/>
      <c r="T333" s="176"/>
      <c r="U333" s="176"/>
      <c r="V333" s="176"/>
      <c r="W333" s="177"/>
      <c r="X333" s="177"/>
      <c r="Y333" s="177"/>
      <c r="Z333" s="177"/>
    </row>
    <row r="334" ht="15.75" customHeight="1">
      <c r="A334" s="178">
        <v>1.69520111E8</v>
      </c>
      <c r="B334" s="179" t="s">
        <v>776</v>
      </c>
      <c r="C334" s="180">
        <v>1.5241297E7</v>
      </c>
      <c r="D334" s="180">
        <v>4186749.0</v>
      </c>
      <c r="E334" s="180">
        <v>726852.0</v>
      </c>
      <c r="F334" s="180">
        <v>432128.0</v>
      </c>
      <c r="G334" s="180">
        <v>532195.0</v>
      </c>
      <c r="H334" s="180">
        <v>339916.0</v>
      </c>
      <c r="I334" s="180">
        <v>117859.0</v>
      </c>
      <c r="J334" s="180">
        <v>24884.0</v>
      </c>
      <c r="K334" s="180">
        <v>1446982.0</v>
      </c>
      <c r="L334" s="180">
        <v>2.34801496E8</v>
      </c>
      <c r="M334" s="175"/>
      <c r="N334" s="175"/>
      <c r="O334" s="175"/>
      <c r="P334" s="175"/>
      <c r="Q334" s="175"/>
      <c r="R334" s="175"/>
      <c r="S334" s="176"/>
      <c r="T334" s="176"/>
      <c r="U334" s="176"/>
      <c r="V334" s="176"/>
      <c r="W334" s="177"/>
      <c r="X334" s="177"/>
      <c r="Y334" s="177"/>
      <c r="Z334" s="177"/>
    </row>
    <row r="335" ht="15.75" customHeight="1">
      <c r="A335" s="178">
        <v>1.69584121E8</v>
      </c>
      <c r="B335" s="179" t="s">
        <v>777</v>
      </c>
      <c r="C335" s="180">
        <v>1.5206412E7</v>
      </c>
      <c r="D335" s="180">
        <v>2321341.0</v>
      </c>
      <c r="E335" s="180">
        <v>93826.0</v>
      </c>
      <c r="F335" s="180">
        <v>295656.0</v>
      </c>
      <c r="G335" s="180">
        <v>146898.0</v>
      </c>
      <c r="H335" s="180">
        <v>15811.0</v>
      </c>
      <c r="I335" s="180">
        <v>187547.0</v>
      </c>
      <c r="J335" s="180">
        <v>1485.0</v>
      </c>
      <c r="K335" s="180">
        <v>647397.0</v>
      </c>
      <c r="L335" s="180">
        <v>2.2005E8</v>
      </c>
      <c r="M335" s="175"/>
      <c r="N335" s="175"/>
      <c r="O335" s="175"/>
      <c r="P335" s="175"/>
      <c r="Q335" s="175"/>
      <c r="R335" s="175"/>
      <c r="S335" s="176"/>
      <c r="T335" s="176"/>
      <c r="U335" s="176"/>
      <c r="V335" s="176"/>
      <c r="W335" s="177"/>
      <c r="X335" s="177"/>
      <c r="Y335" s="177"/>
      <c r="Z335" s="177"/>
    </row>
    <row r="336" ht="15.75" customHeight="1">
      <c r="A336" s="178">
        <v>1.69511422E8</v>
      </c>
      <c r="B336" s="179" t="s">
        <v>778</v>
      </c>
      <c r="C336" s="180">
        <v>1.516695E7</v>
      </c>
      <c r="D336" s="180">
        <v>3385291.0</v>
      </c>
      <c r="E336" s="180">
        <v>337173.0</v>
      </c>
      <c r="F336" s="180">
        <v>145205.0</v>
      </c>
      <c r="G336" s="180">
        <v>257854.0</v>
      </c>
      <c r="H336" s="180">
        <v>138883.0</v>
      </c>
      <c r="I336" s="180">
        <v>228501.0</v>
      </c>
      <c r="J336" s="180">
        <v>0.0</v>
      </c>
      <c r="K336" s="180">
        <v>770443.0</v>
      </c>
      <c r="L336" s="180">
        <v>3.8869125E7</v>
      </c>
      <c r="M336" s="175"/>
      <c r="N336" s="175"/>
      <c r="O336" s="175"/>
      <c r="P336" s="175"/>
      <c r="Q336" s="175"/>
      <c r="R336" s="175"/>
      <c r="S336" s="176"/>
      <c r="T336" s="176"/>
      <c r="U336" s="176"/>
      <c r="V336" s="176"/>
      <c r="W336" s="177"/>
      <c r="X336" s="177"/>
      <c r="Y336" s="177"/>
      <c r="Z336" s="177"/>
    </row>
    <row r="337" ht="15.75" customHeight="1">
      <c r="A337" s="178">
        <v>1.70299888E8</v>
      </c>
      <c r="B337" s="179" t="s">
        <v>779</v>
      </c>
      <c r="C337" s="180">
        <v>1.5155419E7</v>
      </c>
      <c r="D337" s="180">
        <v>145552.0</v>
      </c>
      <c r="E337" s="180">
        <v>0.0</v>
      </c>
      <c r="F337" s="180">
        <v>2351.0</v>
      </c>
      <c r="G337" s="180">
        <v>10435.0</v>
      </c>
      <c r="H337" s="180">
        <v>5553.0</v>
      </c>
      <c r="I337" s="180">
        <v>10200.0</v>
      </c>
      <c r="J337" s="180">
        <v>0.0</v>
      </c>
      <c r="K337" s="180">
        <v>28539.0</v>
      </c>
      <c r="L337" s="180">
        <v>2.235626656E9</v>
      </c>
      <c r="M337" s="175"/>
      <c r="N337" s="175"/>
      <c r="O337" s="175"/>
      <c r="P337" s="175"/>
      <c r="Q337" s="175"/>
      <c r="R337" s="175"/>
      <c r="S337" s="176"/>
      <c r="T337" s="176"/>
      <c r="U337" s="176"/>
      <c r="V337" s="176"/>
      <c r="W337" s="177"/>
      <c r="X337" s="177"/>
      <c r="Y337" s="177"/>
      <c r="Z337" s="177"/>
    </row>
    <row r="338" ht="15.75" customHeight="1">
      <c r="A338" s="178">
        <v>1.69516568E8</v>
      </c>
      <c r="B338" s="179" t="s">
        <v>780</v>
      </c>
      <c r="C338" s="180">
        <v>1.514756E7</v>
      </c>
      <c r="D338" s="180">
        <v>1662985.0</v>
      </c>
      <c r="E338" s="180">
        <v>2542918.0</v>
      </c>
      <c r="F338" s="180">
        <v>39046.0</v>
      </c>
      <c r="G338" s="180">
        <v>46478.0</v>
      </c>
      <c r="H338" s="180">
        <v>87495.0</v>
      </c>
      <c r="I338" s="180">
        <v>53544.0</v>
      </c>
      <c r="J338" s="180">
        <v>33840.0</v>
      </c>
      <c r="K338" s="180">
        <v>260403.0</v>
      </c>
      <c r="L338" s="180">
        <v>1.31113995E8</v>
      </c>
      <c r="M338" s="175"/>
      <c r="N338" s="175"/>
      <c r="O338" s="175"/>
      <c r="P338" s="175"/>
      <c r="Q338" s="175"/>
      <c r="R338" s="175"/>
      <c r="S338" s="176"/>
      <c r="T338" s="176"/>
      <c r="U338" s="176"/>
      <c r="V338" s="176"/>
      <c r="W338" s="177"/>
      <c r="X338" s="177"/>
      <c r="Y338" s="177"/>
      <c r="Z338" s="177"/>
    </row>
    <row r="339" ht="15.75" customHeight="1">
      <c r="A339" s="178">
        <v>1.6952307E8</v>
      </c>
      <c r="B339" s="179" t="s">
        <v>781</v>
      </c>
      <c r="C339" s="180">
        <v>1.5139014E7</v>
      </c>
      <c r="D339" s="180">
        <v>1476976.0</v>
      </c>
      <c r="E339" s="180">
        <v>580218.0</v>
      </c>
      <c r="F339" s="180">
        <v>9512.0</v>
      </c>
      <c r="G339" s="180">
        <v>140152.0</v>
      </c>
      <c r="H339" s="180">
        <v>117150.0</v>
      </c>
      <c r="I339" s="180">
        <v>72617.0</v>
      </c>
      <c r="J339" s="180">
        <v>0.0</v>
      </c>
      <c r="K339" s="180">
        <v>339431.0</v>
      </c>
      <c r="L339" s="180">
        <v>0.0</v>
      </c>
      <c r="M339" s="175"/>
      <c r="N339" s="175"/>
      <c r="O339" s="175"/>
      <c r="P339" s="175"/>
      <c r="Q339" s="175"/>
      <c r="R339" s="175"/>
      <c r="S339" s="176"/>
      <c r="T339" s="176"/>
      <c r="U339" s="176"/>
      <c r="V339" s="176"/>
      <c r="W339" s="177"/>
      <c r="X339" s="177"/>
      <c r="Y339" s="177"/>
      <c r="Z339" s="177"/>
    </row>
    <row r="340" ht="15.75" customHeight="1">
      <c r="A340" s="178">
        <v>1.69206396E8</v>
      </c>
      <c r="B340" s="179" t="s">
        <v>782</v>
      </c>
      <c r="C340" s="180">
        <v>1.5123787E7</v>
      </c>
      <c r="D340" s="180">
        <v>1255304.0</v>
      </c>
      <c r="E340" s="180">
        <v>322226.0</v>
      </c>
      <c r="F340" s="180">
        <v>6851.0</v>
      </c>
      <c r="G340" s="180">
        <v>5088.0</v>
      </c>
      <c r="H340" s="180">
        <v>72.0</v>
      </c>
      <c r="I340" s="180">
        <v>124347.0</v>
      </c>
      <c r="J340" s="180">
        <v>0.0</v>
      </c>
      <c r="K340" s="180">
        <v>136358.0</v>
      </c>
      <c r="L340" s="180">
        <v>1.42E7</v>
      </c>
      <c r="M340" s="175"/>
      <c r="N340" s="175"/>
      <c r="O340" s="175"/>
      <c r="P340" s="175"/>
      <c r="Q340" s="175"/>
      <c r="R340" s="175"/>
      <c r="S340" s="176"/>
      <c r="T340" s="176"/>
      <c r="U340" s="176"/>
      <c r="V340" s="176"/>
      <c r="W340" s="177"/>
      <c r="X340" s="177"/>
      <c r="Y340" s="177"/>
      <c r="Z340" s="177"/>
    </row>
    <row r="341" ht="15.75" customHeight="1">
      <c r="A341" s="178">
        <v>1.69528436E8</v>
      </c>
      <c r="B341" s="179" t="s">
        <v>783</v>
      </c>
      <c r="C341" s="180">
        <v>1.5078559E7</v>
      </c>
      <c r="D341" s="180">
        <v>1260097.0</v>
      </c>
      <c r="E341" s="180">
        <v>489975.0</v>
      </c>
      <c r="F341" s="180">
        <v>72908.0</v>
      </c>
      <c r="G341" s="180">
        <v>244621.0</v>
      </c>
      <c r="H341" s="180">
        <v>79226.0</v>
      </c>
      <c r="I341" s="180">
        <v>43937.0</v>
      </c>
      <c r="J341" s="180">
        <v>0.0</v>
      </c>
      <c r="K341" s="180">
        <v>440692.0</v>
      </c>
      <c r="L341" s="180">
        <v>0.0</v>
      </c>
      <c r="M341" s="175"/>
      <c r="N341" s="175"/>
      <c r="O341" s="175"/>
      <c r="P341" s="175"/>
      <c r="Q341" s="175"/>
      <c r="R341" s="175"/>
      <c r="S341" s="176"/>
      <c r="T341" s="176"/>
      <c r="U341" s="176"/>
      <c r="V341" s="176"/>
      <c r="W341" s="177"/>
      <c r="X341" s="177"/>
      <c r="Y341" s="177"/>
      <c r="Z341" s="177"/>
    </row>
    <row r="342" ht="15.75" customHeight="1">
      <c r="A342" s="178">
        <v>1.67489694E8</v>
      </c>
      <c r="B342" s="179" t="s">
        <v>784</v>
      </c>
      <c r="C342" s="180">
        <v>1.504783E7</v>
      </c>
      <c r="D342" s="180">
        <v>1.6604307E7</v>
      </c>
      <c r="E342" s="180">
        <v>1232936.0</v>
      </c>
      <c r="F342" s="180">
        <v>2264589.0</v>
      </c>
      <c r="G342" s="180">
        <v>709065.0</v>
      </c>
      <c r="H342" s="180">
        <v>422940.0</v>
      </c>
      <c r="I342" s="180">
        <v>1171866.0</v>
      </c>
      <c r="J342" s="180">
        <v>66142.0</v>
      </c>
      <c r="K342" s="180">
        <v>4634602.0</v>
      </c>
      <c r="L342" s="180">
        <v>1.54798769E8</v>
      </c>
      <c r="M342" s="175"/>
      <c r="N342" s="175"/>
      <c r="O342" s="175"/>
      <c r="P342" s="175"/>
      <c r="Q342" s="175"/>
      <c r="R342" s="175"/>
      <c r="S342" s="176"/>
      <c r="T342" s="176"/>
      <c r="U342" s="176"/>
      <c r="V342" s="176"/>
      <c r="W342" s="177"/>
      <c r="X342" s="177"/>
      <c r="Y342" s="177"/>
      <c r="Z342" s="177"/>
    </row>
    <row r="343" ht="15.75" customHeight="1">
      <c r="A343" s="178">
        <v>1.68124156E8</v>
      </c>
      <c r="B343" s="179" t="s">
        <v>785</v>
      </c>
      <c r="C343" s="180">
        <v>1.5030111E7</v>
      </c>
      <c r="D343" s="180">
        <v>3.1198071E7</v>
      </c>
      <c r="E343" s="180">
        <v>1045362.0</v>
      </c>
      <c r="F343" s="180">
        <v>844755.0</v>
      </c>
      <c r="G343" s="180">
        <v>605576.0</v>
      </c>
      <c r="H343" s="180">
        <v>864057.0</v>
      </c>
      <c r="I343" s="180">
        <v>1714516.0</v>
      </c>
      <c r="J343" s="180">
        <v>460829.0</v>
      </c>
      <c r="K343" s="180">
        <v>4489733.0</v>
      </c>
      <c r="L343" s="180">
        <v>1.00353203E8</v>
      </c>
      <c r="M343" s="175"/>
      <c r="N343" s="175"/>
      <c r="O343" s="175"/>
      <c r="P343" s="175"/>
      <c r="Q343" s="175"/>
      <c r="R343" s="175"/>
      <c r="S343" s="176"/>
      <c r="T343" s="176"/>
      <c r="U343" s="176"/>
      <c r="V343" s="176"/>
      <c r="W343" s="177"/>
      <c r="X343" s="177"/>
      <c r="Y343" s="177"/>
      <c r="Z343" s="177"/>
    </row>
    <row r="344" ht="15.75" customHeight="1">
      <c r="A344" s="178">
        <v>1.06404612E8</v>
      </c>
      <c r="B344" s="179" t="s">
        <v>786</v>
      </c>
      <c r="C344" s="180">
        <v>1.4996864E7</v>
      </c>
      <c r="D344" s="180">
        <v>1077153.0</v>
      </c>
      <c r="E344" s="180">
        <v>902053.0</v>
      </c>
      <c r="F344" s="180">
        <v>87208.0</v>
      </c>
      <c r="G344" s="180">
        <v>87892.0</v>
      </c>
      <c r="H344" s="180">
        <v>48067.0</v>
      </c>
      <c r="I344" s="180">
        <v>6074.0</v>
      </c>
      <c r="J344" s="180">
        <v>31546.0</v>
      </c>
      <c r="K344" s="180">
        <v>260787.0</v>
      </c>
      <c r="L344" s="180">
        <v>1.787795115E9</v>
      </c>
      <c r="M344" s="175"/>
      <c r="N344" s="175"/>
      <c r="O344" s="175"/>
      <c r="P344" s="175"/>
      <c r="Q344" s="175"/>
      <c r="R344" s="175"/>
      <c r="S344" s="176"/>
      <c r="T344" s="176"/>
      <c r="U344" s="176"/>
      <c r="V344" s="176"/>
      <c r="W344" s="177"/>
      <c r="X344" s="177"/>
      <c r="Y344" s="177"/>
      <c r="Z344" s="177"/>
    </row>
    <row r="345" ht="15.75" customHeight="1">
      <c r="A345" s="178">
        <v>1.69413699E8</v>
      </c>
      <c r="B345" s="179" t="s">
        <v>787</v>
      </c>
      <c r="C345" s="180">
        <v>1.4985238E7</v>
      </c>
      <c r="D345" s="180">
        <v>2019841.0</v>
      </c>
      <c r="E345" s="180">
        <v>314668.0</v>
      </c>
      <c r="F345" s="180">
        <v>205615.0</v>
      </c>
      <c r="G345" s="180">
        <v>94890.0</v>
      </c>
      <c r="H345" s="180">
        <v>28857.0</v>
      </c>
      <c r="I345" s="180">
        <v>68949.0</v>
      </c>
      <c r="J345" s="180">
        <v>49201.0</v>
      </c>
      <c r="K345" s="180">
        <v>447512.0</v>
      </c>
      <c r="L345" s="180">
        <v>0.0</v>
      </c>
      <c r="M345" s="175"/>
      <c r="N345" s="175"/>
      <c r="O345" s="175"/>
      <c r="P345" s="175"/>
      <c r="Q345" s="175"/>
      <c r="R345" s="175"/>
      <c r="S345" s="176"/>
      <c r="T345" s="176"/>
      <c r="U345" s="176"/>
      <c r="V345" s="176"/>
      <c r="W345" s="177"/>
      <c r="X345" s="177"/>
      <c r="Y345" s="177"/>
      <c r="Z345" s="177"/>
    </row>
    <row r="346" ht="15.75" customHeight="1">
      <c r="A346" s="178">
        <v>1.6933546E8</v>
      </c>
      <c r="B346" s="179" t="s">
        <v>788</v>
      </c>
      <c r="C346" s="180">
        <v>1.4962183E7</v>
      </c>
      <c r="D346" s="180">
        <v>1524372.0</v>
      </c>
      <c r="E346" s="180">
        <v>74288.0</v>
      </c>
      <c r="F346" s="180">
        <v>34590.0</v>
      </c>
      <c r="G346" s="180">
        <v>37973.0</v>
      </c>
      <c r="H346" s="180">
        <v>215617.0</v>
      </c>
      <c r="I346" s="180">
        <v>57904.0</v>
      </c>
      <c r="J346" s="180">
        <v>0.0</v>
      </c>
      <c r="K346" s="180">
        <v>346084.0</v>
      </c>
      <c r="L346" s="180">
        <v>1.06738062E8</v>
      </c>
      <c r="M346" s="175"/>
      <c r="N346" s="175"/>
      <c r="O346" s="175"/>
      <c r="P346" s="175"/>
      <c r="Q346" s="175"/>
      <c r="R346" s="175"/>
      <c r="S346" s="176"/>
      <c r="T346" s="176"/>
      <c r="U346" s="176"/>
      <c r="V346" s="176"/>
      <c r="W346" s="177"/>
      <c r="X346" s="177"/>
      <c r="Y346" s="177"/>
      <c r="Z346" s="177"/>
    </row>
    <row r="347" ht="15.75" customHeight="1">
      <c r="A347" s="178">
        <v>1.71247028E8</v>
      </c>
      <c r="B347" s="179" t="s">
        <v>789</v>
      </c>
      <c r="C347" s="180">
        <v>1.4938019E7</v>
      </c>
      <c r="D347" s="180">
        <v>4012560.0</v>
      </c>
      <c r="E347" s="180">
        <v>0.0</v>
      </c>
      <c r="F347" s="180">
        <v>0.0</v>
      </c>
      <c r="G347" s="180">
        <v>7300.0</v>
      </c>
      <c r="H347" s="180">
        <v>171910.0</v>
      </c>
      <c r="I347" s="180">
        <v>331032.0</v>
      </c>
      <c r="J347" s="180">
        <v>0.0</v>
      </c>
      <c r="K347" s="180">
        <v>510242.0</v>
      </c>
      <c r="L347" s="180">
        <v>3.40881083E8</v>
      </c>
      <c r="M347" s="175"/>
      <c r="N347" s="175"/>
      <c r="O347" s="175"/>
      <c r="P347" s="175"/>
      <c r="Q347" s="175"/>
      <c r="R347" s="175"/>
      <c r="S347" s="176"/>
      <c r="T347" s="176"/>
      <c r="U347" s="176"/>
      <c r="V347" s="176"/>
      <c r="W347" s="177"/>
      <c r="X347" s="177"/>
      <c r="Y347" s="177"/>
      <c r="Z347" s="177"/>
    </row>
    <row r="348" ht="15.75" customHeight="1">
      <c r="A348" s="178">
        <v>1.693159E8</v>
      </c>
      <c r="B348" s="179" t="s">
        <v>790</v>
      </c>
      <c r="C348" s="180">
        <v>1.4935714E7</v>
      </c>
      <c r="D348" s="180">
        <v>2712005.0</v>
      </c>
      <c r="E348" s="180">
        <v>444690.0</v>
      </c>
      <c r="F348" s="180">
        <v>139826.0</v>
      </c>
      <c r="G348" s="180">
        <v>530675.0</v>
      </c>
      <c r="H348" s="180">
        <v>157800.0</v>
      </c>
      <c r="I348" s="180">
        <v>99149.0</v>
      </c>
      <c r="J348" s="180">
        <v>0.0</v>
      </c>
      <c r="K348" s="180">
        <v>927450.0</v>
      </c>
      <c r="L348" s="180">
        <v>414000.0</v>
      </c>
      <c r="M348" s="175"/>
      <c r="N348" s="175"/>
      <c r="O348" s="175"/>
      <c r="P348" s="175"/>
      <c r="Q348" s="175"/>
      <c r="R348" s="175"/>
      <c r="S348" s="176"/>
      <c r="T348" s="176"/>
      <c r="U348" s="176"/>
      <c r="V348" s="176"/>
      <c r="W348" s="177"/>
      <c r="X348" s="177"/>
      <c r="Y348" s="177"/>
      <c r="Z348" s="177"/>
    </row>
    <row r="349" ht="15.75" customHeight="1">
      <c r="A349" s="178">
        <v>1.69573116E8</v>
      </c>
      <c r="B349" s="179" t="s">
        <v>791</v>
      </c>
      <c r="C349" s="180">
        <v>1.4930789E7</v>
      </c>
      <c r="D349" s="180">
        <v>6734551.0</v>
      </c>
      <c r="E349" s="180">
        <v>792573.0</v>
      </c>
      <c r="F349" s="180">
        <v>149558.0</v>
      </c>
      <c r="G349" s="180">
        <v>265212.0</v>
      </c>
      <c r="H349" s="180">
        <v>253074.0</v>
      </c>
      <c r="I349" s="180">
        <v>466018.0</v>
      </c>
      <c r="J349" s="180">
        <v>25087.0</v>
      </c>
      <c r="K349" s="180">
        <v>1158949.0</v>
      </c>
      <c r="L349" s="180">
        <v>0.0</v>
      </c>
      <c r="M349" s="175"/>
      <c r="N349" s="175"/>
      <c r="O349" s="175"/>
      <c r="P349" s="175"/>
      <c r="Q349" s="175"/>
      <c r="R349" s="175"/>
      <c r="S349" s="176"/>
      <c r="T349" s="176"/>
      <c r="U349" s="176"/>
      <c r="V349" s="176"/>
      <c r="W349" s="177"/>
      <c r="X349" s="177"/>
      <c r="Y349" s="177"/>
      <c r="Z349" s="177"/>
    </row>
    <row r="350" ht="15.75" customHeight="1">
      <c r="A350" s="178">
        <v>1.69533019E8</v>
      </c>
      <c r="B350" s="179" t="s">
        <v>792</v>
      </c>
      <c r="C350" s="180">
        <v>1.4902876E7</v>
      </c>
      <c r="D350" s="180">
        <v>938987.0</v>
      </c>
      <c r="E350" s="180">
        <v>614651.0</v>
      </c>
      <c r="F350" s="180">
        <v>51595.0</v>
      </c>
      <c r="G350" s="180">
        <v>126175.0</v>
      </c>
      <c r="H350" s="180">
        <v>62632.0</v>
      </c>
      <c r="I350" s="180">
        <v>1249.0</v>
      </c>
      <c r="J350" s="180">
        <v>20665.0</v>
      </c>
      <c r="K350" s="180">
        <v>262316.0</v>
      </c>
      <c r="L350" s="180">
        <v>6.3538192E7</v>
      </c>
      <c r="M350" s="175"/>
      <c r="N350" s="175"/>
      <c r="O350" s="175"/>
      <c r="P350" s="175"/>
      <c r="Q350" s="175"/>
      <c r="R350" s="175"/>
      <c r="S350" s="176"/>
      <c r="T350" s="176"/>
      <c r="U350" s="176"/>
      <c r="V350" s="176"/>
      <c r="W350" s="177"/>
      <c r="X350" s="177"/>
      <c r="Y350" s="177"/>
      <c r="Z350" s="177"/>
    </row>
    <row r="351" ht="15.75" customHeight="1">
      <c r="A351" s="178">
        <v>1.69533925E8</v>
      </c>
      <c r="B351" s="179" t="s">
        <v>793</v>
      </c>
      <c r="C351" s="180">
        <v>1.4899305E7</v>
      </c>
      <c r="D351" s="180">
        <v>596243.0</v>
      </c>
      <c r="E351" s="180">
        <v>22539.0</v>
      </c>
      <c r="F351" s="180">
        <v>28125.0</v>
      </c>
      <c r="G351" s="180">
        <v>13936.0</v>
      </c>
      <c r="H351" s="180">
        <v>7974.0</v>
      </c>
      <c r="I351" s="180">
        <v>53085.0</v>
      </c>
      <c r="J351" s="180">
        <v>0.0</v>
      </c>
      <c r="K351" s="180">
        <v>103120.0</v>
      </c>
      <c r="L351" s="180">
        <v>0.0</v>
      </c>
      <c r="M351" s="175"/>
      <c r="N351" s="175"/>
      <c r="O351" s="175"/>
      <c r="P351" s="175"/>
      <c r="Q351" s="175"/>
      <c r="R351" s="175"/>
      <c r="S351" s="176"/>
      <c r="T351" s="176"/>
      <c r="U351" s="176"/>
      <c r="V351" s="176"/>
      <c r="W351" s="177"/>
      <c r="X351" s="177"/>
      <c r="Y351" s="177"/>
      <c r="Z351" s="177"/>
    </row>
    <row r="352" ht="15.75" customHeight="1">
      <c r="A352" s="178">
        <v>1.69030526E8</v>
      </c>
      <c r="B352" s="179" t="s">
        <v>794</v>
      </c>
      <c r="C352" s="180">
        <v>1.4849777E7</v>
      </c>
      <c r="D352" s="180">
        <v>7246417.0</v>
      </c>
      <c r="E352" s="180">
        <v>388642.0</v>
      </c>
      <c r="F352" s="180">
        <v>337537.0</v>
      </c>
      <c r="G352" s="180">
        <v>476906.0</v>
      </c>
      <c r="H352" s="180">
        <v>86827.0</v>
      </c>
      <c r="I352" s="180">
        <v>521513.0</v>
      </c>
      <c r="J352" s="180">
        <v>33133.0</v>
      </c>
      <c r="K352" s="180">
        <v>1455916.0</v>
      </c>
      <c r="L352" s="180">
        <v>3.36E8</v>
      </c>
      <c r="M352" s="175"/>
      <c r="N352" s="175"/>
      <c r="O352" s="175"/>
      <c r="P352" s="175"/>
      <c r="Q352" s="175"/>
      <c r="R352" s="175"/>
      <c r="S352" s="176"/>
      <c r="T352" s="176"/>
      <c r="U352" s="176"/>
      <c r="V352" s="176"/>
      <c r="W352" s="177"/>
      <c r="X352" s="177"/>
      <c r="Y352" s="177"/>
      <c r="Z352" s="177"/>
    </row>
    <row r="353" ht="15.75" customHeight="1">
      <c r="A353" s="178">
        <v>1.69551584E8</v>
      </c>
      <c r="B353" s="179" t="s">
        <v>795</v>
      </c>
      <c r="C353" s="180">
        <v>1.4848835E7</v>
      </c>
      <c r="D353" s="180">
        <v>1757148.0</v>
      </c>
      <c r="E353" s="180">
        <v>1229226.0</v>
      </c>
      <c r="F353" s="180">
        <v>2542.0</v>
      </c>
      <c r="G353" s="180">
        <v>6036.0</v>
      </c>
      <c r="H353" s="180">
        <v>692.0</v>
      </c>
      <c r="I353" s="180">
        <v>56268.0</v>
      </c>
      <c r="J353" s="180">
        <v>58956.0</v>
      </c>
      <c r="K353" s="180">
        <v>124494.0</v>
      </c>
      <c r="L353" s="180">
        <v>2.042236E7</v>
      </c>
      <c r="M353" s="175"/>
      <c r="N353" s="175"/>
      <c r="O353" s="175"/>
      <c r="P353" s="175"/>
      <c r="Q353" s="175"/>
      <c r="R353" s="175"/>
      <c r="S353" s="176"/>
      <c r="T353" s="176"/>
      <c r="U353" s="176"/>
      <c r="V353" s="176"/>
      <c r="W353" s="177"/>
      <c r="X353" s="177"/>
      <c r="Y353" s="177"/>
      <c r="Z353" s="177"/>
    </row>
    <row r="354" ht="15.75" customHeight="1">
      <c r="A354" s="178">
        <v>1.69559173E8</v>
      </c>
      <c r="B354" s="179" t="s">
        <v>796</v>
      </c>
      <c r="C354" s="180">
        <v>1.4779411E7</v>
      </c>
      <c r="D354" s="180">
        <v>1487937.0</v>
      </c>
      <c r="E354" s="180">
        <v>260491.0</v>
      </c>
      <c r="F354" s="180">
        <v>42929.0</v>
      </c>
      <c r="G354" s="180">
        <v>104717.0</v>
      </c>
      <c r="H354" s="180">
        <v>144347.0</v>
      </c>
      <c r="I354" s="180">
        <v>60559.0</v>
      </c>
      <c r="J354" s="180">
        <v>4347.0</v>
      </c>
      <c r="K354" s="180">
        <v>356899.0</v>
      </c>
      <c r="L354" s="180">
        <v>1.37287145E9</v>
      </c>
      <c r="M354" s="175"/>
      <c r="N354" s="175"/>
      <c r="O354" s="175"/>
      <c r="P354" s="175"/>
      <c r="Q354" s="175"/>
      <c r="R354" s="175"/>
      <c r="S354" s="176"/>
      <c r="T354" s="176"/>
      <c r="U354" s="176"/>
      <c r="V354" s="176"/>
      <c r="W354" s="177"/>
      <c r="X354" s="177"/>
      <c r="Y354" s="177"/>
      <c r="Z354" s="177"/>
    </row>
    <row r="355" ht="15.75" customHeight="1">
      <c r="A355" s="178">
        <v>1.69543184E8</v>
      </c>
      <c r="B355" s="179" t="s">
        <v>797</v>
      </c>
      <c r="C355" s="180">
        <v>1.4720224E7</v>
      </c>
      <c r="D355" s="180">
        <v>1.2997097E7</v>
      </c>
      <c r="E355" s="180">
        <v>674508.0</v>
      </c>
      <c r="F355" s="180">
        <v>1544047.0</v>
      </c>
      <c r="G355" s="180">
        <v>4563562.0</v>
      </c>
      <c r="H355" s="180">
        <v>602681.0</v>
      </c>
      <c r="I355" s="180">
        <v>115044.0</v>
      </c>
      <c r="J355" s="180">
        <v>0.0</v>
      </c>
      <c r="K355" s="180">
        <v>6825334.0</v>
      </c>
      <c r="L355" s="180">
        <v>0.0</v>
      </c>
      <c r="M355" s="175"/>
      <c r="N355" s="175"/>
      <c r="O355" s="175"/>
      <c r="P355" s="175"/>
      <c r="Q355" s="175"/>
      <c r="R355" s="175"/>
      <c r="S355" s="176"/>
      <c r="T355" s="176"/>
      <c r="U355" s="176"/>
      <c r="V355" s="176"/>
      <c r="W355" s="177"/>
      <c r="X355" s="177"/>
      <c r="Y355" s="177"/>
      <c r="Z355" s="177"/>
    </row>
    <row r="356" ht="15.75" customHeight="1">
      <c r="A356" s="178">
        <v>1.70226869E8</v>
      </c>
      <c r="B356" s="179" t="s">
        <v>798</v>
      </c>
      <c r="C356" s="180">
        <v>1.4715803E7</v>
      </c>
      <c r="D356" s="180">
        <v>1656175.0</v>
      </c>
      <c r="E356" s="180">
        <v>130366.0</v>
      </c>
      <c r="F356" s="180">
        <v>97535.0</v>
      </c>
      <c r="G356" s="180">
        <v>166586.0</v>
      </c>
      <c r="H356" s="180">
        <v>124979.0</v>
      </c>
      <c r="I356" s="180">
        <v>80358.0</v>
      </c>
      <c r="J356" s="180">
        <v>0.0</v>
      </c>
      <c r="K356" s="180">
        <v>469458.0</v>
      </c>
      <c r="L356" s="180">
        <v>4282279.0</v>
      </c>
      <c r="M356" s="175"/>
      <c r="N356" s="175"/>
      <c r="O356" s="175"/>
      <c r="P356" s="175"/>
      <c r="Q356" s="175"/>
      <c r="R356" s="175"/>
      <c r="S356" s="176"/>
      <c r="T356" s="176"/>
      <c r="U356" s="176"/>
      <c r="V356" s="176"/>
      <c r="W356" s="177"/>
      <c r="X356" s="177"/>
      <c r="Y356" s="177"/>
      <c r="Z356" s="177"/>
    </row>
    <row r="357" ht="15.75" customHeight="1">
      <c r="A357" s="178">
        <v>1.35359054E8</v>
      </c>
      <c r="B357" s="179" t="s">
        <v>799</v>
      </c>
      <c r="C357" s="180">
        <v>1.469131E7</v>
      </c>
      <c r="D357" s="180">
        <v>1.6106264E7</v>
      </c>
      <c r="E357" s="180">
        <v>1410600.0</v>
      </c>
      <c r="F357" s="180">
        <v>598231.0</v>
      </c>
      <c r="G357" s="180">
        <v>644224.0</v>
      </c>
      <c r="H357" s="180">
        <v>184290.0</v>
      </c>
      <c r="I357" s="180">
        <v>1224473.0</v>
      </c>
      <c r="J357" s="180">
        <v>85814.0</v>
      </c>
      <c r="K357" s="180">
        <v>2737032.0</v>
      </c>
      <c r="L357" s="180">
        <v>5.5923633E7</v>
      </c>
      <c r="M357" s="175"/>
      <c r="N357" s="175"/>
      <c r="O357" s="175"/>
      <c r="P357" s="175"/>
      <c r="Q357" s="175"/>
      <c r="R357" s="175"/>
      <c r="S357" s="176"/>
      <c r="T357" s="176"/>
      <c r="U357" s="176"/>
      <c r="V357" s="176"/>
      <c r="W357" s="177"/>
      <c r="X357" s="177"/>
      <c r="Y357" s="177"/>
      <c r="Z357" s="177"/>
    </row>
    <row r="358" ht="15.75" customHeight="1">
      <c r="A358" s="178">
        <v>1.4466762E8</v>
      </c>
      <c r="B358" s="179" t="s">
        <v>800</v>
      </c>
      <c r="C358" s="180">
        <v>1.4670003E7</v>
      </c>
      <c r="D358" s="180">
        <v>2924334.0</v>
      </c>
      <c r="E358" s="180">
        <v>817410.0</v>
      </c>
      <c r="F358" s="180">
        <v>207130.0</v>
      </c>
      <c r="G358" s="180">
        <v>261490.0</v>
      </c>
      <c r="H358" s="180">
        <v>91392.0</v>
      </c>
      <c r="I358" s="180">
        <v>173394.0</v>
      </c>
      <c r="J358" s="180">
        <v>13021.0</v>
      </c>
      <c r="K358" s="180">
        <v>746427.0</v>
      </c>
      <c r="L358" s="180">
        <v>1900847.0</v>
      </c>
      <c r="M358" s="175"/>
      <c r="N358" s="175"/>
      <c r="O358" s="175"/>
      <c r="P358" s="175"/>
      <c r="Q358" s="175"/>
      <c r="R358" s="175"/>
      <c r="S358" s="176"/>
      <c r="T358" s="176"/>
      <c r="U358" s="176"/>
      <c r="V358" s="176"/>
      <c r="W358" s="177"/>
      <c r="X358" s="177"/>
      <c r="Y358" s="177"/>
      <c r="Z358" s="177"/>
    </row>
    <row r="359" ht="15.75" customHeight="1">
      <c r="A359" s="178">
        <v>1.69545294E8</v>
      </c>
      <c r="B359" s="179" t="s">
        <v>801</v>
      </c>
      <c r="C359" s="180">
        <v>1.466782E7</v>
      </c>
      <c r="D359" s="180">
        <v>5682689.0</v>
      </c>
      <c r="E359" s="180">
        <v>752827.0</v>
      </c>
      <c r="F359" s="180">
        <v>550938.0</v>
      </c>
      <c r="G359" s="180">
        <v>1070667.0</v>
      </c>
      <c r="H359" s="180">
        <v>422712.0</v>
      </c>
      <c r="I359" s="180">
        <v>62242.0</v>
      </c>
      <c r="J359" s="180">
        <v>55895.0</v>
      </c>
      <c r="K359" s="180">
        <v>2162454.0</v>
      </c>
      <c r="L359" s="180">
        <v>1405602.0</v>
      </c>
      <c r="M359" s="175"/>
      <c r="N359" s="175"/>
      <c r="O359" s="175"/>
      <c r="P359" s="175"/>
      <c r="Q359" s="175"/>
      <c r="R359" s="175"/>
      <c r="S359" s="176"/>
      <c r="T359" s="176"/>
      <c r="U359" s="176"/>
      <c r="V359" s="176"/>
      <c r="W359" s="177"/>
      <c r="X359" s="177"/>
      <c r="Y359" s="177"/>
      <c r="Z359" s="177"/>
    </row>
    <row r="360" ht="15.75" customHeight="1">
      <c r="A360" s="178">
        <v>1.69105368E8</v>
      </c>
      <c r="B360" s="179" t="s">
        <v>802</v>
      </c>
      <c r="C360" s="180">
        <v>1.4633437E7</v>
      </c>
      <c r="D360" s="180">
        <v>1431830.0</v>
      </c>
      <c r="E360" s="180">
        <v>112882.0</v>
      </c>
      <c r="F360" s="180">
        <v>165761.0</v>
      </c>
      <c r="G360" s="180">
        <v>106524.0</v>
      </c>
      <c r="H360" s="180">
        <v>16935.0</v>
      </c>
      <c r="I360" s="180">
        <v>106299.0</v>
      </c>
      <c r="J360" s="180">
        <v>2745.0</v>
      </c>
      <c r="K360" s="180">
        <v>398264.0</v>
      </c>
      <c r="L360" s="180">
        <v>3.879297487E9</v>
      </c>
      <c r="M360" s="175"/>
      <c r="N360" s="175"/>
      <c r="O360" s="175"/>
      <c r="P360" s="175"/>
      <c r="Q360" s="175"/>
      <c r="R360" s="175"/>
      <c r="S360" s="176"/>
      <c r="T360" s="176"/>
      <c r="U360" s="176"/>
      <c r="V360" s="176"/>
      <c r="W360" s="177"/>
      <c r="X360" s="177"/>
      <c r="Y360" s="177"/>
      <c r="Z360" s="177"/>
    </row>
    <row r="361" ht="15.75" customHeight="1">
      <c r="A361" s="178">
        <v>1.74104725E8</v>
      </c>
      <c r="B361" s="179" t="s">
        <v>803</v>
      </c>
      <c r="C361" s="180">
        <v>1.4597416E7</v>
      </c>
      <c r="D361" s="180">
        <v>16000.0</v>
      </c>
      <c r="E361" s="180">
        <v>0.0</v>
      </c>
      <c r="F361" s="180">
        <v>0.0</v>
      </c>
      <c r="G361" s="180">
        <v>0.0</v>
      </c>
      <c r="H361" s="180">
        <v>0.0</v>
      </c>
      <c r="I361" s="180">
        <v>1600.0</v>
      </c>
      <c r="J361" s="180">
        <v>0.0</v>
      </c>
      <c r="K361" s="180">
        <v>1600.0</v>
      </c>
      <c r="L361" s="180">
        <v>6.17833035E8</v>
      </c>
      <c r="M361" s="175"/>
      <c r="N361" s="175"/>
      <c r="O361" s="175"/>
      <c r="P361" s="175"/>
      <c r="Q361" s="175"/>
      <c r="R361" s="175"/>
      <c r="S361" s="176"/>
      <c r="T361" s="176"/>
      <c r="U361" s="176"/>
      <c r="V361" s="176"/>
      <c r="W361" s="177"/>
      <c r="X361" s="177"/>
      <c r="Y361" s="177"/>
      <c r="Z361" s="177"/>
    </row>
    <row r="362" ht="15.75" customHeight="1">
      <c r="A362" s="178">
        <v>1.69485512E8</v>
      </c>
      <c r="B362" s="179" t="s">
        <v>804</v>
      </c>
      <c r="C362" s="180">
        <v>1.4579857E7</v>
      </c>
      <c r="D362" s="180">
        <v>1761705.0</v>
      </c>
      <c r="E362" s="180">
        <v>841160.0</v>
      </c>
      <c r="F362" s="180">
        <v>21637.0</v>
      </c>
      <c r="G362" s="180">
        <v>42064.0</v>
      </c>
      <c r="H362" s="180">
        <v>53330.0</v>
      </c>
      <c r="I362" s="180">
        <v>76951.0</v>
      </c>
      <c r="J362" s="180">
        <v>34521.0</v>
      </c>
      <c r="K362" s="180">
        <v>228503.0</v>
      </c>
      <c r="L362" s="180">
        <v>2812126.0</v>
      </c>
      <c r="M362" s="175"/>
      <c r="N362" s="175"/>
      <c r="O362" s="175"/>
      <c r="P362" s="175"/>
      <c r="Q362" s="175"/>
      <c r="R362" s="175"/>
      <c r="S362" s="176"/>
      <c r="T362" s="176"/>
      <c r="U362" s="176"/>
      <c r="V362" s="176"/>
      <c r="W362" s="177"/>
      <c r="X362" s="177"/>
      <c r="Y362" s="177"/>
      <c r="Z362" s="177"/>
    </row>
    <row r="363" ht="15.75" customHeight="1">
      <c r="A363" s="178">
        <v>1.69475661E8</v>
      </c>
      <c r="B363" s="179" t="s">
        <v>805</v>
      </c>
      <c r="C363" s="180">
        <v>1.4560223E7</v>
      </c>
      <c r="D363" s="180">
        <v>3244843.0</v>
      </c>
      <c r="E363" s="180">
        <v>884299.0</v>
      </c>
      <c r="F363" s="180">
        <v>206507.0</v>
      </c>
      <c r="G363" s="180">
        <v>148320.0</v>
      </c>
      <c r="H363" s="180">
        <v>57923.0</v>
      </c>
      <c r="I363" s="180">
        <v>173817.0</v>
      </c>
      <c r="J363" s="180">
        <v>46852.0</v>
      </c>
      <c r="K363" s="180">
        <v>633419.0</v>
      </c>
      <c r="L363" s="180">
        <v>1.7329201E7</v>
      </c>
      <c r="M363" s="175"/>
      <c r="N363" s="175"/>
      <c r="O363" s="175"/>
      <c r="P363" s="175"/>
      <c r="Q363" s="175"/>
      <c r="R363" s="175"/>
      <c r="S363" s="176"/>
      <c r="T363" s="176"/>
      <c r="U363" s="176"/>
      <c r="V363" s="176"/>
      <c r="W363" s="177"/>
      <c r="X363" s="177"/>
      <c r="Y363" s="177"/>
      <c r="Z363" s="177"/>
    </row>
    <row r="364" ht="15.75" customHeight="1">
      <c r="A364" s="178">
        <v>1.69573905E8</v>
      </c>
      <c r="B364" s="179" t="s">
        <v>806</v>
      </c>
      <c r="C364" s="180">
        <v>1.4479829E7</v>
      </c>
      <c r="D364" s="180">
        <v>1139835.0</v>
      </c>
      <c r="E364" s="180">
        <v>706135.0</v>
      </c>
      <c r="F364" s="180">
        <v>10337.0</v>
      </c>
      <c r="G364" s="180">
        <v>19735.0</v>
      </c>
      <c r="H364" s="180">
        <v>9612.0</v>
      </c>
      <c r="I364" s="180">
        <v>3303.0</v>
      </c>
      <c r="J364" s="180">
        <v>51341.0</v>
      </c>
      <c r="K364" s="180">
        <v>94328.0</v>
      </c>
      <c r="L364" s="180">
        <v>0.0</v>
      </c>
      <c r="M364" s="175"/>
      <c r="N364" s="175"/>
      <c r="O364" s="175"/>
      <c r="P364" s="175"/>
      <c r="Q364" s="175"/>
      <c r="R364" s="175"/>
      <c r="S364" s="176"/>
      <c r="T364" s="176"/>
      <c r="U364" s="176"/>
      <c r="V364" s="176"/>
      <c r="W364" s="177"/>
      <c r="X364" s="177"/>
      <c r="Y364" s="177"/>
      <c r="Z364" s="177"/>
    </row>
    <row r="365" ht="15.75" customHeight="1">
      <c r="A365" s="178">
        <v>1.70496793E8</v>
      </c>
      <c r="B365" s="179" t="s">
        <v>807</v>
      </c>
      <c r="C365" s="180">
        <v>1.4376656E7</v>
      </c>
      <c r="D365" s="180">
        <v>3370072.0</v>
      </c>
      <c r="E365" s="180">
        <v>892753.0</v>
      </c>
      <c r="F365" s="180">
        <v>45014.0</v>
      </c>
      <c r="G365" s="180">
        <v>31851.0</v>
      </c>
      <c r="H365" s="180">
        <v>39407.0</v>
      </c>
      <c r="I365" s="180">
        <v>266798.0</v>
      </c>
      <c r="J365" s="180">
        <v>23588.0</v>
      </c>
      <c r="K365" s="180">
        <v>406658.0</v>
      </c>
      <c r="L365" s="180">
        <v>2.0259295E7</v>
      </c>
      <c r="M365" s="175"/>
      <c r="N365" s="175"/>
      <c r="O365" s="175"/>
      <c r="P365" s="175"/>
      <c r="Q365" s="175"/>
      <c r="R365" s="175"/>
      <c r="S365" s="176"/>
      <c r="T365" s="176"/>
      <c r="U365" s="176"/>
      <c r="V365" s="176"/>
      <c r="W365" s="177"/>
      <c r="X365" s="177"/>
      <c r="Y365" s="177"/>
      <c r="Z365" s="177"/>
    </row>
    <row r="366" ht="15.75" customHeight="1">
      <c r="A366" s="178">
        <v>1.69535292E8</v>
      </c>
      <c r="B366" s="179" t="s">
        <v>808</v>
      </c>
      <c r="C366" s="180">
        <v>1.4372367E7</v>
      </c>
      <c r="D366" s="180">
        <v>3368981.0</v>
      </c>
      <c r="E366" s="180">
        <v>1334450.0</v>
      </c>
      <c r="F366" s="180">
        <v>270325.0</v>
      </c>
      <c r="G366" s="180">
        <v>573514.0</v>
      </c>
      <c r="H366" s="180">
        <v>170252.0</v>
      </c>
      <c r="I366" s="180">
        <v>21044.0</v>
      </c>
      <c r="J366" s="180">
        <v>63822.0</v>
      </c>
      <c r="K366" s="180">
        <v>1098957.0</v>
      </c>
      <c r="L366" s="180">
        <v>0.0</v>
      </c>
      <c r="M366" s="175"/>
      <c r="N366" s="175"/>
      <c r="O366" s="175"/>
      <c r="P366" s="175"/>
      <c r="Q366" s="175"/>
      <c r="R366" s="175"/>
      <c r="S366" s="176"/>
      <c r="T366" s="176"/>
      <c r="U366" s="176"/>
      <c r="V366" s="176"/>
      <c r="W366" s="177"/>
      <c r="X366" s="177"/>
      <c r="Y366" s="177"/>
      <c r="Z366" s="177"/>
    </row>
    <row r="367" ht="15.75" customHeight="1">
      <c r="A367" s="178">
        <v>1.69110123E8</v>
      </c>
      <c r="B367" s="179" t="s">
        <v>809</v>
      </c>
      <c r="C367" s="180">
        <v>1.4334014E7</v>
      </c>
      <c r="D367" s="180">
        <v>1.5406448E7</v>
      </c>
      <c r="E367" s="180">
        <v>1066217.0</v>
      </c>
      <c r="F367" s="180">
        <v>634434.0</v>
      </c>
      <c r="G367" s="180">
        <v>609975.0</v>
      </c>
      <c r="H367" s="180">
        <v>1526233.0</v>
      </c>
      <c r="I367" s="180">
        <v>769124.0</v>
      </c>
      <c r="J367" s="180">
        <v>13172.0</v>
      </c>
      <c r="K367" s="180">
        <v>3552938.0</v>
      </c>
      <c r="L367" s="180">
        <v>7137249.0</v>
      </c>
      <c r="M367" s="175"/>
      <c r="N367" s="175"/>
      <c r="O367" s="175"/>
      <c r="P367" s="175"/>
      <c r="Q367" s="175"/>
      <c r="R367" s="175"/>
      <c r="S367" s="176"/>
      <c r="T367" s="176"/>
      <c r="U367" s="176"/>
      <c r="V367" s="176"/>
      <c r="W367" s="177"/>
      <c r="X367" s="177"/>
      <c r="Y367" s="177"/>
      <c r="Z367" s="177"/>
    </row>
    <row r="368" ht="15.75" customHeight="1">
      <c r="A368" s="178">
        <v>1.42406321E8</v>
      </c>
      <c r="B368" s="179" t="s">
        <v>810</v>
      </c>
      <c r="C368" s="180">
        <v>1.4309126E7</v>
      </c>
      <c r="D368" s="180">
        <v>4271913.0</v>
      </c>
      <c r="E368" s="180">
        <v>129948.0</v>
      </c>
      <c r="F368" s="180">
        <v>364738.0</v>
      </c>
      <c r="G368" s="180">
        <v>643816.0</v>
      </c>
      <c r="H368" s="180">
        <v>470966.0</v>
      </c>
      <c r="I368" s="180">
        <v>96337.0</v>
      </c>
      <c r="J368" s="180">
        <v>3205.0</v>
      </c>
      <c r="K368" s="180">
        <v>1579062.0</v>
      </c>
      <c r="L368" s="180">
        <v>5274686.0</v>
      </c>
      <c r="M368" s="175"/>
      <c r="N368" s="175"/>
      <c r="O368" s="175"/>
      <c r="P368" s="175"/>
      <c r="Q368" s="175"/>
      <c r="R368" s="175"/>
      <c r="S368" s="176"/>
      <c r="T368" s="176"/>
      <c r="U368" s="176"/>
      <c r="V368" s="176"/>
      <c r="W368" s="177"/>
      <c r="X368" s="177"/>
      <c r="Y368" s="177"/>
      <c r="Z368" s="177"/>
    </row>
    <row r="369" ht="15.75" customHeight="1">
      <c r="A369" s="178">
        <v>1.69433545E8</v>
      </c>
      <c r="B369" s="179" t="s">
        <v>811</v>
      </c>
      <c r="C369" s="180">
        <v>1.419076E7</v>
      </c>
      <c r="D369" s="180">
        <v>5327451.0</v>
      </c>
      <c r="E369" s="180">
        <v>773774.0</v>
      </c>
      <c r="F369" s="180">
        <v>229068.0</v>
      </c>
      <c r="G369" s="180">
        <v>142759.0</v>
      </c>
      <c r="H369" s="180">
        <v>65885.0</v>
      </c>
      <c r="I369" s="180">
        <v>227286.0</v>
      </c>
      <c r="J369" s="180">
        <v>122986.0</v>
      </c>
      <c r="K369" s="180">
        <v>787984.0</v>
      </c>
      <c r="L369" s="180">
        <v>2.4302902E7</v>
      </c>
      <c r="M369" s="175"/>
      <c r="N369" s="175"/>
      <c r="O369" s="175"/>
      <c r="P369" s="175"/>
      <c r="Q369" s="175"/>
      <c r="R369" s="175"/>
      <c r="S369" s="176"/>
      <c r="T369" s="176"/>
      <c r="U369" s="176"/>
      <c r="V369" s="176"/>
      <c r="W369" s="177"/>
      <c r="X369" s="177"/>
      <c r="Y369" s="177"/>
      <c r="Z369" s="177"/>
    </row>
    <row r="370" ht="15.75" customHeight="1">
      <c r="A370" s="178">
        <v>1.6951889E8</v>
      </c>
      <c r="B370" s="179" t="s">
        <v>812</v>
      </c>
      <c r="C370" s="180">
        <v>1.4116915E7</v>
      </c>
      <c r="D370" s="180">
        <v>1.2251009E7</v>
      </c>
      <c r="E370" s="180">
        <v>1008670.0</v>
      </c>
      <c r="F370" s="180">
        <v>109058.0</v>
      </c>
      <c r="G370" s="180">
        <v>334191.0</v>
      </c>
      <c r="H370" s="180">
        <v>192824.0</v>
      </c>
      <c r="I370" s="180">
        <v>931974.0</v>
      </c>
      <c r="J370" s="180">
        <v>73489.0</v>
      </c>
      <c r="K370" s="180">
        <v>1641536.0</v>
      </c>
      <c r="L370" s="180">
        <v>307465.0</v>
      </c>
      <c r="M370" s="175"/>
      <c r="N370" s="175"/>
      <c r="O370" s="175"/>
      <c r="P370" s="175"/>
      <c r="Q370" s="175"/>
      <c r="R370" s="175"/>
      <c r="S370" s="176"/>
      <c r="T370" s="176"/>
      <c r="U370" s="176"/>
      <c r="V370" s="176"/>
      <c r="W370" s="177"/>
      <c r="X370" s="177"/>
      <c r="Y370" s="177"/>
      <c r="Z370" s="177"/>
    </row>
    <row r="371" ht="15.75" customHeight="1">
      <c r="A371" s="178">
        <v>1.69877758E8</v>
      </c>
      <c r="B371" s="179" t="s">
        <v>813</v>
      </c>
      <c r="C371" s="180">
        <v>1.4045244E7</v>
      </c>
      <c r="D371" s="180">
        <v>1499655.0</v>
      </c>
      <c r="E371" s="180">
        <v>335904.0</v>
      </c>
      <c r="F371" s="180">
        <v>5305.0</v>
      </c>
      <c r="G371" s="180">
        <v>49597.0</v>
      </c>
      <c r="H371" s="180">
        <v>114040.0</v>
      </c>
      <c r="I371" s="180">
        <v>94324.0</v>
      </c>
      <c r="J371" s="180">
        <v>0.0</v>
      </c>
      <c r="K371" s="180">
        <v>263266.0</v>
      </c>
      <c r="L371" s="180">
        <v>8.0984684E7</v>
      </c>
      <c r="M371" s="175"/>
      <c r="N371" s="175"/>
      <c r="O371" s="175"/>
      <c r="P371" s="175"/>
      <c r="Q371" s="175"/>
      <c r="R371" s="175"/>
      <c r="S371" s="176"/>
      <c r="T371" s="176"/>
      <c r="U371" s="176"/>
      <c r="V371" s="176"/>
      <c r="W371" s="177"/>
      <c r="X371" s="177"/>
      <c r="Y371" s="177"/>
      <c r="Z371" s="177"/>
    </row>
    <row r="372" ht="15.75" customHeight="1">
      <c r="A372" s="178">
        <v>1.69271244E8</v>
      </c>
      <c r="B372" s="179" t="s">
        <v>814</v>
      </c>
      <c r="C372" s="180">
        <v>1.3966351E7</v>
      </c>
      <c r="D372" s="180">
        <v>1787972.0</v>
      </c>
      <c r="E372" s="180">
        <v>161610.0</v>
      </c>
      <c r="F372" s="180">
        <v>128854.0</v>
      </c>
      <c r="G372" s="180">
        <v>41044.0</v>
      </c>
      <c r="H372" s="180">
        <v>138921.0</v>
      </c>
      <c r="I372" s="180">
        <v>94729.0</v>
      </c>
      <c r="J372" s="180">
        <v>8857.0</v>
      </c>
      <c r="K372" s="180">
        <v>412405.0</v>
      </c>
      <c r="L372" s="180">
        <v>2000000.0</v>
      </c>
      <c r="M372" s="175"/>
      <c r="N372" s="175"/>
      <c r="O372" s="175"/>
      <c r="P372" s="175"/>
      <c r="Q372" s="175"/>
      <c r="R372" s="175"/>
      <c r="S372" s="176"/>
      <c r="T372" s="176"/>
      <c r="U372" s="176"/>
      <c r="V372" s="176"/>
      <c r="W372" s="177"/>
      <c r="X372" s="177"/>
      <c r="Y372" s="177"/>
      <c r="Z372" s="177"/>
    </row>
    <row r="373" ht="15.75" customHeight="1">
      <c r="A373" s="178">
        <v>1.69567472E8</v>
      </c>
      <c r="B373" s="179" t="s">
        <v>815</v>
      </c>
      <c r="C373" s="180">
        <v>1.3889143E7</v>
      </c>
      <c r="D373" s="180">
        <v>459012.0</v>
      </c>
      <c r="E373" s="180">
        <v>1292016.0</v>
      </c>
      <c r="F373" s="180">
        <v>5983.0</v>
      </c>
      <c r="G373" s="180">
        <v>4680.0</v>
      </c>
      <c r="H373" s="180">
        <v>2284.0</v>
      </c>
      <c r="I373" s="180">
        <v>0.0</v>
      </c>
      <c r="J373" s="180">
        <v>21966.0</v>
      </c>
      <c r="K373" s="180">
        <v>34913.0</v>
      </c>
      <c r="L373" s="180">
        <v>0.0</v>
      </c>
      <c r="M373" s="175"/>
      <c r="N373" s="175"/>
      <c r="O373" s="175"/>
      <c r="P373" s="175"/>
      <c r="Q373" s="175"/>
      <c r="R373" s="175"/>
      <c r="S373" s="176"/>
      <c r="T373" s="176"/>
      <c r="U373" s="176"/>
      <c r="V373" s="176"/>
      <c r="W373" s="177"/>
      <c r="X373" s="177"/>
      <c r="Y373" s="177"/>
      <c r="Z373" s="177"/>
    </row>
    <row r="374" ht="15.75" customHeight="1">
      <c r="A374" s="178">
        <v>1.69566709E8</v>
      </c>
      <c r="B374" s="179" t="s">
        <v>816</v>
      </c>
      <c r="C374" s="180">
        <v>1.3834282E7</v>
      </c>
      <c r="D374" s="180">
        <v>2362189.0</v>
      </c>
      <c r="E374" s="180">
        <v>159084.0</v>
      </c>
      <c r="F374" s="180">
        <v>227085.0</v>
      </c>
      <c r="G374" s="180">
        <v>432422.0</v>
      </c>
      <c r="H374" s="180">
        <v>40647.0</v>
      </c>
      <c r="I374" s="180">
        <v>96448.0</v>
      </c>
      <c r="J374" s="180">
        <v>16243.0</v>
      </c>
      <c r="K374" s="180">
        <v>812845.0</v>
      </c>
      <c r="L374" s="180">
        <v>294972.0</v>
      </c>
      <c r="M374" s="175"/>
      <c r="N374" s="175"/>
      <c r="O374" s="175"/>
      <c r="P374" s="175"/>
      <c r="Q374" s="175"/>
      <c r="R374" s="175"/>
      <c r="S374" s="176"/>
      <c r="T374" s="176"/>
      <c r="U374" s="176"/>
      <c r="V374" s="176"/>
      <c r="W374" s="177"/>
      <c r="X374" s="177"/>
      <c r="Y374" s="177"/>
      <c r="Z374" s="177"/>
    </row>
    <row r="375" ht="15.75" customHeight="1">
      <c r="A375" s="178">
        <v>1.69569368E8</v>
      </c>
      <c r="B375" s="179" t="s">
        <v>817</v>
      </c>
      <c r="C375" s="180">
        <v>1.3764837E7</v>
      </c>
      <c r="D375" s="180">
        <v>1407052.0</v>
      </c>
      <c r="E375" s="180">
        <v>582384.0</v>
      </c>
      <c r="F375" s="180">
        <v>26870.0</v>
      </c>
      <c r="G375" s="180">
        <v>200570.0</v>
      </c>
      <c r="H375" s="180">
        <v>187492.0</v>
      </c>
      <c r="I375" s="180">
        <v>10241.0</v>
      </c>
      <c r="J375" s="180">
        <v>7408.0</v>
      </c>
      <c r="K375" s="180">
        <v>432581.0</v>
      </c>
      <c r="L375" s="180">
        <v>0.0</v>
      </c>
      <c r="M375" s="175"/>
      <c r="N375" s="175"/>
      <c r="O375" s="175"/>
      <c r="P375" s="175"/>
      <c r="Q375" s="175"/>
      <c r="R375" s="175"/>
      <c r="S375" s="176"/>
      <c r="T375" s="176"/>
      <c r="U375" s="176"/>
      <c r="V375" s="176"/>
      <c r="W375" s="177"/>
      <c r="X375" s="177"/>
      <c r="Y375" s="177"/>
      <c r="Z375" s="177"/>
    </row>
    <row r="376" ht="15.75" customHeight="1">
      <c r="A376" s="178">
        <v>7.4513731E7</v>
      </c>
      <c r="B376" s="179" t="s">
        <v>818</v>
      </c>
      <c r="C376" s="180">
        <v>1.3736306E7</v>
      </c>
      <c r="D376" s="180">
        <v>0.0</v>
      </c>
      <c r="E376" s="180">
        <v>0.0</v>
      </c>
      <c r="F376" s="180">
        <v>0.0</v>
      </c>
      <c r="G376" s="180">
        <v>0.0</v>
      </c>
      <c r="H376" s="180">
        <v>0.0</v>
      </c>
      <c r="I376" s="180">
        <v>0.0</v>
      </c>
      <c r="J376" s="180">
        <v>0.0</v>
      </c>
      <c r="K376" s="180">
        <v>0.0</v>
      </c>
      <c r="L376" s="180">
        <v>1.245758181E9</v>
      </c>
      <c r="M376" s="175"/>
      <c r="N376" s="175"/>
      <c r="O376" s="175"/>
      <c r="P376" s="175"/>
      <c r="Q376" s="175"/>
      <c r="R376" s="175"/>
      <c r="S376" s="176"/>
      <c r="T376" s="176"/>
      <c r="U376" s="176"/>
      <c r="V376" s="176"/>
      <c r="W376" s="177"/>
      <c r="X376" s="177"/>
      <c r="Y376" s="177"/>
      <c r="Z376" s="177"/>
    </row>
    <row r="377" ht="15.75" customHeight="1">
      <c r="A377" s="178">
        <v>1.69296361E8</v>
      </c>
      <c r="B377" s="179" t="s">
        <v>819</v>
      </c>
      <c r="C377" s="180">
        <v>1.3704403E7</v>
      </c>
      <c r="D377" s="180">
        <v>1641357.0</v>
      </c>
      <c r="E377" s="180">
        <v>76155.0</v>
      </c>
      <c r="F377" s="180">
        <v>4368.0</v>
      </c>
      <c r="G377" s="180">
        <v>816.0</v>
      </c>
      <c r="H377" s="180">
        <v>8278.0</v>
      </c>
      <c r="I377" s="180">
        <v>160574.0</v>
      </c>
      <c r="J377" s="180">
        <v>0.0</v>
      </c>
      <c r="K377" s="180">
        <v>174036.0</v>
      </c>
      <c r="L377" s="180">
        <v>2.114715284E9</v>
      </c>
      <c r="M377" s="175"/>
      <c r="N377" s="175"/>
      <c r="O377" s="175"/>
      <c r="P377" s="175"/>
      <c r="Q377" s="175"/>
      <c r="R377" s="175"/>
      <c r="S377" s="176"/>
      <c r="T377" s="176"/>
      <c r="U377" s="176"/>
      <c r="V377" s="176"/>
      <c r="W377" s="177"/>
      <c r="X377" s="177"/>
      <c r="Y377" s="177"/>
      <c r="Z377" s="177"/>
    </row>
    <row r="378" ht="15.75" customHeight="1">
      <c r="A378" s="178">
        <v>1.6946705E8</v>
      </c>
      <c r="B378" s="179" t="s">
        <v>820</v>
      </c>
      <c r="C378" s="180">
        <v>1.3683984E7</v>
      </c>
      <c r="D378" s="180">
        <v>3930993.0</v>
      </c>
      <c r="E378" s="180">
        <v>169666.0</v>
      </c>
      <c r="F378" s="180">
        <v>71418.0</v>
      </c>
      <c r="G378" s="180">
        <v>123602.0</v>
      </c>
      <c r="H378" s="180">
        <v>57074.0</v>
      </c>
      <c r="I378" s="180">
        <v>331547.0</v>
      </c>
      <c r="J378" s="180">
        <v>6287.0</v>
      </c>
      <c r="K378" s="180">
        <v>589928.0</v>
      </c>
      <c r="L378" s="180">
        <v>7.13950415E8</v>
      </c>
      <c r="M378" s="175"/>
      <c r="N378" s="175"/>
      <c r="O378" s="175"/>
      <c r="P378" s="175"/>
      <c r="Q378" s="175"/>
      <c r="R378" s="175"/>
      <c r="S378" s="176"/>
      <c r="T378" s="176"/>
      <c r="U378" s="176"/>
      <c r="V378" s="176"/>
      <c r="W378" s="177"/>
      <c r="X378" s="177"/>
      <c r="Y378" s="177"/>
      <c r="Z378" s="177"/>
    </row>
    <row r="379" ht="15.75" customHeight="1">
      <c r="A379" s="178">
        <v>2.3837887E7</v>
      </c>
      <c r="B379" s="179" t="s">
        <v>821</v>
      </c>
      <c r="C379" s="180">
        <v>1.366478E7</v>
      </c>
      <c r="D379" s="180">
        <v>1.0807365E7</v>
      </c>
      <c r="E379" s="180">
        <v>503021.0</v>
      </c>
      <c r="F379" s="180">
        <v>279867.0</v>
      </c>
      <c r="G379" s="180">
        <v>1177308.0</v>
      </c>
      <c r="H379" s="180">
        <v>999719.0</v>
      </c>
      <c r="I379" s="180">
        <v>436524.0</v>
      </c>
      <c r="J379" s="180">
        <v>1633.0</v>
      </c>
      <c r="K379" s="180">
        <v>2895051.0</v>
      </c>
      <c r="L379" s="180">
        <v>4.1440441E7</v>
      </c>
      <c r="M379" s="175"/>
      <c r="N379" s="175"/>
      <c r="O379" s="175"/>
      <c r="P379" s="175"/>
      <c r="Q379" s="175"/>
      <c r="R379" s="175"/>
      <c r="S379" s="176"/>
      <c r="T379" s="176"/>
      <c r="U379" s="176"/>
      <c r="V379" s="176"/>
      <c r="W379" s="177"/>
      <c r="X379" s="177"/>
      <c r="Y379" s="177"/>
      <c r="Z379" s="177"/>
    </row>
    <row r="380" ht="15.75" customHeight="1">
      <c r="A380" s="178">
        <v>1.7319635E8</v>
      </c>
      <c r="B380" s="179" t="s">
        <v>822</v>
      </c>
      <c r="C380" s="180">
        <v>1.36565E7</v>
      </c>
      <c r="D380" s="180">
        <v>1217620.0</v>
      </c>
      <c r="E380" s="180">
        <v>967994.0</v>
      </c>
      <c r="F380" s="180">
        <v>1.0</v>
      </c>
      <c r="G380" s="180">
        <v>30605.0</v>
      </c>
      <c r="H380" s="180">
        <v>0.0</v>
      </c>
      <c r="I380" s="180">
        <v>3843.0</v>
      </c>
      <c r="J380" s="180">
        <v>55899.0</v>
      </c>
      <c r="K380" s="180">
        <v>90348.0</v>
      </c>
      <c r="L380" s="180">
        <v>8.76758974E8</v>
      </c>
      <c r="M380" s="175"/>
      <c r="N380" s="175"/>
      <c r="O380" s="175"/>
      <c r="P380" s="175"/>
      <c r="Q380" s="175"/>
      <c r="R380" s="175"/>
      <c r="S380" s="176"/>
      <c r="T380" s="176"/>
      <c r="U380" s="176"/>
      <c r="V380" s="176"/>
      <c r="W380" s="177"/>
      <c r="X380" s="177"/>
      <c r="Y380" s="177"/>
      <c r="Z380" s="177"/>
    </row>
    <row r="381" ht="15.75" customHeight="1">
      <c r="A381" s="178">
        <v>1.69549431E8</v>
      </c>
      <c r="B381" s="179" t="s">
        <v>823</v>
      </c>
      <c r="C381" s="180">
        <v>1.3652985E7</v>
      </c>
      <c r="D381" s="180">
        <v>2731945.0</v>
      </c>
      <c r="E381" s="180">
        <v>1301971.0</v>
      </c>
      <c r="F381" s="180">
        <v>68687.0</v>
      </c>
      <c r="G381" s="180">
        <v>85684.0</v>
      </c>
      <c r="H381" s="180">
        <v>38725.0</v>
      </c>
      <c r="I381" s="180">
        <v>73586.0</v>
      </c>
      <c r="J381" s="180">
        <v>82804.0</v>
      </c>
      <c r="K381" s="180">
        <v>349486.0</v>
      </c>
      <c r="L381" s="180">
        <v>3200000.0</v>
      </c>
      <c r="M381" s="175"/>
      <c r="N381" s="175"/>
      <c r="O381" s="175"/>
      <c r="P381" s="175"/>
      <c r="Q381" s="175"/>
      <c r="R381" s="175"/>
      <c r="S381" s="176"/>
      <c r="T381" s="176"/>
      <c r="U381" s="176"/>
      <c r="V381" s="176"/>
      <c r="W381" s="177"/>
      <c r="X381" s="177"/>
      <c r="Y381" s="177"/>
      <c r="Z381" s="177"/>
    </row>
    <row r="382" ht="15.75" customHeight="1">
      <c r="A382" s="178">
        <v>1.69559133E8</v>
      </c>
      <c r="B382" s="179" t="s">
        <v>824</v>
      </c>
      <c r="C382" s="180">
        <v>1.3649971E7</v>
      </c>
      <c r="D382" s="180">
        <v>55311.0</v>
      </c>
      <c r="E382" s="180">
        <v>1814.0</v>
      </c>
      <c r="F382" s="180">
        <v>7719.0</v>
      </c>
      <c r="G382" s="180">
        <v>3609.0</v>
      </c>
      <c r="H382" s="180">
        <v>750.0</v>
      </c>
      <c r="I382" s="180">
        <v>1807.0</v>
      </c>
      <c r="J382" s="180">
        <v>1274.0</v>
      </c>
      <c r="K382" s="180">
        <v>15159.0</v>
      </c>
      <c r="L382" s="180">
        <v>39675.0</v>
      </c>
      <c r="M382" s="175"/>
      <c r="N382" s="175"/>
      <c r="O382" s="175"/>
      <c r="P382" s="175"/>
      <c r="Q382" s="175"/>
      <c r="R382" s="175"/>
      <c r="S382" s="176"/>
      <c r="T382" s="176"/>
      <c r="U382" s="176"/>
      <c r="V382" s="176"/>
      <c r="W382" s="177"/>
      <c r="X382" s="177"/>
      <c r="Y382" s="177"/>
      <c r="Z382" s="177"/>
    </row>
    <row r="383" ht="15.75" customHeight="1">
      <c r="A383" s="178">
        <v>1.72973051E8</v>
      </c>
      <c r="B383" s="179" t="s">
        <v>825</v>
      </c>
      <c r="C383" s="180">
        <v>1.3631899E7</v>
      </c>
      <c r="D383" s="180">
        <v>147852.0</v>
      </c>
      <c r="E383" s="180">
        <v>12069.0</v>
      </c>
      <c r="F383" s="180">
        <v>0.0</v>
      </c>
      <c r="G383" s="180">
        <v>0.0</v>
      </c>
      <c r="H383" s="180">
        <v>873.0</v>
      </c>
      <c r="I383" s="180">
        <v>14436.0</v>
      </c>
      <c r="J383" s="180">
        <v>0.0</v>
      </c>
      <c r="K383" s="180">
        <v>15309.0</v>
      </c>
      <c r="L383" s="180">
        <v>2.95E8</v>
      </c>
      <c r="M383" s="175"/>
      <c r="N383" s="175"/>
      <c r="O383" s="175"/>
      <c r="P383" s="175"/>
      <c r="Q383" s="175"/>
      <c r="R383" s="175"/>
      <c r="S383" s="176"/>
      <c r="T383" s="176"/>
      <c r="U383" s="176"/>
      <c r="V383" s="176"/>
      <c r="W383" s="177"/>
      <c r="X383" s="177"/>
      <c r="Y383" s="177"/>
      <c r="Z383" s="177"/>
    </row>
    <row r="384" ht="15.75" customHeight="1">
      <c r="A384" s="178">
        <v>8.5017119E7</v>
      </c>
      <c r="B384" s="179" t="s">
        <v>826</v>
      </c>
      <c r="C384" s="180">
        <v>1.3624299E7</v>
      </c>
      <c r="D384" s="180">
        <v>3825069.0</v>
      </c>
      <c r="E384" s="180">
        <v>1277315.0</v>
      </c>
      <c r="F384" s="180">
        <v>28557.0</v>
      </c>
      <c r="G384" s="180">
        <v>90085.0</v>
      </c>
      <c r="H384" s="180">
        <v>42642.0</v>
      </c>
      <c r="I384" s="180">
        <v>231856.0</v>
      </c>
      <c r="J384" s="180">
        <v>57503.0</v>
      </c>
      <c r="K384" s="180">
        <v>450643.0</v>
      </c>
      <c r="L384" s="180">
        <v>0.0</v>
      </c>
      <c r="M384" s="175"/>
      <c r="N384" s="175"/>
      <c r="O384" s="175"/>
      <c r="P384" s="175"/>
      <c r="Q384" s="175"/>
      <c r="R384" s="175"/>
      <c r="S384" s="176"/>
      <c r="T384" s="176"/>
      <c r="U384" s="176"/>
      <c r="V384" s="176"/>
      <c r="W384" s="177"/>
      <c r="X384" s="177"/>
      <c r="Y384" s="177"/>
      <c r="Z384" s="177"/>
    </row>
    <row r="385" ht="15.75" customHeight="1">
      <c r="A385" s="178">
        <v>1.69488806E8</v>
      </c>
      <c r="B385" s="179" t="s">
        <v>827</v>
      </c>
      <c r="C385" s="180">
        <v>1.3595035E7</v>
      </c>
      <c r="D385" s="180">
        <v>1263538.0</v>
      </c>
      <c r="E385" s="180">
        <v>744215.0</v>
      </c>
      <c r="F385" s="180">
        <v>17132.0</v>
      </c>
      <c r="G385" s="180">
        <v>68967.0</v>
      </c>
      <c r="H385" s="180">
        <v>30367.0</v>
      </c>
      <c r="I385" s="180">
        <v>62513.0</v>
      </c>
      <c r="J385" s="180">
        <v>18779.0</v>
      </c>
      <c r="K385" s="180">
        <v>197758.0</v>
      </c>
      <c r="L385" s="180">
        <v>0.0</v>
      </c>
      <c r="M385" s="175"/>
      <c r="N385" s="175"/>
      <c r="O385" s="175"/>
      <c r="P385" s="175"/>
      <c r="Q385" s="175"/>
      <c r="R385" s="175"/>
      <c r="S385" s="176"/>
      <c r="T385" s="176"/>
      <c r="U385" s="176"/>
      <c r="V385" s="176"/>
      <c r="W385" s="177"/>
      <c r="X385" s="177"/>
      <c r="Y385" s="177"/>
      <c r="Z385" s="177"/>
    </row>
    <row r="386" ht="15.75" customHeight="1">
      <c r="A386" s="178">
        <v>8.9313952E7</v>
      </c>
      <c r="B386" s="179" t="s">
        <v>828</v>
      </c>
      <c r="C386" s="180">
        <v>1.3592777E7</v>
      </c>
      <c r="D386" s="180">
        <v>1651322.0</v>
      </c>
      <c r="E386" s="180">
        <v>74056.0</v>
      </c>
      <c r="F386" s="180">
        <v>0.0</v>
      </c>
      <c r="G386" s="180">
        <v>1810.0</v>
      </c>
      <c r="H386" s="180">
        <v>3728.0</v>
      </c>
      <c r="I386" s="180">
        <v>27983.0</v>
      </c>
      <c r="J386" s="180">
        <v>67648.0</v>
      </c>
      <c r="K386" s="180">
        <v>101169.0</v>
      </c>
      <c r="L386" s="180">
        <v>1.455442768E9</v>
      </c>
      <c r="M386" s="175"/>
      <c r="N386" s="175"/>
      <c r="O386" s="175"/>
      <c r="P386" s="175"/>
      <c r="Q386" s="175"/>
      <c r="R386" s="175"/>
      <c r="S386" s="176"/>
      <c r="T386" s="176"/>
      <c r="U386" s="176"/>
      <c r="V386" s="176"/>
      <c r="W386" s="177"/>
      <c r="X386" s="177"/>
      <c r="Y386" s="177"/>
      <c r="Z386" s="177"/>
    </row>
    <row r="387" ht="15.75" customHeight="1">
      <c r="A387" s="178">
        <v>1.69020271E8</v>
      </c>
      <c r="B387" s="179" t="s">
        <v>829</v>
      </c>
      <c r="C387" s="180">
        <v>1.3579053E7</v>
      </c>
      <c r="D387" s="180">
        <v>1432906.0</v>
      </c>
      <c r="E387" s="180">
        <v>1675899.0</v>
      </c>
      <c r="F387" s="180">
        <v>11023.0</v>
      </c>
      <c r="G387" s="180">
        <v>4391.0</v>
      </c>
      <c r="H387" s="180">
        <v>0.0</v>
      </c>
      <c r="I387" s="180">
        <v>20536.0</v>
      </c>
      <c r="J387" s="180">
        <v>60828.0</v>
      </c>
      <c r="K387" s="180">
        <v>96778.0</v>
      </c>
      <c r="L387" s="180">
        <v>0.0</v>
      </c>
      <c r="M387" s="175"/>
      <c r="N387" s="175"/>
      <c r="O387" s="175"/>
      <c r="P387" s="175"/>
      <c r="Q387" s="175"/>
      <c r="R387" s="175"/>
      <c r="S387" s="176"/>
      <c r="T387" s="176"/>
      <c r="U387" s="176"/>
      <c r="V387" s="176"/>
      <c r="W387" s="177"/>
      <c r="X387" s="177"/>
      <c r="Y387" s="177"/>
      <c r="Z387" s="177"/>
    </row>
    <row r="388" ht="15.75" customHeight="1">
      <c r="A388" s="178">
        <v>1.69538382E8</v>
      </c>
      <c r="B388" s="179" t="s">
        <v>830</v>
      </c>
      <c r="C388" s="180">
        <v>1.3565024E7</v>
      </c>
      <c r="D388" s="180">
        <v>1598995.0</v>
      </c>
      <c r="E388" s="180">
        <v>721350.0</v>
      </c>
      <c r="F388" s="180">
        <v>45745.0</v>
      </c>
      <c r="G388" s="180">
        <v>90645.0</v>
      </c>
      <c r="H388" s="180">
        <v>80209.0</v>
      </c>
      <c r="I388" s="180">
        <v>104406.0</v>
      </c>
      <c r="J388" s="180">
        <v>2183.0</v>
      </c>
      <c r="K388" s="180">
        <v>323188.0</v>
      </c>
      <c r="L388" s="180">
        <v>0.0</v>
      </c>
      <c r="M388" s="175"/>
      <c r="N388" s="175"/>
      <c r="O388" s="175"/>
      <c r="P388" s="175"/>
      <c r="Q388" s="175"/>
      <c r="R388" s="175"/>
      <c r="S388" s="176"/>
      <c r="T388" s="176"/>
      <c r="U388" s="176"/>
      <c r="V388" s="176"/>
      <c r="W388" s="177"/>
      <c r="X388" s="177"/>
      <c r="Y388" s="177"/>
      <c r="Z388" s="177"/>
    </row>
    <row r="389" ht="15.75" customHeight="1">
      <c r="A389" s="178">
        <v>1.69588952E8</v>
      </c>
      <c r="B389" s="179" t="s">
        <v>831</v>
      </c>
      <c r="C389" s="180">
        <v>1.3474398E7</v>
      </c>
      <c r="D389" s="180">
        <v>5099123.0</v>
      </c>
      <c r="E389" s="180">
        <v>1097295.0</v>
      </c>
      <c r="F389" s="180">
        <v>396546.0</v>
      </c>
      <c r="G389" s="180">
        <v>525502.0</v>
      </c>
      <c r="H389" s="180">
        <v>503680.0</v>
      </c>
      <c r="I389" s="180">
        <v>133613.0</v>
      </c>
      <c r="J389" s="180">
        <v>30898.0</v>
      </c>
      <c r="K389" s="180">
        <v>1590239.0</v>
      </c>
      <c r="L389" s="180">
        <v>7.8251959E7</v>
      </c>
      <c r="M389" s="175"/>
      <c r="N389" s="175"/>
      <c r="O389" s="175"/>
      <c r="P389" s="175"/>
      <c r="Q389" s="175"/>
      <c r="R389" s="175"/>
      <c r="S389" s="176"/>
      <c r="T389" s="176"/>
      <c r="U389" s="176"/>
      <c r="V389" s="176"/>
      <c r="W389" s="177"/>
      <c r="X389" s="177"/>
      <c r="Y389" s="177"/>
      <c r="Z389" s="177"/>
    </row>
    <row r="390" ht="15.75" customHeight="1">
      <c r="A390" s="178">
        <v>1.6956705E8</v>
      </c>
      <c r="B390" s="179" t="s">
        <v>832</v>
      </c>
      <c r="C390" s="180">
        <v>1.3437041E7</v>
      </c>
      <c r="D390" s="180">
        <v>482771.0</v>
      </c>
      <c r="E390" s="180">
        <v>239362.0</v>
      </c>
      <c r="F390" s="180">
        <v>100759.0</v>
      </c>
      <c r="G390" s="180">
        <v>15785.0</v>
      </c>
      <c r="H390" s="180">
        <v>50455.0</v>
      </c>
      <c r="I390" s="180">
        <v>22923.0</v>
      </c>
      <c r="J390" s="180">
        <v>0.0</v>
      </c>
      <c r="K390" s="180">
        <v>189922.0</v>
      </c>
      <c r="L390" s="180">
        <v>0.0</v>
      </c>
      <c r="M390" s="175"/>
      <c r="N390" s="175"/>
      <c r="O390" s="175"/>
      <c r="P390" s="175"/>
      <c r="Q390" s="175"/>
      <c r="R390" s="175"/>
      <c r="S390" s="176"/>
      <c r="T390" s="176"/>
      <c r="U390" s="176"/>
      <c r="V390" s="176"/>
      <c r="W390" s="177"/>
      <c r="X390" s="177"/>
      <c r="Y390" s="177"/>
      <c r="Z390" s="177"/>
    </row>
    <row r="391" ht="15.75" customHeight="1">
      <c r="A391" s="178">
        <v>1.69519858E8</v>
      </c>
      <c r="B391" s="179" t="s">
        <v>833</v>
      </c>
      <c r="C391" s="180">
        <v>1.3395284E7</v>
      </c>
      <c r="D391" s="180">
        <v>2289717.0</v>
      </c>
      <c r="E391" s="180">
        <v>1179801.0</v>
      </c>
      <c r="F391" s="180">
        <v>117095.0</v>
      </c>
      <c r="G391" s="180">
        <v>201089.0</v>
      </c>
      <c r="H391" s="180">
        <v>60875.0</v>
      </c>
      <c r="I391" s="180">
        <v>64508.0</v>
      </c>
      <c r="J391" s="180">
        <v>48777.0</v>
      </c>
      <c r="K391" s="180">
        <v>492344.0</v>
      </c>
      <c r="L391" s="180">
        <v>984296.0</v>
      </c>
      <c r="M391" s="175"/>
      <c r="N391" s="175"/>
      <c r="O391" s="175"/>
      <c r="P391" s="175"/>
      <c r="Q391" s="175"/>
      <c r="R391" s="175"/>
      <c r="S391" s="176"/>
      <c r="T391" s="176"/>
      <c r="U391" s="176"/>
      <c r="V391" s="176"/>
      <c r="W391" s="177"/>
      <c r="X391" s="177"/>
      <c r="Y391" s="177"/>
      <c r="Z391" s="177"/>
    </row>
    <row r="392" ht="15.75" customHeight="1">
      <c r="A392" s="178">
        <v>1.66566986E8</v>
      </c>
      <c r="B392" s="179" t="s">
        <v>834</v>
      </c>
      <c r="C392" s="180">
        <v>1.3394806E7</v>
      </c>
      <c r="D392" s="180">
        <v>3064285.0</v>
      </c>
      <c r="E392" s="180">
        <v>285010.0</v>
      </c>
      <c r="F392" s="180">
        <v>7578.0</v>
      </c>
      <c r="G392" s="180">
        <v>8124.0</v>
      </c>
      <c r="H392" s="180">
        <v>28798.0</v>
      </c>
      <c r="I392" s="180">
        <v>291199.0</v>
      </c>
      <c r="J392" s="180">
        <v>967.0</v>
      </c>
      <c r="K392" s="180">
        <v>336666.0</v>
      </c>
      <c r="L392" s="180">
        <v>2.580904266E9</v>
      </c>
      <c r="M392" s="175"/>
      <c r="N392" s="175"/>
      <c r="O392" s="175"/>
      <c r="P392" s="175"/>
      <c r="Q392" s="175"/>
      <c r="R392" s="175"/>
      <c r="S392" s="176"/>
      <c r="T392" s="176"/>
      <c r="U392" s="176"/>
      <c r="V392" s="176"/>
      <c r="W392" s="177"/>
      <c r="X392" s="177"/>
      <c r="Y392" s="177"/>
      <c r="Z392" s="177"/>
    </row>
    <row r="393" ht="15.75" customHeight="1">
      <c r="A393" s="178">
        <v>1.70150931E8</v>
      </c>
      <c r="B393" s="179" t="s">
        <v>835</v>
      </c>
      <c r="C393" s="180">
        <v>1.3386701E7</v>
      </c>
      <c r="D393" s="180">
        <v>6935035.0</v>
      </c>
      <c r="E393" s="180">
        <v>643731.0</v>
      </c>
      <c r="F393" s="180">
        <v>192986.0</v>
      </c>
      <c r="G393" s="180">
        <v>652051.0</v>
      </c>
      <c r="H393" s="180">
        <v>340669.0</v>
      </c>
      <c r="I393" s="180">
        <v>300230.0</v>
      </c>
      <c r="J393" s="180">
        <v>61368.0</v>
      </c>
      <c r="K393" s="180">
        <v>1547304.0</v>
      </c>
      <c r="L393" s="180">
        <v>7.374531E7</v>
      </c>
      <c r="M393" s="175"/>
      <c r="N393" s="175"/>
      <c r="O393" s="175"/>
      <c r="P393" s="175"/>
      <c r="Q393" s="175"/>
      <c r="R393" s="175"/>
      <c r="S393" s="176"/>
      <c r="T393" s="176"/>
      <c r="U393" s="176"/>
      <c r="V393" s="176"/>
      <c r="W393" s="177"/>
      <c r="X393" s="177"/>
      <c r="Y393" s="177"/>
      <c r="Z393" s="177"/>
    </row>
    <row r="394" ht="15.75" customHeight="1">
      <c r="A394" s="178">
        <v>1.6936428E8</v>
      </c>
      <c r="B394" s="179" t="s">
        <v>836</v>
      </c>
      <c r="C394" s="180">
        <v>1.336883E7</v>
      </c>
      <c r="D394" s="180">
        <v>1105414.0</v>
      </c>
      <c r="E394" s="180">
        <v>972052.0</v>
      </c>
      <c r="F394" s="180">
        <v>12341.0</v>
      </c>
      <c r="G394" s="180">
        <v>44199.0</v>
      </c>
      <c r="H394" s="180">
        <v>18937.0</v>
      </c>
      <c r="I394" s="180">
        <v>44538.0</v>
      </c>
      <c r="J394" s="180">
        <v>24671.0</v>
      </c>
      <c r="K394" s="180">
        <v>144686.0</v>
      </c>
      <c r="L394" s="180">
        <v>4600000.0</v>
      </c>
      <c r="M394" s="175"/>
      <c r="N394" s="175"/>
      <c r="O394" s="175"/>
      <c r="P394" s="175"/>
      <c r="Q394" s="175"/>
      <c r="R394" s="175"/>
      <c r="S394" s="176"/>
      <c r="T394" s="176"/>
      <c r="U394" s="176"/>
      <c r="V394" s="176"/>
      <c r="W394" s="177"/>
      <c r="X394" s="177"/>
      <c r="Y394" s="177"/>
      <c r="Z394" s="177"/>
    </row>
    <row r="395" ht="15.75" customHeight="1">
      <c r="A395" s="178">
        <v>1.69549441E8</v>
      </c>
      <c r="B395" s="179" t="s">
        <v>837</v>
      </c>
      <c r="C395" s="180">
        <v>1.3344365E7</v>
      </c>
      <c r="D395" s="180">
        <v>7962236.0</v>
      </c>
      <c r="E395" s="180">
        <v>690424.0</v>
      </c>
      <c r="F395" s="180">
        <v>245030.0</v>
      </c>
      <c r="G395" s="180">
        <v>1486918.0</v>
      </c>
      <c r="H395" s="180">
        <v>698431.0</v>
      </c>
      <c r="I395" s="180">
        <v>178591.0</v>
      </c>
      <c r="J395" s="180">
        <v>17988.0</v>
      </c>
      <c r="K395" s="180">
        <v>2626958.0</v>
      </c>
      <c r="L395" s="180">
        <v>3.8493831E7</v>
      </c>
      <c r="M395" s="175"/>
      <c r="N395" s="175"/>
      <c r="O395" s="175"/>
      <c r="P395" s="175"/>
      <c r="Q395" s="175"/>
      <c r="R395" s="175"/>
      <c r="S395" s="176"/>
      <c r="T395" s="176"/>
      <c r="U395" s="176"/>
      <c r="V395" s="176"/>
      <c r="W395" s="177"/>
      <c r="X395" s="177"/>
      <c r="Y395" s="177"/>
      <c r="Z395" s="177"/>
    </row>
    <row r="396" ht="15.75" customHeight="1">
      <c r="A396" s="178">
        <v>8.3089592E7</v>
      </c>
      <c r="B396" s="179" t="s">
        <v>838</v>
      </c>
      <c r="C396" s="180">
        <v>1.3270494E7</v>
      </c>
      <c r="D396" s="180">
        <v>1558188.0</v>
      </c>
      <c r="E396" s="180">
        <v>308737.0</v>
      </c>
      <c r="F396" s="180">
        <v>277230.0</v>
      </c>
      <c r="G396" s="180">
        <v>452195.0</v>
      </c>
      <c r="H396" s="180">
        <v>83063.0</v>
      </c>
      <c r="I396" s="180">
        <v>26610.0</v>
      </c>
      <c r="J396" s="180">
        <v>0.0</v>
      </c>
      <c r="K396" s="180">
        <v>839098.0</v>
      </c>
      <c r="L396" s="180">
        <v>2.9811988E7</v>
      </c>
      <c r="M396" s="175"/>
      <c r="N396" s="175"/>
      <c r="O396" s="175"/>
      <c r="P396" s="175"/>
      <c r="Q396" s="175"/>
      <c r="R396" s="175"/>
      <c r="S396" s="176"/>
      <c r="T396" s="176"/>
      <c r="U396" s="176"/>
      <c r="V396" s="176"/>
      <c r="W396" s="177"/>
      <c r="X396" s="177"/>
      <c r="Y396" s="177"/>
      <c r="Z396" s="177"/>
    </row>
    <row r="397" ht="15.75" customHeight="1">
      <c r="A397" s="178">
        <v>1.70676852E8</v>
      </c>
      <c r="B397" s="179" t="s">
        <v>839</v>
      </c>
      <c r="C397" s="180">
        <v>1.3251111E7</v>
      </c>
      <c r="D397" s="180">
        <v>142691.0</v>
      </c>
      <c r="E397" s="180">
        <v>17010.0</v>
      </c>
      <c r="F397" s="180">
        <v>27128.0</v>
      </c>
      <c r="G397" s="180">
        <v>47606.0</v>
      </c>
      <c r="H397" s="180">
        <v>2391.0</v>
      </c>
      <c r="I397" s="180">
        <v>3249.0</v>
      </c>
      <c r="J397" s="180">
        <v>0.0</v>
      </c>
      <c r="K397" s="180">
        <v>80374.0</v>
      </c>
      <c r="L397" s="180">
        <v>391002.0</v>
      </c>
      <c r="M397" s="175"/>
      <c r="N397" s="175"/>
      <c r="O397" s="175"/>
      <c r="P397" s="175"/>
      <c r="Q397" s="175"/>
      <c r="R397" s="175"/>
      <c r="S397" s="176"/>
      <c r="T397" s="176"/>
      <c r="U397" s="176"/>
      <c r="V397" s="176"/>
      <c r="W397" s="177"/>
      <c r="X397" s="177"/>
      <c r="Y397" s="177"/>
      <c r="Z397" s="177"/>
    </row>
    <row r="398" ht="15.75" customHeight="1">
      <c r="A398" s="178">
        <v>1.71508795E8</v>
      </c>
      <c r="B398" s="179" t="s">
        <v>840</v>
      </c>
      <c r="C398" s="180">
        <v>1.3238582E7</v>
      </c>
      <c r="D398" s="180">
        <v>4907182.0</v>
      </c>
      <c r="E398" s="180">
        <v>470099.0</v>
      </c>
      <c r="F398" s="180">
        <v>252911.0</v>
      </c>
      <c r="G398" s="180">
        <v>24749.0</v>
      </c>
      <c r="H398" s="180">
        <v>28478.0</v>
      </c>
      <c r="I398" s="180">
        <v>443731.0</v>
      </c>
      <c r="J398" s="180">
        <v>12794.0</v>
      </c>
      <c r="K398" s="180">
        <v>762663.0</v>
      </c>
      <c r="L398" s="180">
        <v>1.631069151E9</v>
      </c>
      <c r="M398" s="175"/>
      <c r="N398" s="175"/>
      <c r="O398" s="175"/>
      <c r="P398" s="175"/>
      <c r="Q398" s="175"/>
      <c r="R398" s="175"/>
      <c r="S398" s="176"/>
      <c r="T398" s="176"/>
      <c r="U398" s="176"/>
      <c r="V398" s="176"/>
      <c r="W398" s="177"/>
      <c r="X398" s="177"/>
      <c r="Y398" s="177"/>
      <c r="Z398" s="177"/>
    </row>
    <row r="399" ht="15.75" customHeight="1">
      <c r="A399" s="178">
        <v>1.71198093E8</v>
      </c>
      <c r="B399" s="179" t="s">
        <v>841</v>
      </c>
      <c r="C399" s="180">
        <v>1.3226986E7</v>
      </c>
      <c r="D399" s="180">
        <v>120182.0</v>
      </c>
      <c r="E399" s="180">
        <v>0.0</v>
      </c>
      <c r="F399" s="180">
        <v>362.0</v>
      </c>
      <c r="G399" s="180">
        <v>126.0</v>
      </c>
      <c r="H399" s="180">
        <v>13062.0</v>
      </c>
      <c r="I399" s="180">
        <v>6761.0</v>
      </c>
      <c r="J399" s="180">
        <v>0.0</v>
      </c>
      <c r="K399" s="180">
        <v>20311.0</v>
      </c>
      <c r="L399" s="180">
        <v>1.588719E7</v>
      </c>
      <c r="M399" s="175"/>
      <c r="N399" s="175"/>
      <c r="O399" s="175"/>
      <c r="P399" s="175"/>
      <c r="Q399" s="175"/>
      <c r="R399" s="175"/>
      <c r="S399" s="176"/>
      <c r="T399" s="176"/>
      <c r="U399" s="176"/>
      <c r="V399" s="176"/>
      <c r="W399" s="177"/>
      <c r="X399" s="177"/>
      <c r="Y399" s="177"/>
      <c r="Z399" s="177"/>
    </row>
    <row r="400" ht="15.75" customHeight="1">
      <c r="A400" s="178">
        <v>1.6954153E8</v>
      </c>
      <c r="B400" s="179" t="s">
        <v>842</v>
      </c>
      <c r="C400" s="180">
        <v>1.3128037E7</v>
      </c>
      <c r="D400" s="180">
        <v>2921260.0</v>
      </c>
      <c r="E400" s="180">
        <v>1001934.0</v>
      </c>
      <c r="F400" s="180">
        <v>46444.0</v>
      </c>
      <c r="G400" s="180">
        <v>111337.0</v>
      </c>
      <c r="H400" s="180">
        <v>612672.0</v>
      </c>
      <c r="I400" s="180">
        <v>23861.0</v>
      </c>
      <c r="J400" s="180">
        <v>0.0</v>
      </c>
      <c r="K400" s="180">
        <v>794314.0</v>
      </c>
      <c r="L400" s="180">
        <v>0.0</v>
      </c>
      <c r="M400" s="175"/>
      <c r="N400" s="175"/>
      <c r="O400" s="175"/>
      <c r="P400" s="175"/>
      <c r="Q400" s="175"/>
      <c r="R400" s="175"/>
      <c r="S400" s="176"/>
      <c r="T400" s="176"/>
      <c r="U400" s="176"/>
      <c r="V400" s="176"/>
      <c r="W400" s="177"/>
      <c r="X400" s="177"/>
      <c r="Y400" s="177"/>
      <c r="Z400" s="177"/>
    </row>
    <row r="401" ht="15.75" customHeight="1">
      <c r="A401" s="178">
        <v>1.69520124E8</v>
      </c>
      <c r="B401" s="179" t="s">
        <v>843</v>
      </c>
      <c r="C401" s="180">
        <v>1.3000861E7</v>
      </c>
      <c r="D401" s="180">
        <v>519949.0</v>
      </c>
      <c r="E401" s="180">
        <v>4876.0</v>
      </c>
      <c r="F401" s="180">
        <v>28727.0</v>
      </c>
      <c r="G401" s="180">
        <v>15175.0</v>
      </c>
      <c r="H401" s="180">
        <v>21886.0</v>
      </c>
      <c r="I401" s="180">
        <v>39631.0</v>
      </c>
      <c r="J401" s="180">
        <v>0.0</v>
      </c>
      <c r="K401" s="180">
        <v>105419.0</v>
      </c>
      <c r="L401" s="180">
        <v>0.0</v>
      </c>
      <c r="M401" s="174" t="s">
        <v>4</v>
      </c>
      <c r="N401" s="174" t="s">
        <v>5</v>
      </c>
      <c r="O401" s="174" t="s">
        <v>439</v>
      </c>
      <c r="P401" s="174" t="s">
        <v>440</v>
      </c>
      <c r="Q401" s="174" t="s">
        <v>441</v>
      </c>
      <c r="R401" s="174" t="s">
        <v>373</v>
      </c>
      <c r="S401" s="174" t="s">
        <v>374</v>
      </c>
      <c r="T401" s="174" t="s">
        <v>375</v>
      </c>
      <c r="U401" s="174" t="s">
        <v>442</v>
      </c>
      <c r="V401" s="174" t="s">
        <v>443</v>
      </c>
      <c r="W401" s="177"/>
      <c r="X401" s="177"/>
      <c r="Y401" s="177"/>
      <c r="Z401" s="177"/>
    </row>
    <row r="402" ht="15.75" customHeight="1">
      <c r="A402" s="178">
        <v>1.70814397E8</v>
      </c>
      <c r="B402" s="179" t="s">
        <v>844</v>
      </c>
      <c r="C402" s="180">
        <v>1.2920465E7</v>
      </c>
      <c r="D402" s="180">
        <v>181105.0</v>
      </c>
      <c r="E402" s="180">
        <v>0.0</v>
      </c>
      <c r="F402" s="180">
        <v>109388.0</v>
      </c>
      <c r="G402" s="180">
        <v>36398.0</v>
      </c>
      <c r="H402" s="180">
        <v>8058.0</v>
      </c>
      <c r="I402" s="180">
        <v>5420.0</v>
      </c>
      <c r="J402" s="180">
        <v>0.0</v>
      </c>
      <c r="K402" s="180">
        <v>159264.0</v>
      </c>
      <c r="L402" s="180">
        <v>2.14241388E9</v>
      </c>
      <c r="M402" s="181">
        <f t="shared" ref="M402:V402" si="1">SUM(C2:C401)</f>
        <v>10586915500</v>
      </c>
      <c r="N402" s="181">
        <f t="shared" si="1"/>
        <v>57680101731</v>
      </c>
      <c r="O402" s="181">
        <f t="shared" si="1"/>
        <v>730013317</v>
      </c>
      <c r="P402" s="181">
        <f t="shared" si="1"/>
        <v>1532391087</v>
      </c>
      <c r="Q402" s="181">
        <f t="shared" si="1"/>
        <v>422592774</v>
      </c>
      <c r="R402" s="181">
        <f t="shared" si="1"/>
        <v>412702875</v>
      </c>
      <c r="S402" s="181">
        <f t="shared" si="1"/>
        <v>2872006656</v>
      </c>
      <c r="T402" s="181">
        <f t="shared" si="1"/>
        <v>1307878003</v>
      </c>
      <c r="U402" s="181">
        <f t="shared" si="1"/>
        <v>6547571395</v>
      </c>
      <c r="V402" s="181">
        <f t="shared" si="1"/>
        <v>436113942135</v>
      </c>
      <c r="W402" s="177"/>
      <c r="X402" s="177"/>
      <c r="Y402" s="177"/>
      <c r="Z402" s="177"/>
    </row>
    <row r="403" ht="15.75" customHeight="1">
      <c r="A403" s="178">
        <v>1.69530953E8</v>
      </c>
      <c r="B403" s="179" t="s">
        <v>845</v>
      </c>
      <c r="C403" s="180">
        <v>1.2876848E7</v>
      </c>
      <c r="D403" s="180">
        <v>2381027.0</v>
      </c>
      <c r="E403" s="180">
        <v>1568705.0</v>
      </c>
      <c r="F403" s="180">
        <v>170145.0</v>
      </c>
      <c r="G403" s="180">
        <v>29272.0</v>
      </c>
      <c r="H403" s="180">
        <v>29121.0</v>
      </c>
      <c r="I403" s="180">
        <v>101453.0</v>
      </c>
      <c r="J403" s="180">
        <v>57872.0</v>
      </c>
      <c r="K403" s="180">
        <v>387863.0</v>
      </c>
      <c r="L403" s="180">
        <v>2000000.0</v>
      </c>
      <c r="M403" s="175"/>
      <c r="N403" s="175"/>
      <c r="O403" s="175"/>
      <c r="P403" s="175"/>
      <c r="Q403" s="175"/>
      <c r="R403" s="175"/>
      <c r="S403" s="176"/>
      <c r="T403" s="176"/>
      <c r="U403" s="176"/>
      <c r="V403" s="176"/>
      <c r="W403" s="177"/>
      <c r="X403" s="177"/>
      <c r="Y403" s="177"/>
      <c r="Z403" s="177"/>
    </row>
    <row r="404" ht="15.75" customHeight="1">
      <c r="A404" s="178">
        <v>1.69473835E8</v>
      </c>
      <c r="B404" s="179" t="s">
        <v>846</v>
      </c>
      <c r="C404" s="180">
        <v>1.2843103E7</v>
      </c>
      <c r="D404" s="180">
        <v>1932237.0</v>
      </c>
      <c r="E404" s="180">
        <v>135108.0</v>
      </c>
      <c r="F404" s="180">
        <v>468149.0</v>
      </c>
      <c r="G404" s="180">
        <v>408591.0</v>
      </c>
      <c r="H404" s="180">
        <v>171319.0</v>
      </c>
      <c r="I404" s="180">
        <v>33615.0</v>
      </c>
      <c r="J404" s="180">
        <v>0.0</v>
      </c>
      <c r="K404" s="180">
        <v>1081674.0</v>
      </c>
      <c r="L404" s="180">
        <v>4434746.0</v>
      </c>
      <c r="M404" s="175"/>
      <c r="N404" s="175"/>
      <c r="O404" s="175"/>
      <c r="P404" s="175"/>
      <c r="Q404" s="175"/>
      <c r="R404" s="175"/>
      <c r="S404" s="176"/>
      <c r="T404" s="176"/>
      <c r="U404" s="176"/>
      <c r="V404" s="176"/>
      <c r="W404" s="177"/>
      <c r="X404" s="177"/>
      <c r="Y404" s="177"/>
      <c r="Z404" s="177"/>
    </row>
    <row r="405" ht="15.75" customHeight="1">
      <c r="A405" s="178">
        <v>1.69534816E8</v>
      </c>
      <c r="B405" s="179" t="s">
        <v>847</v>
      </c>
      <c r="C405" s="180">
        <v>1.2836956E7</v>
      </c>
      <c r="D405" s="180">
        <v>263019.0</v>
      </c>
      <c r="E405" s="180">
        <v>285896.0</v>
      </c>
      <c r="F405" s="180">
        <v>7527.0</v>
      </c>
      <c r="G405" s="180">
        <v>5121.0</v>
      </c>
      <c r="H405" s="180">
        <v>3583.0</v>
      </c>
      <c r="I405" s="180">
        <v>23694.0</v>
      </c>
      <c r="J405" s="180">
        <v>0.0</v>
      </c>
      <c r="K405" s="180">
        <v>39925.0</v>
      </c>
      <c r="L405" s="180">
        <v>0.0</v>
      </c>
      <c r="M405" s="175"/>
      <c r="N405" s="175"/>
      <c r="O405" s="175"/>
      <c r="P405" s="175"/>
      <c r="Q405" s="175"/>
      <c r="R405" s="175"/>
      <c r="S405" s="176"/>
      <c r="T405" s="176"/>
      <c r="U405" s="176"/>
      <c r="V405" s="176"/>
      <c r="W405" s="177"/>
      <c r="X405" s="177"/>
      <c r="Y405" s="177"/>
      <c r="Z405" s="177"/>
    </row>
    <row r="406" ht="15.75" customHeight="1">
      <c r="A406" s="178">
        <v>1.69585547E8</v>
      </c>
      <c r="B406" s="179" t="s">
        <v>848</v>
      </c>
      <c r="C406" s="180">
        <v>1.2802313E7</v>
      </c>
      <c r="D406" s="180">
        <v>671160.0</v>
      </c>
      <c r="E406" s="180">
        <v>46184.0</v>
      </c>
      <c r="F406" s="180">
        <v>47462.0</v>
      </c>
      <c r="G406" s="180">
        <v>204199.0</v>
      </c>
      <c r="H406" s="180">
        <v>7165.0</v>
      </c>
      <c r="I406" s="180">
        <v>22461.0</v>
      </c>
      <c r="J406" s="180">
        <v>0.0</v>
      </c>
      <c r="K406" s="180">
        <v>281287.0</v>
      </c>
      <c r="L406" s="180">
        <v>0.0</v>
      </c>
      <c r="M406" s="175"/>
      <c r="N406" s="175"/>
      <c r="O406" s="175"/>
      <c r="P406" s="175"/>
      <c r="Q406" s="175"/>
      <c r="R406" s="175"/>
      <c r="S406" s="176"/>
      <c r="T406" s="176"/>
      <c r="U406" s="176"/>
      <c r="V406" s="176"/>
      <c r="W406" s="177"/>
      <c r="X406" s="177"/>
      <c r="Y406" s="177"/>
      <c r="Z406" s="177"/>
    </row>
    <row r="407" ht="15.75" customHeight="1">
      <c r="A407" s="178">
        <v>1.69196533E8</v>
      </c>
      <c r="B407" s="179" t="s">
        <v>849</v>
      </c>
      <c r="C407" s="180">
        <v>1.2790355E7</v>
      </c>
      <c r="D407" s="180">
        <v>515547.0</v>
      </c>
      <c r="E407" s="180">
        <v>36186.0</v>
      </c>
      <c r="F407" s="180">
        <v>135535.0</v>
      </c>
      <c r="G407" s="180">
        <v>72548.0</v>
      </c>
      <c r="H407" s="180">
        <v>4376.0</v>
      </c>
      <c r="I407" s="180">
        <v>29296.0</v>
      </c>
      <c r="J407" s="180">
        <v>1644.0</v>
      </c>
      <c r="K407" s="180">
        <v>243399.0</v>
      </c>
      <c r="L407" s="180">
        <v>4.111740694E9</v>
      </c>
      <c r="M407" s="175"/>
      <c r="N407" s="175"/>
      <c r="O407" s="175"/>
      <c r="P407" s="175"/>
      <c r="Q407" s="175"/>
      <c r="R407" s="175"/>
      <c r="S407" s="176"/>
      <c r="T407" s="176"/>
      <c r="U407" s="176"/>
      <c r="V407" s="176"/>
      <c r="W407" s="177"/>
      <c r="X407" s="177"/>
      <c r="Y407" s="177"/>
      <c r="Z407" s="177"/>
    </row>
    <row r="408" ht="15.75" customHeight="1">
      <c r="A408" s="178">
        <v>1.01331063E8</v>
      </c>
      <c r="B408" s="179" t="s">
        <v>850</v>
      </c>
      <c r="C408" s="180">
        <v>1.277744E7</v>
      </c>
      <c r="D408" s="180">
        <v>1325277.0</v>
      </c>
      <c r="E408" s="180">
        <v>1611188.0</v>
      </c>
      <c r="F408" s="180">
        <v>12678.0</v>
      </c>
      <c r="G408" s="180">
        <v>953.0</v>
      </c>
      <c r="H408" s="180">
        <v>5784.0</v>
      </c>
      <c r="I408" s="180">
        <v>95758.0</v>
      </c>
      <c r="J408" s="180">
        <v>17006.0</v>
      </c>
      <c r="K408" s="180">
        <v>132179.0</v>
      </c>
      <c r="L408" s="180">
        <v>1.919798629E9</v>
      </c>
      <c r="M408" s="175"/>
      <c r="N408" s="175"/>
      <c r="O408" s="175"/>
      <c r="P408" s="175"/>
      <c r="Q408" s="175"/>
      <c r="R408" s="175"/>
      <c r="S408" s="176"/>
      <c r="T408" s="176"/>
      <c r="U408" s="176"/>
      <c r="V408" s="176"/>
      <c r="W408" s="177"/>
      <c r="X408" s="177"/>
      <c r="Y408" s="177"/>
      <c r="Z408" s="177"/>
    </row>
    <row r="409" ht="15.75" customHeight="1">
      <c r="A409" s="178">
        <v>1.5923672E8</v>
      </c>
      <c r="B409" s="179" t="s">
        <v>851</v>
      </c>
      <c r="C409" s="180">
        <v>1.2769119E7</v>
      </c>
      <c r="D409" s="180">
        <v>2.7021405E7</v>
      </c>
      <c r="E409" s="180">
        <v>1201889.0</v>
      </c>
      <c r="F409" s="180">
        <v>1146289.0</v>
      </c>
      <c r="G409" s="180">
        <v>1566867.0</v>
      </c>
      <c r="H409" s="180">
        <v>1234211.0</v>
      </c>
      <c r="I409" s="180">
        <v>1641637.0</v>
      </c>
      <c r="J409" s="180">
        <v>115260.0</v>
      </c>
      <c r="K409" s="180">
        <v>5704264.0</v>
      </c>
      <c r="L409" s="180">
        <v>3.48960433E8</v>
      </c>
      <c r="M409" s="175"/>
      <c r="N409" s="175"/>
      <c r="O409" s="175"/>
      <c r="P409" s="175"/>
      <c r="Q409" s="175"/>
      <c r="R409" s="175"/>
      <c r="S409" s="176"/>
      <c r="T409" s="176"/>
      <c r="U409" s="176"/>
      <c r="V409" s="176"/>
      <c r="W409" s="177"/>
      <c r="X409" s="177"/>
      <c r="Y409" s="177"/>
      <c r="Z409" s="177"/>
    </row>
    <row r="410" ht="15.75" customHeight="1">
      <c r="A410" s="178">
        <v>1.69529265E8</v>
      </c>
      <c r="B410" s="179" t="s">
        <v>852</v>
      </c>
      <c r="C410" s="180">
        <v>1.2713949E7</v>
      </c>
      <c r="D410" s="180">
        <v>653511.0</v>
      </c>
      <c r="E410" s="180">
        <v>135582.0</v>
      </c>
      <c r="F410" s="180">
        <v>7067.0</v>
      </c>
      <c r="G410" s="180">
        <v>59841.0</v>
      </c>
      <c r="H410" s="180">
        <v>42934.0</v>
      </c>
      <c r="I410" s="180">
        <v>36068.0</v>
      </c>
      <c r="J410" s="180">
        <v>0.0</v>
      </c>
      <c r="K410" s="180">
        <v>145910.0</v>
      </c>
      <c r="L410" s="180">
        <v>0.0</v>
      </c>
      <c r="M410" s="175"/>
      <c r="N410" s="175"/>
      <c r="O410" s="175"/>
      <c r="P410" s="175"/>
      <c r="Q410" s="175"/>
      <c r="R410" s="175"/>
      <c r="S410" s="176"/>
      <c r="T410" s="176"/>
      <c r="U410" s="176"/>
      <c r="V410" s="176"/>
      <c r="W410" s="177"/>
      <c r="X410" s="177"/>
      <c r="Y410" s="177"/>
      <c r="Z410" s="177"/>
    </row>
    <row r="411" ht="15.75" customHeight="1">
      <c r="A411" s="178">
        <v>1.42188258E8</v>
      </c>
      <c r="B411" s="179" t="s">
        <v>853</v>
      </c>
      <c r="C411" s="180">
        <v>1.2695446E7</v>
      </c>
      <c r="D411" s="180">
        <v>2769498.0</v>
      </c>
      <c r="E411" s="180">
        <v>888243.0</v>
      </c>
      <c r="F411" s="180">
        <v>267594.0</v>
      </c>
      <c r="G411" s="180">
        <v>669066.0</v>
      </c>
      <c r="H411" s="180">
        <v>130437.0</v>
      </c>
      <c r="I411" s="180">
        <v>81268.0</v>
      </c>
      <c r="J411" s="180">
        <v>2171.0</v>
      </c>
      <c r="K411" s="180">
        <v>1150536.0</v>
      </c>
      <c r="L411" s="180">
        <v>1238758.0</v>
      </c>
      <c r="M411" s="175"/>
      <c r="N411" s="175"/>
      <c r="O411" s="175"/>
      <c r="P411" s="175"/>
      <c r="Q411" s="175"/>
      <c r="R411" s="175"/>
      <c r="S411" s="176"/>
      <c r="T411" s="176"/>
      <c r="U411" s="176"/>
      <c r="V411" s="176"/>
      <c r="W411" s="177"/>
      <c r="X411" s="177"/>
      <c r="Y411" s="177"/>
      <c r="Z411" s="177"/>
    </row>
    <row r="412" ht="15.75" customHeight="1">
      <c r="A412" s="178">
        <v>1.69301432E8</v>
      </c>
      <c r="B412" s="179" t="s">
        <v>854</v>
      </c>
      <c r="C412" s="180">
        <v>1.2680525E7</v>
      </c>
      <c r="D412" s="180">
        <v>704997.0</v>
      </c>
      <c r="E412" s="180">
        <v>127010.0</v>
      </c>
      <c r="F412" s="180">
        <v>146186.0</v>
      </c>
      <c r="G412" s="180">
        <v>56310.0</v>
      </c>
      <c r="H412" s="180">
        <v>51120.0</v>
      </c>
      <c r="I412" s="180">
        <v>35866.0</v>
      </c>
      <c r="J412" s="180">
        <v>0.0</v>
      </c>
      <c r="K412" s="180">
        <v>289482.0</v>
      </c>
      <c r="L412" s="180">
        <v>2.811977458E9</v>
      </c>
      <c r="M412" s="175"/>
      <c r="N412" s="175"/>
      <c r="O412" s="175"/>
      <c r="P412" s="175"/>
      <c r="Q412" s="175"/>
      <c r="R412" s="175"/>
      <c r="S412" s="176"/>
      <c r="T412" s="176"/>
      <c r="U412" s="176"/>
      <c r="V412" s="176"/>
      <c r="W412" s="177"/>
      <c r="X412" s="177"/>
      <c r="Y412" s="177"/>
      <c r="Z412" s="177"/>
    </row>
    <row r="413" ht="15.75" customHeight="1">
      <c r="A413" s="178">
        <v>1.23775869E8</v>
      </c>
      <c r="B413" s="179" t="s">
        <v>855</v>
      </c>
      <c r="C413" s="180">
        <v>1.2623794E7</v>
      </c>
      <c r="D413" s="180">
        <v>0.0</v>
      </c>
      <c r="E413" s="180">
        <v>0.0</v>
      </c>
      <c r="F413" s="180">
        <v>0.0</v>
      </c>
      <c r="G413" s="180">
        <v>0.0</v>
      </c>
      <c r="H413" s="180">
        <v>0.0</v>
      </c>
      <c r="I413" s="180">
        <v>0.0</v>
      </c>
      <c r="J413" s="180">
        <v>0.0</v>
      </c>
      <c r="K413" s="180">
        <v>0.0</v>
      </c>
      <c r="L413" s="180">
        <v>2.666405229E9</v>
      </c>
      <c r="M413" s="175"/>
      <c r="N413" s="175"/>
      <c r="O413" s="175"/>
      <c r="P413" s="175"/>
      <c r="Q413" s="175"/>
      <c r="R413" s="175"/>
      <c r="S413" s="176"/>
      <c r="T413" s="176"/>
      <c r="U413" s="176"/>
      <c r="V413" s="176"/>
      <c r="W413" s="177"/>
      <c r="X413" s="177"/>
      <c r="Y413" s="177"/>
      <c r="Z413" s="177"/>
    </row>
    <row r="414" ht="15.75" customHeight="1">
      <c r="A414" s="178">
        <v>1.69399804E8</v>
      </c>
      <c r="B414" s="179" t="s">
        <v>856</v>
      </c>
      <c r="C414" s="180">
        <v>1.2437743E7</v>
      </c>
      <c r="D414" s="180">
        <v>1.0576883E7</v>
      </c>
      <c r="E414" s="180">
        <v>472934.0</v>
      </c>
      <c r="F414" s="180">
        <v>249359.0</v>
      </c>
      <c r="G414" s="180">
        <v>872680.0</v>
      </c>
      <c r="H414" s="180">
        <v>486508.0</v>
      </c>
      <c r="I414" s="180">
        <v>668350.0</v>
      </c>
      <c r="J414" s="180">
        <v>7606.0</v>
      </c>
      <c r="K414" s="180">
        <v>2284503.0</v>
      </c>
      <c r="L414" s="180">
        <v>1.8216058E8</v>
      </c>
      <c r="M414" s="175"/>
      <c r="N414" s="175"/>
      <c r="O414" s="175"/>
      <c r="P414" s="175"/>
      <c r="Q414" s="175"/>
      <c r="R414" s="175"/>
      <c r="S414" s="176"/>
      <c r="T414" s="176"/>
      <c r="U414" s="176"/>
      <c r="V414" s="176"/>
      <c r="W414" s="177"/>
      <c r="X414" s="177"/>
      <c r="Y414" s="177"/>
      <c r="Z414" s="177"/>
    </row>
    <row r="415" ht="15.75" customHeight="1">
      <c r="A415" s="178">
        <v>1.69526602E8</v>
      </c>
      <c r="B415" s="179" t="s">
        <v>857</v>
      </c>
      <c r="C415" s="180">
        <v>1.2397213E7</v>
      </c>
      <c r="D415" s="180">
        <v>2283939.0</v>
      </c>
      <c r="E415" s="180">
        <v>728486.0</v>
      </c>
      <c r="F415" s="180">
        <v>233789.0</v>
      </c>
      <c r="G415" s="180">
        <v>442141.0</v>
      </c>
      <c r="H415" s="180">
        <v>39285.0</v>
      </c>
      <c r="I415" s="180">
        <v>72260.0</v>
      </c>
      <c r="J415" s="180">
        <v>23658.0</v>
      </c>
      <c r="K415" s="180">
        <v>811133.0</v>
      </c>
      <c r="L415" s="180">
        <v>638534.0</v>
      </c>
      <c r="M415" s="175"/>
      <c r="N415" s="175"/>
      <c r="O415" s="175"/>
      <c r="P415" s="175"/>
      <c r="Q415" s="175"/>
      <c r="R415" s="175"/>
      <c r="S415" s="176"/>
      <c r="T415" s="176"/>
      <c r="U415" s="176"/>
      <c r="V415" s="176"/>
      <c r="W415" s="177"/>
      <c r="X415" s="177"/>
      <c r="Y415" s="177"/>
      <c r="Z415" s="177"/>
    </row>
    <row r="416" ht="15.75" customHeight="1">
      <c r="A416" s="178">
        <v>1.69480617E8</v>
      </c>
      <c r="B416" s="179" t="s">
        <v>858</v>
      </c>
      <c r="C416" s="180">
        <v>1.2356058E7</v>
      </c>
      <c r="D416" s="180">
        <v>2467425.0</v>
      </c>
      <c r="E416" s="180">
        <v>1160986.0</v>
      </c>
      <c r="F416" s="180">
        <v>148205.0</v>
      </c>
      <c r="G416" s="180">
        <v>291331.0</v>
      </c>
      <c r="H416" s="180">
        <v>109583.0</v>
      </c>
      <c r="I416" s="180">
        <v>87313.0</v>
      </c>
      <c r="J416" s="180">
        <v>27183.0</v>
      </c>
      <c r="K416" s="180">
        <v>663615.0</v>
      </c>
      <c r="L416" s="180">
        <v>802964.0</v>
      </c>
      <c r="M416" s="175"/>
      <c r="N416" s="175"/>
      <c r="O416" s="175"/>
      <c r="P416" s="175"/>
      <c r="Q416" s="175"/>
      <c r="R416" s="175"/>
      <c r="S416" s="176"/>
      <c r="T416" s="176"/>
      <c r="U416" s="176"/>
      <c r="V416" s="176"/>
      <c r="W416" s="177"/>
      <c r="X416" s="177"/>
      <c r="Y416" s="177"/>
      <c r="Z416" s="177"/>
    </row>
    <row r="417" ht="15.75" customHeight="1">
      <c r="A417" s="178">
        <v>1.69471926E8</v>
      </c>
      <c r="B417" s="179" t="s">
        <v>859</v>
      </c>
      <c r="C417" s="180">
        <v>1.2319362E7</v>
      </c>
      <c r="D417" s="180">
        <v>130824.0</v>
      </c>
      <c r="E417" s="180">
        <v>5174.0</v>
      </c>
      <c r="F417" s="180">
        <v>26214.0</v>
      </c>
      <c r="G417" s="180">
        <v>35279.0</v>
      </c>
      <c r="H417" s="180">
        <v>8586.0</v>
      </c>
      <c r="I417" s="180">
        <v>2068.0</v>
      </c>
      <c r="J417" s="180">
        <v>0.0</v>
      </c>
      <c r="K417" s="180">
        <v>72147.0</v>
      </c>
      <c r="L417" s="180">
        <v>0.0</v>
      </c>
      <c r="M417" s="175"/>
      <c r="N417" s="175"/>
      <c r="O417" s="175"/>
      <c r="P417" s="175"/>
      <c r="Q417" s="175"/>
      <c r="R417" s="175"/>
      <c r="S417" s="176"/>
      <c r="T417" s="176"/>
      <c r="U417" s="176"/>
      <c r="V417" s="176"/>
      <c r="W417" s="177"/>
      <c r="X417" s="177"/>
      <c r="Y417" s="177"/>
      <c r="Z417" s="177"/>
    </row>
    <row r="418" ht="15.75" customHeight="1">
      <c r="A418" s="178">
        <v>8.706827E7</v>
      </c>
      <c r="B418" s="179" t="s">
        <v>860</v>
      </c>
      <c r="C418" s="180">
        <v>1.2296586E7</v>
      </c>
      <c r="D418" s="180">
        <v>459850.0</v>
      </c>
      <c r="E418" s="180">
        <v>0.0</v>
      </c>
      <c r="F418" s="180">
        <v>0.0</v>
      </c>
      <c r="G418" s="180">
        <v>0.0</v>
      </c>
      <c r="H418" s="180">
        <v>0.0</v>
      </c>
      <c r="I418" s="180">
        <v>45985.0</v>
      </c>
      <c r="J418" s="180">
        <v>0.0</v>
      </c>
      <c r="K418" s="180">
        <v>45985.0</v>
      </c>
      <c r="L418" s="180">
        <v>1.15734288E8</v>
      </c>
      <c r="M418" s="175"/>
      <c r="N418" s="175"/>
      <c r="O418" s="175"/>
      <c r="P418" s="175"/>
      <c r="Q418" s="175"/>
      <c r="R418" s="175"/>
      <c r="S418" s="176"/>
      <c r="T418" s="176"/>
      <c r="U418" s="176"/>
      <c r="V418" s="176"/>
      <c r="W418" s="177"/>
      <c r="X418" s="177"/>
      <c r="Y418" s="177"/>
      <c r="Z418" s="177"/>
    </row>
    <row r="419" ht="15.75" customHeight="1">
      <c r="A419" s="178">
        <v>1.69556711E8</v>
      </c>
      <c r="B419" s="179" t="s">
        <v>861</v>
      </c>
      <c r="C419" s="180">
        <v>1.2239046E7</v>
      </c>
      <c r="D419" s="180">
        <v>2287967.0</v>
      </c>
      <c r="E419" s="180">
        <v>363701.0</v>
      </c>
      <c r="F419" s="180">
        <v>40376.0</v>
      </c>
      <c r="G419" s="180">
        <v>57122.0</v>
      </c>
      <c r="H419" s="180">
        <v>31782.0</v>
      </c>
      <c r="I419" s="180">
        <v>175300.0</v>
      </c>
      <c r="J419" s="180">
        <v>14276.0</v>
      </c>
      <c r="K419" s="180">
        <v>318856.0</v>
      </c>
      <c r="L419" s="180">
        <v>0.0</v>
      </c>
      <c r="M419" s="175"/>
      <c r="N419" s="175"/>
      <c r="O419" s="175"/>
      <c r="P419" s="175"/>
      <c r="Q419" s="175"/>
      <c r="R419" s="175"/>
      <c r="S419" s="176"/>
      <c r="T419" s="176"/>
      <c r="U419" s="176"/>
      <c r="V419" s="176"/>
      <c r="W419" s="177"/>
      <c r="X419" s="177"/>
      <c r="Y419" s="177"/>
      <c r="Z419" s="177"/>
    </row>
    <row r="420" ht="15.75" customHeight="1">
      <c r="A420" s="178">
        <v>1.69532467E8</v>
      </c>
      <c r="B420" s="179" t="s">
        <v>862</v>
      </c>
      <c r="C420" s="180">
        <v>1.2218157E7</v>
      </c>
      <c r="D420" s="180">
        <v>966758.0</v>
      </c>
      <c r="E420" s="180">
        <v>520818.0</v>
      </c>
      <c r="F420" s="180">
        <v>25543.0</v>
      </c>
      <c r="G420" s="180">
        <v>89117.0</v>
      </c>
      <c r="H420" s="180">
        <v>39969.0</v>
      </c>
      <c r="I420" s="180">
        <v>62354.0</v>
      </c>
      <c r="J420" s="180">
        <v>0.0</v>
      </c>
      <c r="K420" s="180">
        <v>216983.0</v>
      </c>
      <c r="L420" s="180">
        <v>0.0</v>
      </c>
      <c r="M420" s="175"/>
      <c r="N420" s="175"/>
      <c r="O420" s="175"/>
      <c r="P420" s="175"/>
      <c r="Q420" s="175"/>
      <c r="R420" s="175"/>
      <c r="S420" s="176"/>
      <c r="T420" s="176"/>
      <c r="U420" s="176"/>
      <c r="V420" s="176"/>
      <c r="W420" s="177"/>
      <c r="X420" s="177"/>
      <c r="Y420" s="177"/>
      <c r="Z420" s="177"/>
    </row>
    <row r="421" ht="15.75" customHeight="1">
      <c r="A421" s="178">
        <v>1.69523953E8</v>
      </c>
      <c r="B421" s="179" t="s">
        <v>863</v>
      </c>
      <c r="C421" s="180">
        <v>1.2206337E7</v>
      </c>
      <c r="D421" s="180">
        <v>2565255.0</v>
      </c>
      <c r="E421" s="180">
        <v>155117.0</v>
      </c>
      <c r="F421" s="180">
        <v>139157.0</v>
      </c>
      <c r="G421" s="180">
        <v>305444.0</v>
      </c>
      <c r="H421" s="180">
        <v>70399.0</v>
      </c>
      <c r="I421" s="180">
        <v>164494.0</v>
      </c>
      <c r="J421" s="180">
        <v>0.0</v>
      </c>
      <c r="K421" s="180">
        <v>679494.0</v>
      </c>
      <c r="L421" s="180">
        <v>5855444.0</v>
      </c>
      <c r="M421" s="175"/>
      <c r="N421" s="175"/>
      <c r="O421" s="175"/>
      <c r="P421" s="175"/>
      <c r="Q421" s="175"/>
      <c r="R421" s="175"/>
      <c r="S421" s="176"/>
      <c r="T421" s="176"/>
      <c r="U421" s="176"/>
      <c r="V421" s="176"/>
      <c r="W421" s="177"/>
      <c r="X421" s="177"/>
      <c r="Y421" s="177"/>
      <c r="Z421" s="177"/>
    </row>
    <row r="422" ht="15.75" customHeight="1">
      <c r="A422" s="178">
        <v>2.7135122E7</v>
      </c>
      <c r="B422" s="179" t="s">
        <v>864</v>
      </c>
      <c r="C422" s="180">
        <v>1.2035373E7</v>
      </c>
      <c r="D422" s="180">
        <v>3116905.0</v>
      </c>
      <c r="E422" s="180">
        <v>1137804.0</v>
      </c>
      <c r="F422" s="180">
        <v>152095.0</v>
      </c>
      <c r="G422" s="180">
        <v>172315.0</v>
      </c>
      <c r="H422" s="180">
        <v>147924.0</v>
      </c>
      <c r="I422" s="180">
        <v>102062.0</v>
      </c>
      <c r="J422" s="180">
        <v>56477.0</v>
      </c>
      <c r="K422" s="180">
        <v>630873.0</v>
      </c>
      <c r="L422" s="180">
        <v>1358422.0</v>
      </c>
      <c r="M422" s="175"/>
      <c r="N422" s="175"/>
      <c r="O422" s="175"/>
      <c r="P422" s="175"/>
      <c r="Q422" s="175"/>
      <c r="R422" s="175"/>
      <c r="S422" s="176"/>
      <c r="T422" s="176"/>
      <c r="U422" s="176"/>
      <c r="V422" s="176"/>
      <c r="W422" s="177"/>
      <c r="X422" s="177"/>
      <c r="Y422" s="177"/>
      <c r="Z422" s="177"/>
    </row>
    <row r="423" ht="15.75" customHeight="1">
      <c r="A423" s="178">
        <v>1.69533001E8</v>
      </c>
      <c r="B423" s="179" t="s">
        <v>865</v>
      </c>
      <c r="C423" s="180">
        <v>1.2030306E7</v>
      </c>
      <c r="D423" s="180">
        <v>631796.0</v>
      </c>
      <c r="E423" s="180">
        <v>13572.0</v>
      </c>
      <c r="F423" s="180">
        <v>5604.0</v>
      </c>
      <c r="G423" s="180">
        <v>68431.0</v>
      </c>
      <c r="H423" s="180">
        <v>107916.0</v>
      </c>
      <c r="I423" s="180">
        <v>6215.0</v>
      </c>
      <c r="J423" s="180">
        <v>0.0</v>
      </c>
      <c r="K423" s="180">
        <v>188166.0</v>
      </c>
      <c r="L423" s="180">
        <v>0.0</v>
      </c>
      <c r="M423" s="175"/>
      <c r="N423" s="175"/>
      <c r="O423" s="175"/>
      <c r="P423" s="175"/>
      <c r="Q423" s="175"/>
      <c r="R423" s="175"/>
      <c r="S423" s="176"/>
      <c r="T423" s="176"/>
      <c r="U423" s="176"/>
      <c r="V423" s="176"/>
      <c r="W423" s="177"/>
      <c r="X423" s="177"/>
      <c r="Y423" s="177"/>
      <c r="Z423" s="177"/>
    </row>
    <row r="424" ht="15.75" customHeight="1">
      <c r="A424" s="178">
        <v>1.6950462E8</v>
      </c>
      <c r="B424" s="179" t="s">
        <v>866</v>
      </c>
      <c r="C424" s="180">
        <v>1.1978079E7</v>
      </c>
      <c r="D424" s="180">
        <v>4569979.0</v>
      </c>
      <c r="E424" s="180">
        <v>1010990.0</v>
      </c>
      <c r="F424" s="180">
        <v>58055.0</v>
      </c>
      <c r="G424" s="180">
        <v>74985.0</v>
      </c>
      <c r="H424" s="180">
        <v>425247.0</v>
      </c>
      <c r="I424" s="180">
        <v>201045.0</v>
      </c>
      <c r="J424" s="180">
        <v>34848.0</v>
      </c>
      <c r="K424" s="180">
        <v>794180.0</v>
      </c>
      <c r="L424" s="180">
        <v>1.2368442E7</v>
      </c>
      <c r="M424" s="175"/>
      <c r="N424" s="175"/>
      <c r="O424" s="175"/>
      <c r="P424" s="175"/>
      <c r="Q424" s="175"/>
      <c r="R424" s="175"/>
      <c r="S424" s="176"/>
      <c r="T424" s="176"/>
      <c r="U424" s="176"/>
      <c r="V424" s="176"/>
      <c r="W424" s="177"/>
      <c r="X424" s="177"/>
      <c r="Y424" s="177"/>
      <c r="Z424" s="177"/>
    </row>
    <row r="425" ht="15.75" customHeight="1">
      <c r="A425" s="178">
        <v>1.69578254E8</v>
      </c>
      <c r="B425" s="179" t="s">
        <v>867</v>
      </c>
      <c r="C425" s="180">
        <v>1.1974333E7</v>
      </c>
      <c r="D425" s="180">
        <v>2407855.0</v>
      </c>
      <c r="E425" s="180">
        <v>921887.0</v>
      </c>
      <c r="F425" s="180">
        <v>90078.0</v>
      </c>
      <c r="G425" s="180">
        <v>245760.0</v>
      </c>
      <c r="H425" s="180">
        <v>76000.0</v>
      </c>
      <c r="I425" s="180">
        <v>159432.0</v>
      </c>
      <c r="J425" s="180">
        <v>0.0</v>
      </c>
      <c r="K425" s="180">
        <v>571270.0</v>
      </c>
      <c r="L425" s="180">
        <v>7954267.0</v>
      </c>
      <c r="M425" s="175"/>
      <c r="N425" s="175"/>
      <c r="O425" s="175"/>
      <c r="P425" s="175"/>
      <c r="Q425" s="175"/>
      <c r="R425" s="175"/>
      <c r="S425" s="176"/>
      <c r="T425" s="176"/>
      <c r="U425" s="176"/>
      <c r="V425" s="176"/>
      <c r="W425" s="177"/>
      <c r="X425" s="177"/>
      <c r="Y425" s="177"/>
      <c r="Z425" s="177"/>
    </row>
    <row r="426" ht="15.75" customHeight="1">
      <c r="A426" s="178">
        <v>8584481.0</v>
      </c>
      <c r="B426" s="179" t="s">
        <v>868</v>
      </c>
      <c r="C426" s="180">
        <v>1.1930409E7</v>
      </c>
      <c r="D426" s="180">
        <v>994992.0</v>
      </c>
      <c r="E426" s="180">
        <v>1121635.0</v>
      </c>
      <c r="F426" s="180">
        <v>50913.0</v>
      </c>
      <c r="G426" s="180">
        <v>64245.0</v>
      </c>
      <c r="H426" s="180">
        <v>0.0</v>
      </c>
      <c r="I426" s="180">
        <v>14106.0</v>
      </c>
      <c r="J426" s="180">
        <v>35763.0</v>
      </c>
      <c r="K426" s="180">
        <v>165027.0</v>
      </c>
      <c r="L426" s="180">
        <v>2800000.0</v>
      </c>
      <c r="M426" s="175"/>
      <c r="N426" s="175"/>
      <c r="O426" s="175"/>
      <c r="P426" s="175"/>
      <c r="Q426" s="175"/>
      <c r="R426" s="175"/>
      <c r="S426" s="176"/>
      <c r="T426" s="176"/>
      <c r="U426" s="176"/>
      <c r="V426" s="176"/>
      <c r="W426" s="177"/>
      <c r="X426" s="177"/>
      <c r="Y426" s="177"/>
      <c r="Z426" s="177"/>
    </row>
    <row r="427" ht="15.75" customHeight="1">
      <c r="A427" s="178">
        <v>1.69177651E8</v>
      </c>
      <c r="B427" s="179" t="s">
        <v>869</v>
      </c>
      <c r="C427" s="180">
        <v>1.1909767E7</v>
      </c>
      <c r="D427" s="180">
        <v>2054261.0</v>
      </c>
      <c r="E427" s="180">
        <v>1231329.0</v>
      </c>
      <c r="F427" s="180">
        <v>53215.0</v>
      </c>
      <c r="G427" s="180">
        <v>62955.0</v>
      </c>
      <c r="H427" s="180">
        <v>11977.0</v>
      </c>
      <c r="I427" s="180">
        <v>47234.0</v>
      </c>
      <c r="J427" s="180">
        <v>69873.0</v>
      </c>
      <c r="K427" s="180">
        <v>245254.0</v>
      </c>
      <c r="L427" s="180">
        <v>3.5791375E7</v>
      </c>
      <c r="M427" s="175"/>
      <c r="N427" s="175"/>
      <c r="O427" s="175"/>
      <c r="P427" s="175"/>
      <c r="Q427" s="175"/>
      <c r="R427" s="175"/>
      <c r="S427" s="176"/>
      <c r="T427" s="176"/>
      <c r="U427" s="176"/>
      <c r="V427" s="176"/>
      <c r="W427" s="177"/>
      <c r="X427" s="177"/>
      <c r="Y427" s="177"/>
      <c r="Z427" s="177"/>
    </row>
    <row r="428" ht="15.75" customHeight="1">
      <c r="A428" s="178">
        <v>1.69574891E8</v>
      </c>
      <c r="B428" s="179" t="s">
        <v>870</v>
      </c>
      <c r="C428" s="180">
        <v>1.1880747E7</v>
      </c>
      <c r="D428" s="180">
        <v>3639861.0</v>
      </c>
      <c r="E428" s="180">
        <v>1228111.0</v>
      </c>
      <c r="F428" s="180">
        <v>255248.0</v>
      </c>
      <c r="G428" s="180">
        <v>725633.0</v>
      </c>
      <c r="H428" s="180">
        <v>216814.0</v>
      </c>
      <c r="I428" s="180">
        <v>62743.0</v>
      </c>
      <c r="J428" s="180">
        <v>32143.0</v>
      </c>
      <c r="K428" s="180">
        <v>1292581.0</v>
      </c>
      <c r="L428" s="180">
        <v>2546633.0</v>
      </c>
      <c r="M428" s="175"/>
      <c r="N428" s="175"/>
      <c r="O428" s="175"/>
      <c r="P428" s="175"/>
      <c r="Q428" s="175"/>
      <c r="R428" s="175"/>
      <c r="S428" s="176"/>
      <c r="T428" s="176"/>
      <c r="U428" s="176"/>
      <c r="V428" s="176"/>
      <c r="W428" s="177"/>
      <c r="X428" s="177"/>
      <c r="Y428" s="177"/>
      <c r="Z428" s="177"/>
    </row>
    <row r="429" ht="15.75" customHeight="1">
      <c r="A429" s="178">
        <v>1.69496001E8</v>
      </c>
      <c r="B429" s="179" t="s">
        <v>871</v>
      </c>
      <c r="C429" s="180">
        <v>1.1880473E7</v>
      </c>
      <c r="D429" s="180">
        <v>1683765.0</v>
      </c>
      <c r="E429" s="180">
        <v>712970.0</v>
      </c>
      <c r="F429" s="180">
        <v>63077.0</v>
      </c>
      <c r="G429" s="180">
        <v>166111.0</v>
      </c>
      <c r="H429" s="180">
        <v>159337.0</v>
      </c>
      <c r="I429" s="180">
        <v>51016.0</v>
      </c>
      <c r="J429" s="180">
        <v>9571.0</v>
      </c>
      <c r="K429" s="180">
        <v>449112.0</v>
      </c>
      <c r="L429" s="180">
        <v>0.0</v>
      </c>
      <c r="M429" s="175"/>
      <c r="N429" s="175"/>
      <c r="O429" s="175"/>
      <c r="P429" s="175"/>
      <c r="Q429" s="175"/>
      <c r="R429" s="175"/>
      <c r="S429" s="176"/>
      <c r="T429" s="176"/>
      <c r="U429" s="176"/>
      <c r="V429" s="176"/>
      <c r="W429" s="177"/>
      <c r="X429" s="177"/>
      <c r="Y429" s="177"/>
      <c r="Z429" s="177"/>
    </row>
    <row r="430" ht="15.75" customHeight="1">
      <c r="A430" s="178">
        <v>1.69548815E8</v>
      </c>
      <c r="B430" s="179" t="s">
        <v>872</v>
      </c>
      <c r="C430" s="180">
        <v>1.185533E7</v>
      </c>
      <c r="D430" s="180">
        <v>590462.0</v>
      </c>
      <c r="E430" s="180">
        <v>9875.0</v>
      </c>
      <c r="F430" s="180">
        <v>13601.0</v>
      </c>
      <c r="G430" s="180">
        <v>84803.0</v>
      </c>
      <c r="H430" s="180">
        <v>39534.0</v>
      </c>
      <c r="I430" s="180">
        <v>26000.0</v>
      </c>
      <c r="J430" s="180">
        <v>0.0</v>
      </c>
      <c r="K430" s="180">
        <v>163938.0</v>
      </c>
      <c r="L430" s="180">
        <v>0.0</v>
      </c>
      <c r="M430" s="175"/>
      <c r="N430" s="175"/>
      <c r="O430" s="175"/>
      <c r="P430" s="175"/>
      <c r="Q430" s="175"/>
      <c r="R430" s="175"/>
      <c r="S430" s="176"/>
      <c r="T430" s="176"/>
      <c r="U430" s="176"/>
      <c r="V430" s="176"/>
      <c r="W430" s="177"/>
      <c r="X430" s="177"/>
      <c r="Y430" s="177"/>
      <c r="Z430" s="177"/>
    </row>
    <row r="431" ht="15.75" customHeight="1">
      <c r="A431" s="178">
        <v>1.69474815E8</v>
      </c>
      <c r="B431" s="179" t="s">
        <v>873</v>
      </c>
      <c r="C431" s="180">
        <v>1.1810984E7</v>
      </c>
      <c r="D431" s="180">
        <v>1209537.0</v>
      </c>
      <c r="E431" s="180">
        <v>1060679.0</v>
      </c>
      <c r="F431" s="180">
        <v>27735.0</v>
      </c>
      <c r="G431" s="180">
        <v>78377.0</v>
      </c>
      <c r="H431" s="180">
        <v>19579.0</v>
      </c>
      <c r="I431" s="180">
        <v>66764.0</v>
      </c>
      <c r="J431" s="180">
        <v>15064.0</v>
      </c>
      <c r="K431" s="180">
        <v>207519.0</v>
      </c>
      <c r="L431" s="180">
        <v>236626.0</v>
      </c>
      <c r="M431" s="175"/>
      <c r="N431" s="175"/>
      <c r="O431" s="175"/>
      <c r="P431" s="175"/>
      <c r="Q431" s="175"/>
      <c r="R431" s="175"/>
      <c r="S431" s="176"/>
      <c r="T431" s="176"/>
      <c r="U431" s="176"/>
      <c r="V431" s="176"/>
      <c r="W431" s="177"/>
      <c r="X431" s="177"/>
      <c r="Y431" s="177"/>
      <c r="Z431" s="177"/>
    </row>
    <row r="432" ht="15.75" customHeight="1">
      <c r="A432" s="178">
        <v>1.69509766E8</v>
      </c>
      <c r="B432" s="179" t="s">
        <v>874</v>
      </c>
      <c r="C432" s="180">
        <v>1.1800557E7</v>
      </c>
      <c r="D432" s="180">
        <v>1580824.0</v>
      </c>
      <c r="E432" s="180">
        <v>769793.0</v>
      </c>
      <c r="F432" s="180">
        <v>4630.0</v>
      </c>
      <c r="G432" s="180">
        <v>13146.0</v>
      </c>
      <c r="H432" s="180">
        <v>24909.0</v>
      </c>
      <c r="I432" s="180">
        <v>102215.0</v>
      </c>
      <c r="J432" s="180">
        <v>21591.0</v>
      </c>
      <c r="K432" s="180">
        <v>166491.0</v>
      </c>
      <c r="L432" s="180">
        <v>0.0</v>
      </c>
      <c r="M432" s="175"/>
      <c r="N432" s="175"/>
      <c r="O432" s="175"/>
      <c r="P432" s="175"/>
      <c r="Q432" s="175"/>
      <c r="R432" s="175"/>
      <c r="S432" s="176"/>
      <c r="T432" s="176"/>
      <c r="U432" s="176"/>
      <c r="V432" s="176"/>
      <c r="W432" s="177"/>
      <c r="X432" s="177"/>
      <c r="Y432" s="177"/>
      <c r="Z432" s="177"/>
    </row>
    <row r="433" ht="15.75" customHeight="1">
      <c r="A433" s="178">
        <v>1.69528208E8</v>
      </c>
      <c r="B433" s="179" t="s">
        <v>875</v>
      </c>
      <c r="C433" s="180">
        <v>1.1760456E7</v>
      </c>
      <c r="D433" s="180">
        <v>1390960.0</v>
      </c>
      <c r="E433" s="180">
        <v>859190.0</v>
      </c>
      <c r="F433" s="180">
        <v>13242.0</v>
      </c>
      <c r="G433" s="180">
        <v>106161.0</v>
      </c>
      <c r="H433" s="180">
        <v>96625.0</v>
      </c>
      <c r="I433" s="180">
        <v>78949.0</v>
      </c>
      <c r="J433" s="180">
        <v>0.0</v>
      </c>
      <c r="K433" s="180">
        <v>294977.0</v>
      </c>
      <c r="L433" s="180">
        <v>0.0</v>
      </c>
      <c r="M433" s="175"/>
      <c r="N433" s="175"/>
      <c r="O433" s="175"/>
      <c r="P433" s="175"/>
      <c r="Q433" s="175"/>
      <c r="R433" s="175"/>
      <c r="S433" s="176"/>
      <c r="T433" s="176"/>
      <c r="U433" s="176"/>
      <c r="V433" s="176"/>
      <c r="W433" s="177"/>
      <c r="X433" s="177"/>
      <c r="Y433" s="177"/>
      <c r="Z433" s="177"/>
    </row>
    <row r="434" ht="15.75" customHeight="1">
      <c r="A434" s="178">
        <v>1.69544367E8</v>
      </c>
      <c r="B434" s="179" t="s">
        <v>876</v>
      </c>
      <c r="C434" s="180">
        <v>1.1740997E7</v>
      </c>
      <c r="D434" s="180">
        <v>387429.0</v>
      </c>
      <c r="E434" s="180">
        <v>114485.0</v>
      </c>
      <c r="F434" s="180">
        <v>61127.0</v>
      </c>
      <c r="G434" s="180">
        <v>50778.0</v>
      </c>
      <c r="H434" s="180">
        <v>13837.0</v>
      </c>
      <c r="I434" s="180">
        <v>21498.0</v>
      </c>
      <c r="J434" s="180">
        <v>166.0</v>
      </c>
      <c r="K434" s="180">
        <v>147406.0</v>
      </c>
      <c r="L434" s="180">
        <v>0.0</v>
      </c>
      <c r="M434" s="175"/>
      <c r="N434" s="175"/>
      <c r="O434" s="175"/>
      <c r="P434" s="175"/>
      <c r="Q434" s="175"/>
      <c r="R434" s="175"/>
      <c r="S434" s="176"/>
      <c r="T434" s="176"/>
      <c r="U434" s="176"/>
      <c r="V434" s="176"/>
      <c r="W434" s="177"/>
      <c r="X434" s="177"/>
      <c r="Y434" s="177"/>
      <c r="Z434" s="177"/>
    </row>
    <row r="435" ht="15.75" customHeight="1">
      <c r="A435" s="178">
        <v>1.69515698E8</v>
      </c>
      <c r="B435" s="179" t="s">
        <v>877</v>
      </c>
      <c r="C435" s="180">
        <v>1.1731963E7</v>
      </c>
      <c r="D435" s="180">
        <v>1351137.0</v>
      </c>
      <c r="E435" s="180">
        <v>1022320.0</v>
      </c>
      <c r="F435" s="180">
        <v>24249.0</v>
      </c>
      <c r="G435" s="180">
        <v>54235.0</v>
      </c>
      <c r="H435" s="180">
        <v>40227.0</v>
      </c>
      <c r="I435" s="180">
        <v>23185.0</v>
      </c>
      <c r="J435" s="180">
        <v>42253.0</v>
      </c>
      <c r="K435" s="180">
        <v>184149.0</v>
      </c>
      <c r="L435" s="180">
        <v>0.0</v>
      </c>
      <c r="M435" s="175"/>
      <c r="N435" s="175"/>
      <c r="O435" s="175"/>
      <c r="P435" s="175"/>
      <c r="Q435" s="175"/>
      <c r="R435" s="175"/>
      <c r="S435" s="176"/>
      <c r="T435" s="176"/>
      <c r="U435" s="176"/>
      <c r="V435" s="176"/>
      <c r="W435" s="177"/>
      <c r="X435" s="177"/>
      <c r="Y435" s="177"/>
      <c r="Z435" s="177"/>
    </row>
    <row r="436" ht="15.75" customHeight="1">
      <c r="A436" s="178">
        <v>1.69537534E8</v>
      </c>
      <c r="B436" s="179" t="s">
        <v>878</v>
      </c>
      <c r="C436" s="180">
        <v>1.1714244E7</v>
      </c>
      <c r="D436" s="180">
        <v>1206872.0</v>
      </c>
      <c r="E436" s="180">
        <v>691007.0</v>
      </c>
      <c r="F436" s="180">
        <v>57014.0</v>
      </c>
      <c r="G436" s="180">
        <v>54740.0</v>
      </c>
      <c r="H436" s="180">
        <v>29415.0</v>
      </c>
      <c r="I436" s="180">
        <v>96833.0</v>
      </c>
      <c r="J436" s="180">
        <v>0.0</v>
      </c>
      <c r="K436" s="180">
        <v>238002.0</v>
      </c>
      <c r="L436" s="180">
        <v>0.0</v>
      </c>
      <c r="M436" s="175"/>
      <c r="N436" s="175"/>
      <c r="O436" s="175"/>
      <c r="P436" s="175"/>
      <c r="Q436" s="175"/>
      <c r="R436" s="175"/>
      <c r="S436" s="176"/>
      <c r="T436" s="176"/>
      <c r="U436" s="176"/>
      <c r="V436" s="176"/>
      <c r="W436" s="177"/>
      <c r="X436" s="177"/>
      <c r="Y436" s="177"/>
      <c r="Z436" s="177"/>
    </row>
    <row r="437" ht="15.75" customHeight="1">
      <c r="A437" s="178">
        <v>1.69528345E8</v>
      </c>
      <c r="B437" s="179" t="s">
        <v>879</v>
      </c>
      <c r="C437" s="180">
        <v>1.1712248E7</v>
      </c>
      <c r="D437" s="180">
        <v>1333826.0</v>
      </c>
      <c r="E437" s="180">
        <v>432339.0</v>
      </c>
      <c r="F437" s="180">
        <v>35844.0</v>
      </c>
      <c r="G437" s="180">
        <v>130995.0</v>
      </c>
      <c r="H437" s="180">
        <v>67327.0</v>
      </c>
      <c r="I437" s="180">
        <v>79536.0</v>
      </c>
      <c r="J437" s="180">
        <v>0.0</v>
      </c>
      <c r="K437" s="180">
        <v>313702.0</v>
      </c>
      <c r="L437" s="180">
        <v>0.0</v>
      </c>
      <c r="M437" s="175"/>
      <c r="N437" s="175"/>
      <c r="O437" s="175"/>
      <c r="P437" s="175"/>
      <c r="Q437" s="175"/>
      <c r="R437" s="175"/>
      <c r="S437" s="176"/>
      <c r="T437" s="176"/>
      <c r="U437" s="176"/>
      <c r="V437" s="176"/>
      <c r="W437" s="177"/>
      <c r="X437" s="177"/>
      <c r="Y437" s="177"/>
      <c r="Z437" s="177"/>
    </row>
    <row r="438" ht="15.75" customHeight="1">
      <c r="A438" s="178">
        <v>1.70477899E8</v>
      </c>
      <c r="B438" s="179" t="s">
        <v>880</v>
      </c>
      <c r="C438" s="180">
        <v>1.1701638E7</v>
      </c>
      <c r="D438" s="180">
        <v>1976049.0</v>
      </c>
      <c r="E438" s="180">
        <v>559638.0</v>
      </c>
      <c r="F438" s="180">
        <v>441746.0</v>
      </c>
      <c r="G438" s="180">
        <v>411501.0</v>
      </c>
      <c r="H438" s="180">
        <v>167807.0</v>
      </c>
      <c r="I438" s="180">
        <v>39347.0</v>
      </c>
      <c r="J438" s="180">
        <v>0.0</v>
      </c>
      <c r="K438" s="180">
        <v>1060401.0</v>
      </c>
      <c r="L438" s="180">
        <v>0.0</v>
      </c>
      <c r="M438" s="175"/>
      <c r="N438" s="175"/>
      <c r="O438" s="175"/>
      <c r="P438" s="175"/>
      <c r="Q438" s="175"/>
      <c r="R438" s="175"/>
      <c r="S438" s="176"/>
      <c r="T438" s="176"/>
      <c r="U438" s="176"/>
      <c r="V438" s="176"/>
      <c r="W438" s="177"/>
      <c r="X438" s="177"/>
      <c r="Y438" s="177"/>
      <c r="Z438" s="177"/>
    </row>
    <row r="439" ht="15.75" customHeight="1">
      <c r="A439" s="178">
        <v>1.69554545E8</v>
      </c>
      <c r="B439" s="179" t="s">
        <v>881</v>
      </c>
      <c r="C439" s="180">
        <v>1.1678158E7</v>
      </c>
      <c r="D439" s="180">
        <v>430663.0</v>
      </c>
      <c r="E439" s="180">
        <v>0.0</v>
      </c>
      <c r="F439" s="180">
        <v>3219.0</v>
      </c>
      <c r="G439" s="180">
        <v>21153.0</v>
      </c>
      <c r="H439" s="180">
        <v>50661.0</v>
      </c>
      <c r="I439" s="180">
        <v>18507.0</v>
      </c>
      <c r="J439" s="180">
        <v>0.0</v>
      </c>
      <c r="K439" s="180">
        <v>93540.0</v>
      </c>
      <c r="L439" s="180">
        <v>0.0</v>
      </c>
      <c r="M439" s="175"/>
      <c r="N439" s="175"/>
      <c r="O439" s="175"/>
      <c r="P439" s="175"/>
      <c r="Q439" s="175"/>
      <c r="R439" s="175"/>
      <c r="S439" s="176"/>
      <c r="T439" s="176"/>
      <c r="U439" s="176"/>
      <c r="V439" s="176"/>
      <c r="W439" s="177"/>
      <c r="X439" s="177"/>
      <c r="Y439" s="177"/>
      <c r="Z439" s="177"/>
    </row>
    <row r="440" ht="15.75" customHeight="1">
      <c r="A440" s="178">
        <v>1.69475927E8</v>
      </c>
      <c r="B440" s="179" t="s">
        <v>882</v>
      </c>
      <c r="C440" s="180">
        <v>1.1671163E7</v>
      </c>
      <c r="D440" s="180">
        <v>784591.0</v>
      </c>
      <c r="E440" s="180">
        <v>55987.0</v>
      </c>
      <c r="F440" s="180">
        <v>15618.0</v>
      </c>
      <c r="G440" s="180">
        <v>104709.0</v>
      </c>
      <c r="H440" s="180">
        <v>78730.0</v>
      </c>
      <c r="I440" s="180">
        <v>25713.0</v>
      </c>
      <c r="J440" s="180">
        <v>0.0</v>
      </c>
      <c r="K440" s="180">
        <v>224770.0</v>
      </c>
      <c r="L440" s="180">
        <v>0.0</v>
      </c>
      <c r="M440" s="175"/>
      <c r="N440" s="175"/>
      <c r="O440" s="175"/>
      <c r="P440" s="175"/>
      <c r="Q440" s="175"/>
      <c r="R440" s="175"/>
      <c r="S440" s="176"/>
      <c r="T440" s="176"/>
      <c r="U440" s="176"/>
      <c r="V440" s="176"/>
      <c r="W440" s="177"/>
      <c r="X440" s="177"/>
      <c r="Y440" s="177"/>
      <c r="Z440" s="177"/>
    </row>
    <row r="441" ht="15.75" customHeight="1">
      <c r="A441" s="178">
        <v>1.69529898E8</v>
      </c>
      <c r="B441" s="179" t="s">
        <v>883</v>
      </c>
      <c r="C441" s="180">
        <v>1.1621664E7</v>
      </c>
      <c r="D441" s="180">
        <v>1646223.0</v>
      </c>
      <c r="E441" s="180">
        <v>134300.0</v>
      </c>
      <c r="F441" s="180">
        <v>71945.0</v>
      </c>
      <c r="G441" s="180">
        <v>222305.0</v>
      </c>
      <c r="H441" s="180">
        <v>158721.0</v>
      </c>
      <c r="I441" s="180">
        <v>55234.0</v>
      </c>
      <c r="J441" s="180">
        <v>0.0</v>
      </c>
      <c r="K441" s="180">
        <v>508205.0</v>
      </c>
      <c r="L441" s="180">
        <v>675000.0</v>
      </c>
      <c r="M441" s="175"/>
      <c r="N441" s="175"/>
      <c r="O441" s="175"/>
      <c r="P441" s="175"/>
      <c r="Q441" s="175"/>
      <c r="R441" s="175"/>
      <c r="S441" s="176"/>
      <c r="T441" s="176"/>
      <c r="U441" s="176"/>
      <c r="V441" s="176"/>
      <c r="W441" s="177"/>
      <c r="X441" s="177"/>
      <c r="Y441" s="177"/>
      <c r="Z441" s="177"/>
    </row>
    <row r="442" ht="15.75" customHeight="1">
      <c r="A442" s="178">
        <v>1.69562479E8</v>
      </c>
      <c r="B442" s="179" t="s">
        <v>884</v>
      </c>
      <c r="C442" s="180">
        <v>1.1578885E7</v>
      </c>
      <c r="D442" s="180">
        <v>711759.0</v>
      </c>
      <c r="E442" s="180">
        <v>593952.0</v>
      </c>
      <c r="F442" s="180">
        <v>4378.0</v>
      </c>
      <c r="G442" s="180">
        <v>8231.0</v>
      </c>
      <c r="H442" s="180">
        <v>12473.0</v>
      </c>
      <c r="I442" s="180">
        <v>36423.0</v>
      </c>
      <c r="J442" s="180">
        <v>14015.0</v>
      </c>
      <c r="K442" s="180">
        <v>75520.0</v>
      </c>
      <c r="L442" s="180">
        <v>0.0</v>
      </c>
      <c r="M442" s="175"/>
      <c r="N442" s="175"/>
      <c r="O442" s="175"/>
      <c r="P442" s="175"/>
      <c r="Q442" s="175"/>
      <c r="R442" s="175"/>
      <c r="S442" s="176"/>
      <c r="T442" s="176"/>
      <c r="U442" s="176"/>
      <c r="V442" s="176"/>
      <c r="W442" s="177"/>
      <c r="X442" s="177"/>
      <c r="Y442" s="177"/>
      <c r="Z442" s="177"/>
    </row>
    <row r="443" ht="15.75" customHeight="1">
      <c r="A443" s="178">
        <v>1.69532513E8</v>
      </c>
      <c r="B443" s="179" t="s">
        <v>885</v>
      </c>
      <c r="C443" s="180">
        <v>1.156995E7</v>
      </c>
      <c r="D443" s="180">
        <v>2103313.0</v>
      </c>
      <c r="E443" s="180">
        <v>568449.0</v>
      </c>
      <c r="F443" s="180">
        <v>126277.0</v>
      </c>
      <c r="G443" s="180">
        <v>581907.0</v>
      </c>
      <c r="H443" s="180">
        <v>24221.0</v>
      </c>
      <c r="I443" s="180">
        <v>81736.0</v>
      </c>
      <c r="J443" s="180">
        <v>0.0</v>
      </c>
      <c r="K443" s="180">
        <v>814141.0</v>
      </c>
      <c r="L443" s="180">
        <v>0.0</v>
      </c>
      <c r="M443" s="175"/>
      <c r="N443" s="175"/>
      <c r="O443" s="175"/>
      <c r="P443" s="175"/>
      <c r="Q443" s="175"/>
      <c r="R443" s="175"/>
      <c r="S443" s="176"/>
      <c r="T443" s="176"/>
      <c r="U443" s="176"/>
      <c r="V443" s="176"/>
      <c r="W443" s="177"/>
      <c r="X443" s="177"/>
      <c r="Y443" s="177"/>
      <c r="Z443" s="177"/>
    </row>
    <row r="444" ht="15.75" customHeight="1">
      <c r="A444" s="178">
        <v>1.69506413E8</v>
      </c>
      <c r="B444" s="179" t="s">
        <v>886</v>
      </c>
      <c r="C444" s="180">
        <v>1.1502881E7</v>
      </c>
      <c r="D444" s="180">
        <v>2269001.0</v>
      </c>
      <c r="E444" s="180">
        <v>836555.0</v>
      </c>
      <c r="F444" s="180">
        <v>347838.0</v>
      </c>
      <c r="G444" s="180">
        <v>380773.0</v>
      </c>
      <c r="H444" s="180">
        <v>44827.0</v>
      </c>
      <c r="I444" s="180">
        <v>123252.0</v>
      </c>
      <c r="J444" s="180">
        <v>1303.0</v>
      </c>
      <c r="K444" s="180">
        <v>897993.0</v>
      </c>
      <c r="L444" s="180">
        <v>1698616.0</v>
      </c>
      <c r="M444" s="175"/>
      <c r="N444" s="175"/>
      <c r="O444" s="175"/>
      <c r="P444" s="175"/>
      <c r="Q444" s="175"/>
      <c r="R444" s="175"/>
      <c r="S444" s="176"/>
      <c r="T444" s="176"/>
      <c r="U444" s="176"/>
      <c r="V444" s="176"/>
      <c r="W444" s="177"/>
      <c r="X444" s="177"/>
      <c r="Y444" s="177"/>
      <c r="Z444" s="177"/>
    </row>
    <row r="445" ht="15.75" customHeight="1">
      <c r="A445" s="178">
        <v>1.72458539E8</v>
      </c>
      <c r="B445" s="179" t="s">
        <v>887</v>
      </c>
      <c r="C445" s="180">
        <v>1.1497642E7</v>
      </c>
      <c r="D445" s="180">
        <v>1031199.0</v>
      </c>
      <c r="E445" s="180">
        <v>157858.0</v>
      </c>
      <c r="F445" s="180">
        <v>51129.0</v>
      </c>
      <c r="G445" s="180">
        <v>21193.0</v>
      </c>
      <c r="H445" s="180">
        <v>10887.0</v>
      </c>
      <c r="I445" s="180">
        <v>91890.0</v>
      </c>
      <c r="J445" s="180">
        <v>807.0</v>
      </c>
      <c r="K445" s="180">
        <v>175906.0</v>
      </c>
      <c r="L445" s="180">
        <v>0.0</v>
      </c>
      <c r="M445" s="175"/>
      <c r="N445" s="175"/>
      <c r="O445" s="175"/>
      <c r="P445" s="175"/>
      <c r="Q445" s="175"/>
      <c r="R445" s="175"/>
      <c r="S445" s="176"/>
      <c r="T445" s="176"/>
      <c r="U445" s="176"/>
      <c r="V445" s="176"/>
      <c r="W445" s="177"/>
      <c r="X445" s="177"/>
      <c r="Y445" s="177"/>
      <c r="Z445" s="177"/>
    </row>
    <row r="446" ht="15.75" customHeight="1">
      <c r="A446" s="178">
        <v>1.71191544E8</v>
      </c>
      <c r="B446" s="179" t="s">
        <v>888</v>
      </c>
      <c r="C446" s="180">
        <v>1.1476774E7</v>
      </c>
      <c r="D446" s="180">
        <v>516278.0</v>
      </c>
      <c r="E446" s="180">
        <v>4226.0</v>
      </c>
      <c r="F446" s="180">
        <v>1.0</v>
      </c>
      <c r="G446" s="180">
        <v>3963.0</v>
      </c>
      <c r="H446" s="180">
        <v>9913.0</v>
      </c>
      <c r="I446" s="180">
        <v>46870.0</v>
      </c>
      <c r="J446" s="180">
        <v>0.0</v>
      </c>
      <c r="K446" s="180">
        <v>60747.0</v>
      </c>
      <c r="L446" s="180">
        <v>4.87291172E8</v>
      </c>
      <c r="M446" s="175"/>
      <c r="N446" s="175"/>
      <c r="O446" s="175"/>
      <c r="P446" s="175"/>
      <c r="Q446" s="175"/>
      <c r="R446" s="175"/>
      <c r="S446" s="176"/>
      <c r="T446" s="176"/>
      <c r="U446" s="176"/>
      <c r="V446" s="176"/>
      <c r="W446" s="177"/>
      <c r="X446" s="177"/>
      <c r="Y446" s="177"/>
      <c r="Z446" s="177"/>
    </row>
    <row r="447" ht="15.75" customHeight="1">
      <c r="A447" s="178">
        <v>1.69791732E8</v>
      </c>
      <c r="B447" s="179" t="s">
        <v>889</v>
      </c>
      <c r="C447" s="180">
        <v>1.1432441E7</v>
      </c>
      <c r="D447" s="180">
        <v>6785.0</v>
      </c>
      <c r="E447" s="180">
        <v>0.0</v>
      </c>
      <c r="F447" s="180">
        <v>1579.0</v>
      </c>
      <c r="G447" s="180">
        <v>3235.0</v>
      </c>
      <c r="H447" s="180">
        <v>0.0</v>
      </c>
      <c r="I447" s="180">
        <v>0.0</v>
      </c>
      <c r="J447" s="180">
        <v>0.0</v>
      </c>
      <c r="K447" s="180">
        <v>4814.0</v>
      </c>
      <c r="L447" s="180">
        <v>2.102701953E9</v>
      </c>
      <c r="M447" s="175"/>
      <c r="N447" s="175"/>
      <c r="O447" s="175"/>
      <c r="P447" s="175"/>
      <c r="Q447" s="175"/>
      <c r="R447" s="175"/>
      <c r="S447" s="176"/>
      <c r="T447" s="176"/>
      <c r="U447" s="176"/>
      <c r="V447" s="176"/>
      <c r="W447" s="177"/>
      <c r="X447" s="177"/>
      <c r="Y447" s="177"/>
      <c r="Z447" s="177"/>
    </row>
    <row r="448" ht="15.75" customHeight="1">
      <c r="A448" s="178">
        <v>1.69571648E8</v>
      </c>
      <c r="B448" s="179" t="s">
        <v>890</v>
      </c>
      <c r="C448" s="180">
        <v>1.1376017E7</v>
      </c>
      <c r="D448" s="180">
        <v>1019265.0</v>
      </c>
      <c r="E448" s="180">
        <v>658587.0</v>
      </c>
      <c r="F448" s="180">
        <v>112379.0</v>
      </c>
      <c r="G448" s="180">
        <v>196486.0</v>
      </c>
      <c r="H448" s="180">
        <v>15762.0</v>
      </c>
      <c r="I448" s="180">
        <v>7627.0</v>
      </c>
      <c r="J448" s="180">
        <v>23225.0</v>
      </c>
      <c r="K448" s="180">
        <v>355479.0</v>
      </c>
      <c r="L448" s="180">
        <v>916314.0</v>
      </c>
      <c r="M448" s="175"/>
      <c r="N448" s="175"/>
      <c r="O448" s="175"/>
      <c r="P448" s="175"/>
      <c r="Q448" s="175"/>
      <c r="R448" s="175"/>
      <c r="S448" s="176"/>
      <c r="T448" s="176"/>
      <c r="U448" s="176"/>
      <c r="V448" s="176"/>
      <c r="W448" s="177"/>
      <c r="X448" s="177"/>
      <c r="Y448" s="177"/>
      <c r="Z448" s="177"/>
    </row>
    <row r="449" ht="15.75" customHeight="1">
      <c r="A449" s="178">
        <v>1.69792648E8</v>
      </c>
      <c r="B449" s="179" t="s">
        <v>891</v>
      </c>
      <c r="C449" s="180">
        <v>1.133739E7</v>
      </c>
      <c r="D449" s="180">
        <v>34653.0</v>
      </c>
      <c r="E449" s="180">
        <v>0.0</v>
      </c>
      <c r="F449" s="180">
        <v>5255.0</v>
      </c>
      <c r="G449" s="180">
        <v>3204.0</v>
      </c>
      <c r="H449" s="180">
        <v>726.0</v>
      </c>
      <c r="I449" s="180">
        <v>2429.0</v>
      </c>
      <c r="J449" s="180">
        <v>0.0</v>
      </c>
      <c r="K449" s="180">
        <v>11614.0</v>
      </c>
      <c r="L449" s="180">
        <v>2.147660325E9</v>
      </c>
      <c r="M449" s="175"/>
      <c r="N449" s="175"/>
      <c r="O449" s="175"/>
      <c r="P449" s="175"/>
      <c r="Q449" s="175"/>
      <c r="R449" s="175"/>
      <c r="S449" s="176"/>
      <c r="T449" s="176"/>
      <c r="U449" s="176"/>
      <c r="V449" s="176"/>
      <c r="W449" s="177"/>
      <c r="X449" s="177"/>
      <c r="Y449" s="177"/>
      <c r="Z449" s="177"/>
    </row>
    <row r="450" ht="15.75" customHeight="1">
      <c r="A450" s="178">
        <v>1.69573313E8</v>
      </c>
      <c r="B450" s="179" t="s">
        <v>892</v>
      </c>
      <c r="C450" s="180">
        <v>1.1255253E7</v>
      </c>
      <c r="D450" s="180">
        <v>3366957.0</v>
      </c>
      <c r="E450" s="180">
        <v>827777.0</v>
      </c>
      <c r="F450" s="180">
        <v>81526.0</v>
      </c>
      <c r="G450" s="180">
        <v>161355.0</v>
      </c>
      <c r="H450" s="180">
        <v>138453.0</v>
      </c>
      <c r="I450" s="180">
        <v>177853.0</v>
      </c>
      <c r="J450" s="180">
        <v>34780.0</v>
      </c>
      <c r="K450" s="180">
        <v>593967.0</v>
      </c>
      <c r="L450" s="180">
        <v>0.0</v>
      </c>
      <c r="M450" s="175"/>
      <c r="N450" s="175"/>
      <c r="O450" s="175"/>
      <c r="P450" s="175"/>
      <c r="Q450" s="175"/>
      <c r="R450" s="175"/>
      <c r="S450" s="176"/>
      <c r="T450" s="176"/>
      <c r="U450" s="176"/>
      <c r="V450" s="176"/>
      <c r="W450" s="177"/>
      <c r="X450" s="177"/>
      <c r="Y450" s="177"/>
      <c r="Z450" s="177"/>
    </row>
    <row r="451" ht="15.75" customHeight="1">
      <c r="A451" s="178">
        <v>1.7242504E8</v>
      </c>
      <c r="B451" s="179" t="s">
        <v>893</v>
      </c>
      <c r="C451" s="180">
        <v>1.1250307E7</v>
      </c>
      <c r="D451" s="180">
        <v>12080.0</v>
      </c>
      <c r="E451" s="180">
        <v>0.0</v>
      </c>
      <c r="F451" s="180">
        <v>0.0</v>
      </c>
      <c r="G451" s="180">
        <v>0.0</v>
      </c>
      <c r="H451" s="180">
        <v>0.0</v>
      </c>
      <c r="I451" s="180">
        <v>1208.0</v>
      </c>
      <c r="J451" s="180">
        <v>0.0</v>
      </c>
      <c r="K451" s="180">
        <v>1208.0</v>
      </c>
      <c r="L451" s="180">
        <v>0.0</v>
      </c>
      <c r="M451" s="175"/>
      <c r="N451" s="175"/>
      <c r="O451" s="175"/>
      <c r="P451" s="175"/>
      <c r="Q451" s="175"/>
      <c r="R451" s="175"/>
      <c r="S451" s="176"/>
      <c r="T451" s="176"/>
      <c r="U451" s="176"/>
      <c r="V451" s="176"/>
      <c r="W451" s="177"/>
      <c r="X451" s="177"/>
      <c r="Y451" s="177"/>
      <c r="Z451" s="177"/>
    </row>
    <row r="452" ht="15.75" customHeight="1">
      <c r="A452" s="178">
        <v>1.71114818E8</v>
      </c>
      <c r="B452" s="179" t="s">
        <v>894</v>
      </c>
      <c r="C452" s="180">
        <v>1.123769E7</v>
      </c>
      <c r="D452" s="180">
        <v>381446.0</v>
      </c>
      <c r="E452" s="180">
        <v>260009.0</v>
      </c>
      <c r="F452" s="180">
        <v>0.0</v>
      </c>
      <c r="G452" s="180">
        <v>1638.0</v>
      </c>
      <c r="H452" s="180">
        <v>4195.0</v>
      </c>
      <c r="I452" s="180">
        <v>5027.0</v>
      </c>
      <c r="J452" s="180">
        <v>15556.0</v>
      </c>
      <c r="K452" s="180">
        <v>26416.0</v>
      </c>
      <c r="L452" s="180">
        <v>1400000.0</v>
      </c>
      <c r="M452" s="175"/>
      <c r="N452" s="175"/>
      <c r="O452" s="175"/>
      <c r="P452" s="175"/>
      <c r="Q452" s="175"/>
      <c r="R452" s="175"/>
      <c r="S452" s="176"/>
      <c r="T452" s="176"/>
      <c r="U452" s="176"/>
      <c r="V452" s="176"/>
      <c r="W452" s="177"/>
      <c r="X452" s="177"/>
      <c r="Y452" s="177"/>
      <c r="Z452" s="177"/>
    </row>
    <row r="453" ht="15.75" customHeight="1">
      <c r="A453" s="178">
        <v>1.69404377E8</v>
      </c>
      <c r="B453" s="179" t="s">
        <v>895</v>
      </c>
      <c r="C453" s="180">
        <v>1.1236068E7</v>
      </c>
      <c r="D453" s="180">
        <v>940362.0</v>
      </c>
      <c r="E453" s="180">
        <v>342015.0</v>
      </c>
      <c r="F453" s="180">
        <v>7030.0</v>
      </c>
      <c r="G453" s="180">
        <v>49550.0</v>
      </c>
      <c r="H453" s="180">
        <v>38849.0</v>
      </c>
      <c r="I453" s="180">
        <v>62900.0</v>
      </c>
      <c r="J453" s="180">
        <v>2773.0</v>
      </c>
      <c r="K453" s="180">
        <v>161102.0</v>
      </c>
      <c r="L453" s="180">
        <v>1.235942481E9</v>
      </c>
      <c r="M453" s="175"/>
      <c r="N453" s="175"/>
      <c r="O453" s="175"/>
      <c r="P453" s="175"/>
      <c r="Q453" s="175"/>
      <c r="R453" s="175"/>
      <c r="S453" s="176"/>
      <c r="T453" s="176"/>
      <c r="U453" s="176"/>
      <c r="V453" s="176"/>
      <c r="W453" s="177"/>
      <c r="X453" s="177"/>
      <c r="Y453" s="177"/>
      <c r="Z453" s="177"/>
    </row>
    <row r="454" ht="15.75" customHeight="1">
      <c r="A454" s="178">
        <v>1.70684064E8</v>
      </c>
      <c r="B454" s="179" t="s">
        <v>896</v>
      </c>
      <c r="C454" s="180">
        <v>1.1223652E7</v>
      </c>
      <c r="D454" s="180">
        <v>57861.0</v>
      </c>
      <c r="E454" s="180">
        <v>42580.0</v>
      </c>
      <c r="F454" s="180">
        <v>2186.0</v>
      </c>
      <c r="G454" s="180">
        <v>430.0</v>
      </c>
      <c r="H454" s="180">
        <v>216.0</v>
      </c>
      <c r="I454" s="180">
        <v>5570.0</v>
      </c>
      <c r="J454" s="180">
        <v>0.0</v>
      </c>
      <c r="K454" s="180">
        <v>8402.0</v>
      </c>
      <c r="L454" s="180">
        <v>1.944054111E9</v>
      </c>
      <c r="M454" s="175"/>
      <c r="N454" s="175"/>
      <c r="O454" s="175"/>
      <c r="P454" s="175"/>
      <c r="Q454" s="175"/>
      <c r="R454" s="175"/>
      <c r="S454" s="176"/>
      <c r="T454" s="176"/>
      <c r="U454" s="176"/>
      <c r="V454" s="176"/>
      <c r="W454" s="177"/>
      <c r="X454" s="177"/>
      <c r="Y454" s="177"/>
      <c r="Z454" s="177"/>
    </row>
    <row r="455" ht="15.75" customHeight="1">
      <c r="A455" s="178">
        <v>1.69551838E8</v>
      </c>
      <c r="B455" s="179" t="s">
        <v>897</v>
      </c>
      <c r="C455" s="180">
        <v>1.1180006E7</v>
      </c>
      <c r="D455" s="180">
        <v>1012445.0</v>
      </c>
      <c r="E455" s="180">
        <v>475993.0</v>
      </c>
      <c r="F455" s="180">
        <v>54605.0</v>
      </c>
      <c r="G455" s="180">
        <v>93199.0</v>
      </c>
      <c r="H455" s="180">
        <v>67179.0</v>
      </c>
      <c r="I455" s="180">
        <v>54641.0</v>
      </c>
      <c r="J455" s="180">
        <v>0.0</v>
      </c>
      <c r="K455" s="180">
        <v>269624.0</v>
      </c>
      <c r="L455" s="180">
        <v>788305.0</v>
      </c>
      <c r="M455" s="175"/>
      <c r="N455" s="175"/>
      <c r="O455" s="175"/>
      <c r="P455" s="175"/>
      <c r="Q455" s="175"/>
      <c r="R455" s="175"/>
      <c r="S455" s="176"/>
      <c r="T455" s="176"/>
      <c r="U455" s="176"/>
      <c r="V455" s="176"/>
      <c r="W455" s="177"/>
      <c r="X455" s="177"/>
      <c r="Y455" s="177"/>
      <c r="Z455" s="177"/>
    </row>
    <row r="456" ht="15.75" customHeight="1">
      <c r="A456" s="178">
        <v>1.69485132E8</v>
      </c>
      <c r="B456" s="179" t="s">
        <v>898</v>
      </c>
      <c r="C456" s="180">
        <v>1.1172822E7</v>
      </c>
      <c r="D456" s="180">
        <v>1197854.0</v>
      </c>
      <c r="E456" s="180">
        <v>1178915.0</v>
      </c>
      <c r="F456" s="180">
        <v>7321.0</v>
      </c>
      <c r="G456" s="180">
        <v>32923.0</v>
      </c>
      <c r="H456" s="180">
        <v>45746.0</v>
      </c>
      <c r="I456" s="180">
        <v>49338.0</v>
      </c>
      <c r="J456" s="180">
        <v>22709.0</v>
      </c>
      <c r="K456" s="180">
        <v>158037.0</v>
      </c>
      <c r="L456" s="180">
        <v>0.0</v>
      </c>
      <c r="M456" s="175"/>
      <c r="N456" s="175"/>
      <c r="O456" s="175"/>
      <c r="P456" s="175"/>
      <c r="Q456" s="175"/>
      <c r="R456" s="175"/>
      <c r="S456" s="176"/>
      <c r="T456" s="176"/>
      <c r="U456" s="176"/>
      <c r="V456" s="176"/>
      <c r="W456" s="177"/>
      <c r="X456" s="177"/>
      <c r="Y456" s="177"/>
      <c r="Z456" s="177"/>
    </row>
    <row r="457" ht="15.75" customHeight="1">
      <c r="A457" s="178">
        <v>1.595201E8</v>
      </c>
      <c r="B457" s="179" t="s">
        <v>899</v>
      </c>
      <c r="C457" s="180">
        <v>1.1169311E7</v>
      </c>
      <c r="D457" s="180">
        <v>7229773.0</v>
      </c>
      <c r="E457" s="180">
        <v>834467.0</v>
      </c>
      <c r="F457" s="180">
        <v>413347.0</v>
      </c>
      <c r="G457" s="180">
        <v>670674.0</v>
      </c>
      <c r="H457" s="180">
        <v>288969.0</v>
      </c>
      <c r="I457" s="180">
        <v>462514.0</v>
      </c>
      <c r="J457" s="180">
        <v>1237.0</v>
      </c>
      <c r="K457" s="180">
        <v>1836741.0</v>
      </c>
      <c r="L457" s="180">
        <v>2.4507847E7</v>
      </c>
      <c r="M457" s="175"/>
      <c r="N457" s="175"/>
      <c r="O457" s="175"/>
      <c r="P457" s="175"/>
      <c r="Q457" s="175"/>
      <c r="R457" s="175"/>
      <c r="S457" s="176"/>
      <c r="T457" s="176"/>
      <c r="U457" s="176"/>
      <c r="V457" s="176"/>
      <c r="W457" s="177"/>
      <c r="X457" s="177"/>
      <c r="Y457" s="177"/>
      <c r="Z457" s="177"/>
    </row>
    <row r="458" ht="15.75" customHeight="1">
      <c r="A458" s="178">
        <v>1.6956206E8</v>
      </c>
      <c r="B458" s="179" t="s">
        <v>900</v>
      </c>
      <c r="C458" s="180">
        <v>1.1162667E7</v>
      </c>
      <c r="D458" s="180">
        <v>4924666.0</v>
      </c>
      <c r="E458" s="180">
        <v>960827.0</v>
      </c>
      <c r="F458" s="180">
        <v>132421.0</v>
      </c>
      <c r="G458" s="180">
        <v>227460.0</v>
      </c>
      <c r="H458" s="180">
        <v>304433.0</v>
      </c>
      <c r="I458" s="180">
        <v>319895.0</v>
      </c>
      <c r="J458" s="180">
        <v>1329.0</v>
      </c>
      <c r="K458" s="180">
        <v>985538.0</v>
      </c>
      <c r="L458" s="180">
        <v>1.40768431E8</v>
      </c>
      <c r="M458" s="175"/>
      <c r="N458" s="175"/>
      <c r="O458" s="175"/>
      <c r="P458" s="175"/>
      <c r="Q458" s="175"/>
      <c r="R458" s="175"/>
      <c r="S458" s="176"/>
      <c r="T458" s="176"/>
      <c r="U458" s="176"/>
      <c r="V458" s="176"/>
      <c r="W458" s="177"/>
      <c r="X458" s="177"/>
      <c r="Y458" s="177"/>
      <c r="Z458" s="177"/>
    </row>
    <row r="459" ht="15.75" customHeight="1">
      <c r="A459" s="178">
        <v>1.70206546E8</v>
      </c>
      <c r="B459" s="179" t="s">
        <v>901</v>
      </c>
      <c r="C459" s="180">
        <v>1.1135399E7</v>
      </c>
      <c r="D459" s="180">
        <v>0.0</v>
      </c>
      <c r="E459" s="180">
        <v>0.0</v>
      </c>
      <c r="F459" s="180">
        <v>1.0</v>
      </c>
      <c r="G459" s="180">
        <v>0.0</v>
      </c>
      <c r="H459" s="180">
        <v>0.0</v>
      </c>
      <c r="I459" s="180">
        <v>0.0</v>
      </c>
      <c r="J459" s="180">
        <v>0.0</v>
      </c>
      <c r="K459" s="180">
        <v>1.0</v>
      </c>
      <c r="L459" s="180">
        <v>1.944600367E9</v>
      </c>
      <c r="M459" s="175"/>
      <c r="N459" s="175"/>
      <c r="O459" s="175"/>
      <c r="P459" s="175"/>
      <c r="Q459" s="175"/>
      <c r="R459" s="175"/>
      <c r="S459" s="176"/>
      <c r="T459" s="176"/>
      <c r="U459" s="176"/>
      <c r="V459" s="176"/>
      <c r="W459" s="177"/>
      <c r="X459" s="177"/>
      <c r="Y459" s="177"/>
      <c r="Z459" s="177"/>
    </row>
    <row r="460" ht="15.75" customHeight="1">
      <c r="A460" s="178">
        <v>1.69526002E8</v>
      </c>
      <c r="B460" s="179" t="s">
        <v>902</v>
      </c>
      <c r="C460" s="180">
        <v>1.1135207E7</v>
      </c>
      <c r="D460" s="180">
        <v>629299.0</v>
      </c>
      <c r="E460" s="180">
        <v>160024.0</v>
      </c>
      <c r="F460" s="180">
        <v>167447.0</v>
      </c>
      <c r="G460" s="180">
        <v>61960.0</v>
      </c>
      <c r="H460" s="180">
        <v>23105.0</v>
      </c>
      <c r="I460" s="180">
        <v>37947.0</v>
      </c>
      <c r="J460" s="180">
        <v>0.0</v>
      </c>
      <c r="K460" s="180">
        <v>290459.0</v>
      </c>
      <c r="L460" s="180">
        <v>0.0</v>
      </c>
      <c r="M460" s="175"/>
      <c r="N460" s="175"/>
      <c r="O460" s="175"/>
      <c r="P460" s="175"/>
      <c r="Q460" s="175"/>
      <c r="R460" s="175"/>
      <c r="S460" s="176"/>
      <c r="T460" s="176"/>
      <c r="U460" s="176"/>
      <c r="V460" s="176"/>
      <c r="W460" s="177"/>
      <c r="X460" s="177"/>
      <c r="Y460" s="177"/>
      <c r="Z460" s="177"/>
    </row>
    <row r="461" ht="15.75" customHeight="1">
      <c r="A461" s="178">
        <v>1.69525141E8</v>
      </c>
      <c r="B461" s="179" t="s">
        <v>903</v>
      </c>
      <c r="C461" s="180">
        <v>1.1093845E7</v>
      </c>
      <c r="D461" s="180">
        <v>628060.0</v>
      </c>
      <c r="E461" s="180">
        <v>342754.0</v>
      </c>
      <c r="F461" s="180">
        <v>12050.0</v>
      </c>
      <c r="G461" s="180">
        <v>64919.0</v>
      </c>
      <c r="H461" s="180">
        <v>48993.0</v>
      </c>
      <c r="I461" s="180">
        <v>29984.0</v>
      </c>
      <c r="J461" s="180">
        <v>0.0</v>
      </c>
      <c r="K461" s="180">
        <v>155946.0</v>
      </c>
      <c r="L461" s="180">
        <v>0.0</v>
      </c>
      <c r="M461" s="175"/>
      <c r="N461" s="175"/>
      <c r="O461" s="175"/>
      <c r="P461" s="175"/>
      <c r="Q461" s="175"/>
      <c r="R461" s="175"/>
      <c r="S461" s="176"/>
      <c r="T461" s="176"/>
      <c r="U461" s="176"/>
      <c r="V461" s="176"/>
      <c r="W461" s="177"/>
      <c r="X461" s="177"/>
      <c r="Y461" s="177"/>
      <c r="Z461" s="177"/>
    </row>
    <row r="462" ht="15.75" customHeight="1">
      <c r="A462" s="178">
        <v>1.51714633E8</v>
      </c>
      <c r="B462" s="179" t="s">
        <v>904</v>
      </c>
      <c r="C462" s="180">
        <v>1.1065528E7</v>
      </c>
      <c r="D462" s="180">
        <v>3091194.0</v>
      </c>
      <c r="E462" s="180">
        <v>760754.0</v>
      </c>
      <c r="F462" s="180">
        <v>135461.0</v>
      </c>
      <c r="G462" s="180">
        <v>355377.0</v>
      </c>
      <c r="H462" s="180">
        <v>326352.0</v>
      </c>
      <c r="I462" s="180">
        <v>48150.0</v>
      </c>
      <c r="J462" s="180">
        <v>28322.0</v>
      </c>
      <c r="K462" s="180">
        <v>893662.0</v>
      </c>
      <c r="L462" s="180">
        <v>1227824.0</v>
      </c>
      <c r="M462" s="175"/>
      <c r="N462" s="175"/>
      <c r="O462" s="175"/>
      <c r="P462" s="175"/>
      <c r="Q462" s="175"/>
      <c r="R462" s="175"/>
      <c r="S462" s="176"/>
      <c r="T462" s="176"/>
      <c r="U462" s="176"/>
      <c r="V462" s="176"/>
      <c r="W462" s="177"/>
      <c r="X462" s="177"/>
      <c r="Y462" s="177"/>
      <c r="Z462" s="177"/>
    </row>
    <row r="463" ht="15.75" customHeight="1">
      <c r="A463" s="178">
        <v>1.69493878E8</v>
      </c>
      <c r="B463" s="179" t="s">
        <v>905</v>
      </c>
      <c r="C463" s="180">
        <v>1.0946766E7</v>
      </c>
      <c r="D463" s="180">
        <v>206645.0</v>
      </c>
      <c r="E463" s="180">
        <v>21385.0</v>
      </c>
      <c r="F463" s="180">
        <v>16738.0</v>
      </c>
      <c r="G463" s="180">
        <v>52178.0</v>
      </c>
      <c r="H463" s="180">
        <v>21788.0</v>
      </c>
      <c r="I463" s="180">
        <v>1179.0</v>
      </c>
      <c r="J463" s="180">
        <v>0.0</v>
      </c>
      <c r="K463" s="180">
        <v>91883.0</v>
      </c>
      <c r="L463" s="180">
        <v>481142.0</v>
      </c>
      <c r="M463" s="175"/>
      <c r="N463" s="175"/>
      <c r="O463" s="175"/>
      <c r="P463" s="175"/>
      <c r="Q463" s="175"/>
      <c r="R463" s="175"/>
      <c r="S463" s="176"/>
      <c r="T463" s="176"/>
      <c r="U463" s="176"/>
      <c r="V463" s="176"/>
      <c r="W463" s="177"/>
      <c r="X463" s="177"/>
      <c r="Y463" s="177"/>
      <c r="Z463" s="177"/>
    </row>
    <row r="464" ht="15.75" customHeight="1">
      <c r="A464" s="178">
        <v>1.69495327E8</v>
      </c>
      <c r="B464" s="179" t="s">
        <v>906</v>
      </c>
      <c r="C464" s="180">
        <v>1.0927292E7</v>
      </c>
      <c r="D464" s="180">
        <v>728165.0</v>
      </c>
      <c r="E464" s="180">
        <v>261420.0</v>
      </c>
      <c r="F464" s="180">
        <v>27817.0</v>
      </c>
      <c r="G464" s="180">
        <v>60652.0</v>
      </c>
      <c r="H464" s="180">
        <v>61852.0</v>
      </c>
      <c r="I464" s="180">
        <v>35389.0</v>
      </c>
      <c r="J464" s="180">
        <v>0.0</v>
      </c>
      <c r="K464" s="180">
        <v>185710.0</v>
      </c>
      <c r="L464" s="180">
        <v>1200000.0</v>
      </c>
      <c r="M464" s="175"/>
      <c r="N464" s="175"/>
      <c r="O464" s="175"/>
      <c r="P464" s="175"/>
      <c r="Q464" s="175"/>
      <c r="R464" s="175"/>
      <c r="S464" s="176"/>
      <c r="T464" s="176"/>
      <c r="U464" s="176"/>
      <c r="V464" s="176"/>
      <c r="W464" s="177"/>
      <c r="X464" s="177"/>
      <c r="Y464" s="177"/>
      <c r="Z464" s="177"/>
    </row>
    <row r="465" ht="15.75" customHeight="1">
      <c r="A465" s="178">
        <v>1.69558243E8</v>
      </c>
      <c r="B465" s="179" t="s">
        <v>907</v>
      </c>
      <c r="C465" s="180">
        <v>1.0899954E7</v>
      </c>
      <c r="D465" s="180">
        <v>984609.0</v>
      </c>
      <c r="E465" s="180">
        <v>2033140.0</v>
      </c>
      <c r="F465" s="180">
        <v>9908.0</v>
      </c>
      <c r="G465" s="180">
        <v>55418.0</v>
      </c>
      <c r="H465" s="180">
        <v>8163.0</v>
      </c>
      <c r="I465" s="180">
        <v>83914.0</v>
      </c>
      <c r="J465" s="180">
        <v>0.0</v>
      </c>
      <c r="K465" s="180">
        <v>157403.0</v>
      </c>
      <c r="L465" s="180">
        <v>2.100758495E9</v>
      </c>
      <c r="M465" s="175"/>
      <c r="N465" s="175"/>
      <c r="O465" s="175"/>
      <c r="P465" s="175"/>
      <c r="Q465" s="175"/>
      <c r="R465" s="175"/>
      <c r="S465" s="176"/>
      <c r="T465" s="176"/>
      <c r="U465" s="176"/>
      <c r="V465" s="176"/>
      <c r="W465" s="177"/>
      <c r="X465" s="177"/>
      <c r="Y465" s="177"/>
      <c r="Z465" s="177"/>
    </row>
    <row r="466" ht="15.75" customHeight="1">
      <c r="A466" s="178">
        <v>1.62055289E8</v>
      </c>
      <c r="B466" s="179" t="s">
        <v>908</v>
      </c>
      <c r="C466" s="180">
        <v>1.0886261E7</v>
      </c>
      <c r="D466" s="180">
        <v>2283508.0</v>
      </c>
      <c r="E466" s="180">
        <v>554307.0</v>
      </c>
      <c r="F466" s="180">
        <v>505902.0</v>
      </c>
      <c r="G466" s="180">
        <v>291695.0</v>
      </c>
      <c r="H466" s="180">
        <v>65787.0</v>
      </c>
      <c r="I466" s="180">
        <v>133579.0</v>
      </c>
      <c r="J466" s="180">
        <v>0.0</v>
      </c>
      <c r="K466" s="180">
        <v>996963.0</v>
      </c>
      <c r="L466" s="180">
        <v>0.0</v>
      </c>
      <c r="M466" s="175"/>
      <c r="N466" s="175"/>
      <c r="O466" s="175"/>
      <c r="P466" s="175"/>
      <c r="Q466" s="175"/>
      <c r="R466" s="175"/>
      <c r="S466" s="176"/>
      <c r="T466" s="176"/>
      <c r="U466" s="176"/>
      <c r="V466" s="176"/>
      <c r="W466" s="177"/>
      <c r="X466" s="177"/>
      <c r="Y466" s="177"/>
      <c r="Z466" s="177"/>
    </row>
    <row r="467" ht="15.75" customHeight="1">
      <c r="A467" s="178">
        <v>1.69535089E8</v>
      </c>
      <c r="B467" s="179" t="s">
        <v>909</v>
      </c>
      <c r="C467" s="180">
        <v>1.0869831E7</v>
      </c>
      <c r="D467" s="180">
        <v>89757.0</v>
      </c>
      <c r="E467" s="180">
        <v>8465.0</v>
      </c>
      <c r="F467" s="180">
        <v>4225.0</v>
      </c>
      <c r="G467" s="180">
        <v>14595.0</v>
      </c>
      <c r="H467" s="180">
        <v>7753.0</v>
      </c>
      <c r="I467" s="180">
        <v>2871.0</v>
      </c>
      <c r="J467" s="180">
        <v>0.0</v>
      </c>
      <c r="K467" s="180">
        <v>29444.0</v>
      </c>
      <c r="L467" s="180">
        <v>0.0</v>
      </c>
      <c r="M467" s="175"/>
      <c r="N467" s="175"/>
      <c r="O467" s="175"/>
      <c r="P467" s="175"/>
      <c r="Q467" s="175"/>
      <c r="R467" s="175"/>
      <c r="S467" s="176"/>
      <c r="T467" s="176"/>
      <c r="U467" s="176"/>
      <c r="V467" s="176"/>
      <c r="W467" s="177"/>
      <c r="X467" s="177"/>
      <c r="Y467" s="177"/>
      <c r="Z467" s="177"/>
    </row>
    <row r="468" ht="15.75" customHeight="1">
      <c r="A468" s="178">
        <v>1.69537417E8</v>
      </c>
      <c r="B468" s="179" t="s">
        <v>910</v>
      </c>
      <c r="C468" s="180">
        <v>1.0856536E7</v>
      </c>
      <c r="D468" s="180">
        <v>74000.0</v>
      </c>
      <c r="E468" s="180">
        <v>984.0</v>
      </c>
      <c r="F468" s="180">
        <v>6732.0</v>
      </c>
      <c r="G468" s="180">
        <v>8964.0</v>
      </c>
      <c r="H468" s="180">
        <v>5239.0</v>
      </c>
      <c r="I468" s="180">
        <v>3377.0</v>
      </c>
      <c r="J468" s="180">
        <v>0.0</v>
      </c>
      <c r="K468" s="180">
        <v>24312.0</v>
      </c>
      <c r="L468" s="180">
        <v>0.0</v>
      </c>
      <c r="M468" s="175"/>
      <c r="N468" s="175"/>
      <c r="O468" s="175"/>
      <c r="P468" s="175"/>
      <c r="Q468" s="175"/>
      <c r="R468" s="175"/>
      <c r="S468" s="176"/>
      <c r="T468" s="176"/>
      <c r="U468" s="176"/>
      <c r="V468" s="176"/>
      <c r="W468" s="177"/>
      <c r="X468" s="177"/>
      <c r="Y468" s="177"/>
      <c r="Z468" s="177"/>
    </row>
    <row r="469" ht="15.75" customHeight="1">
      <c r="A469" s="178">
        <v>1.69519896E8</v>
      </c>
      <c r="B469" s="179" t="s">
        <v>911</v>
      </c>
      <c r="C469" s="180">
        <v>1.0853731E7</v>
      </c>
      <c r="D469" s="180">
        <v>710646.0</v>
      </c>
      <c r="E469" s="180">
        <v>114990.0</v>
      </c>
      <c r="F469" s="180">
        <v>40970.0</v>
      </c>
      <c r="G469" s="180">
        <v>118642.0</v>
      </c>
      <c r="H469" s="180">
        <v>35307.0</v>
      </c>
      <c r="I469" s="180">
        <v>32394.0</v>
      </c>
      <c r="J469" s="180">
        <v>0.0</v>
      </c>
      <c r="K469" s="180">
        <v>227313.0</v>
      </c>
      <c r="L469" s="180">
        <v>3.6728101E7</v>
      </c>
      <c r="M469" s="175"/>
      <c r="N469" s="175"/>
      <c r="O469" s="175"/>
      <c r="P469" s="175"/>
      <c r="Q469" s="175"/>
      <c r="R469" s="175"/>
      <c r="S469" s="176"/>
      <c r="T469" s="176"/>
      <c r="U469" s="176"/>
      <c r="V469" s="176"/>
      <c r="W469" s="177"/>
      <c r="X469" s="177"/>
      <c r="Y469" s="177"/>
      <c r="Z469" s="177"/>
    </row>
    <row r="470" ht="15.75" customHeight="1">
      <c r="A470" s="178">
        <v>1.69171899E8</v>
      </c>
      <c r="B470" s="179" t="s">
        <v>912</v>
      </c>
      <c r="C470" s="180">
        <v>1.0850038E7</v>
      </c>
      <c r="D470" s="180">
        <v>714378.0</v>
      </c>
      <c r="E470" s="180">
        <v>291470.0</v>
      </c>
      <c r="F470" s="180">
        <v>71232.0</v>
      </c>
      <c r="G470" s="180">
        <v>29450.0</v>
      </c>
      <c r="H470" s="180">
        <v>38958.0</v>
      </c>
      <c r="I470" s="180">
        <v>48540.0</v>
      </c>
      <c r="J470" s="180">
        <v>0.0</v>
      </c>
      <c r="K470" s="180">
        <v>188180.0</v>
      </c>
      <c r="L470" s="180">
        <v>0.0</v>
      </c>
      <c r="M470" s="175"/>
      <c r="N470" s="175"/>
      <c r="O470" s="175"/>
      <c r="P470" s="175"/>
      <c r="Q470" s="175"/>
      <c r="R470" s="175"/>
      <c r="S470" s="176"/>
      <c r="T470" s="176"/>
      <c r="U470" s="176"/>
      <c r="V470" s="176"/>
      <c r="W470" s="177"/>
      <c r="X470" s="177"/>
      <c r="Y470" s="177"/>
      <c r="Z470" s="177"/>
    </row>
    <row r="471" ht="15.75" customHeight="1">
      <c r="A471" s="178">
        <v>1.69456264E8</v>
      </c>
      <c r="B471" s="179" t="s">
        <v>913</v>
      </c>
      <c r="C471" s="180">
        <v>1.080198E7</v>
      </c>
      <c r="D471" s="180">
        <v>2077160.0</v>
      </c>
      <c r="E471" s="180">
        <v>554398.0</v>
      </c>
      <c r="F471" s="180">
        <v>66794.0</v>
      </c>
      <c r="G471" s="180">
        <v>129049.0</v>
      </c>
      <c r="H471" s="180">
        <v>32531.0</v>
      </c>
      <c r="I471" s="180">
        <v>98306.0</v>
      </c>
      <c r="J471" s="180">
        <v>34626.0</v>
      </c>
      <c r="K471" s="180">
        <v>361306.0</v>
      </c>
      <c r="L471" s="180">
        <v>2.907E7</v>
      </c>
      <c r="M471" s="175"/>
      <c r="N471" s="175"/>
      <c r="O471" s="175"/>
      <c r="P471" s="175"/>
      <c r="Q471" s="175"/>
      <c r="R471" s="175"/>
      <c r="S471" s="176"/>
      <c r="T471" s="176"/>
      <c r="U471" s="176"/>
      <c r="V471" s="176"/>
      <c r="W471" s="177"/>
      <c r="X471" s="177"/>
      <c r="Y471" s="177"/>
      <c r="Z471" s="177"/>
    </row>
    <row r="472" ht="15.75" customHeight="1">
      <c r="A472" s="178">
        <v>1.56466939E8</v>
      </c>
      <c r="B472" s="179" t="s">
        <v>914</v>
      </c>
      <c r="C472" s="180">
        <v>1.075364E7</v>
      </c>
      <c r="D472" s="180">
        <v>1.0059078E7</v>
      </c>
      <c r="E472" s="180">
        <v>716362.0</v>
      </c>
      <c r="F472" s="180">
        <v>626843.0</v>
      </c>
      <c r="G472" s="180">
        <v>743595.0</v>
      </c>
      <c r="H472" s="180">
        <v>1049345.0</v>
      </c>
      <c r="I472" s="180">
        <v>423380.0</v>
      </c>
      <c r="J472" s="180">
        <v>767.0</v>
      </c>
      <c r="K472" s="180">
        <v>2843930.0</v>
      </c>
      <c r="L472" s="180">
        <v>6.8427934E7</v>
      </c>
      <c r="M472" s="175"/>
      <c r="N472" s="175"/>
      <c r="O472" s="175"/>
      <c r="P472" s="175"/>
      <c r="Q472" s="175"/>
      <c r="R472" s="175"/>
      <c r="S472" s="176"/>
      <c r="T472" s="176"/>
      <c r="U472" s="176"/>
      <c r="V472" s="176"/>
      <c r="W472" s="177"/>
      <c r="X472" s="177"/>
      <c r="Y472" s="177"/>
      <c r="Z472" s="177"/>
    </row>
    <row r="473" ht="15.75" customHeight="1">
      <c r="A473" s="178">
        <v>1.69020283E8</v>
      </c>
      <c r="B473" s="179" t="s">
        <v>915</v>
      </c>
      <c r="C473" s="180">
        <v>1.0683191E7</v>
      </c>
      <c r="D473" s="180">
        <v>5219.0</v>
      </c>
      <c r="E473" s="180">
        <v>0.0</v>
      </c>
      <c r="F473" s="180">
        <v>6615.0</v>
      </c>
      <c r="G473" s="180">
        <v>1948.0</v>
      </c>
      <c r="H473" s="180">
        <v>0.0</v>
      </c>
      <c r="I473" s="180">
        <v>0.0</v>
      </c>
      <c r="J473" s="180">
        <v>0.0</v>
      </c>
      <c r="K473" s="180">
        <v>8563.0</v>
      </c>
      <c r="L473" s="180">
        <v>1550000.0</v>
      </c>
      <c r="M473" s="175"/>
      <c r="N473" s="175"/>
      <c r="O473" s="175"/>
      <c r="P473" s="175"/>
      <c r="Q473" s="175"/>
      <c r="R473" s="175"/>
      <c r="S473" s="176"/>
      <c r="T473" s="176"/>
      <c r="U473" s="176"/>
      <c r="V473" s="176"/>
      <c r="W473" s="177"/>
      <c r="X473" s="177"/>
      <c r="Y473" s="177"/>
      <c r="Z473" s="177"/>
    </row>
    <row r="474" ht="15.75" customHeight="1">
      <c r="A474" s="178">
        <v>1.69752922E8</v>
      </c>
      <c r="B474" s="179" t="s">
        <v>916</v>
      </c>
      <c r="C474" s="180">
        <v>1.0656169E7</v>
      </c>
      <c r="D474" s="180">
        <v>897579.0</v>
      </c>
      <c r="E474" s="180">
        <v>201604.0</v>
      </c>
      <c r="F474" s="180">
        <v>5908.0</v>
      </c>
      <c r="G474" s="180">
        <v>9695.0</v>
      </c>
      <c r="H474" s="180">
        <v>25732.0</v>
      </c>
      <c r="I474" s="180">
        <v>77408.0</v>
      </c>
      <c r="J474" s="180">
        <v>0.0</v>
      </c>
      <c r="K474" s="180">
        <v>118743.0</v>
      </c>
      <c r="L474" s="180">
        <v>5.10124246E8</v>
      </c>
      <c r="M474" s="175"/>
      <c r="N474" s="175"/>
      <c r="O474" s="175"/>
      <c r="P474" s="175"/>
      <c r="Q474" s="175"/>
      <c r="R474" s="175"/>
      <c r="S474" s="176"/>
      <c r="T474" s="176"/>
      <c r="U474" s="176"/>
      <c r="V474" s="176"/>
      <c r="W474" s="177"/>
      <c r="X474" s="177"/>
      <c r="Y474" s="177"/>
      <c r="Z474" s="177"/>
    </row>
    <row r="475" ht="15.75" customHeight="1">
      <c r="A475" s="178">
        <v>5.6533227E7</v>
      </c>
      <c r="B475" s="179" t="s">
        <v>917</v>
      </c>
      <c r="C475" s="180">
        <v>1.0618165E7</v>
      </c>
      <c r="D475" s="180">
        <v>834580.0</v>
      </c>
      <c r="E475" s="180">
        <v>756422.0</v>
      </c>
      <c r="F475" s="180">
        <v>20812.0</v>
      </c>
      <c r="G475" s="180">
        <v>30939.0</v>
      </c>
      <c r="H475" s="180">
        <v>0.0</v>
      </c>
      <c r="I475" s="180">
        <v>24420.0</v>
      </c>
      <c r="J475" s="180">
        <v>26217.0</v>
      </c>
      <c r="K475" s="180">
        <v>102388.0</v>
      </c>
      <c r="L475" s="180">
        <v>2697991.0</v>
      </c>
      <c r="M475" s="175"/>
      <c r="N475" s="175"/>
      <c r="O475" s="175"/>
      <c r="P475" s="175"/>
      <c r="Q475" s="175"/>
      <c r="R475" s="175"/>
      <c r="S475" s="176"/>
      <c r="T475" s="176"/>
      <c r="U475" s="176"/>
      <c r="V475" s="176"/>
      <c r="W475" s="177"/>
      <c r="X475" s="177"/>
      <c r="Y475" s="177"/>
      <c r="Z475" s="177"/>
    </row>
    <row r="476" ht="15.75" customHeight="1">
      <c r="A476" s="178">
        <v>1.71091688E8</v>
      </c>
      <c r="B476" s="179" t="s">
        <v>918</v>
      </c>
      <c r="C476" s="180">
        <v>1.0606709E7</v>
      </c>
      <c r="D476" s="180">
        <v>352900.0</v>
      </c>
      <c r="E476" s="180">
        <v>22612.0</v>
      </c>
      <c r="F476" s="180">
        <v>340321.0</v>
      </c>
      <c r="G476" s="180">
        <v>10815.0</v>
      </c>
      <c r="H476" s="180">
        <v>18854.0</v>
      </c>
      <c r="I476" s="180">
        <v>18779.0</v>
      </c>
      <c r="J476" s="180">
        <v>0.0</v>
      </c>
      <c r="K476" s="180">
        <v>388769.0</v>
      </c>
      <c r="L476" s="180">
        <v>1.12E7</v>
      </c>
      <c r="M476" s="175"/>
      <c r="N476" s="175"/>
      <c r="O476" s="175"/>
      <c r="P476" s="175"/>
      <c r="Q476" s="175"/>
      <c r="R476" s="175"/>
      <c r="S476" s="176"/>
      <c r="T476" s="176"/>
      <c r="U476" s="176"/>
      <c r="V476" s="176"/>
      <c r="W476" s="177"/>
      <c r="X476" s="177"/>
      <c r="Y476" s="177"/>
      <c r="Z476" s="177"/>
    </row>
    <row r="477" ht="15.75" customHeight="1">
      <c r="A477" s="178">
        <v>1.68971909E8</v>
      </c>
      <c r="B477" s="179" t="s">
        <v>919</v>
      </c>
      <c r="C477" s="180">
        <v>1.0601959E7</v>
      </c>
      <c r="D477" s="180">
        <v>986030.0</v>
      </c>
      <c r="E477" s="180">
        <v>446105.0</v>
      </c>
      <c r="F477" s="180">
        <v>65211.0</v>
      </c>
      <c r="G477" s="180">
        <v>94022.0</v>
      </c>
      <c r="H477" s="180">
        <v>31706.0</v>
      </c>
      <c r="I477" s="180">
        <v>6370.0</v>
      </c>
      <c r="J477" s="180">
        <v>29721.0</v>
      </c>
      <c r="K477" s="180">
        <v>227030.0</v>
      </c>
      <c r="L477" s="180">
        <v>3034472.0</v>
      </c>
      <c r="M477" s="175"/>
      <c r="N477" s="175"/>
      <c r="O477" s="175"/>
      <c r="P477" s="175"/>
      <c r="Q477" s="175"/>
      <c r="R477" s="175"/>
      <c r="S477" s="176"/>
      <c r="T477" s="176"/>
      <c r="U477" s="176"/>
      <c r="V477" s="176"/>
      <c r="W477" s="177"/>
      <c r="X477" s="177"/>
      <c r="Y477" s="177"/>
      <c r="Z477" s="177"/>
    </row>
    <row r="478" ht="15.75" customHeight="1">
      <c r="A478" s="178">
        <v>1.56672728E8</v>
      </c>
      <c r="B478" s="179" t="s">
        <v>920</v>
      </c>
      <c r="C478" s="180">
        <v>1.0581892E7</v>
      </c>
      <c r="D478" s="180">
        <v>1200811.0</v>
      </c>
      <c r="E478" s="180">
        <v>0.0</v>
      </c>
      <c r="F478" s="180">
        <v>32687.0</v>
      </c>
      <c r="G478" s="180">
        <v>22204.0</v>
      </c>
      <c r="H478" s="180">
        <v>6274.0</v>
      </c>
      <c r="I478" s="180">
        <v>112477.0</v>
      </c>
      <c r="J478" s="180">
        <v>0.0</v>
      </c>
      <c r="K478" s="180">
        <v>173642.0</v>
      </c>
      <c r="L478" s="180">
        <v>5.4040752E7</v>
      </c>
      <c r="M478" s="175"/>
      <c r="N478" s="175"/>
      <c r="O478" s="175"/>
      <c r="P478" s="175"/>
      <c r="Q478" s="175"/>
      <c r="R478" s="175"/>
      <c r="S478" s="176"/>
      <c r="T478" s="176"/>
      <c r="U478" s="176"/>
      <c r="V478" s="176"/>
      <c r="W478" s="177"/>
      <c r="X478" s="177"/>
      <c r="Y478" s="177"/>
      <c r="Z478" s="177"/>
    </row>
    <row r="479" ht="15.75" customHeight="1">
      <c r="A479" s="178">
        <v>1.7294391E8</v>
      </c>
      <c r="B479" s="179" t="s">
        <v>921</v>
      </c>
      <c r="C479" s="180">
        <v>1.0572826E7</v>
      </c>
      <c r="D479" s="180">
        <v>3398370.0</v>
      </c>
      <c r="E479" s="180">
        <v>256668.0</v>
      </c>
      <c r="F479" s="180">
        <v>223812.0</v>
      </c>
      <c r="G479" s="180">
        <v>225560.0</v>
      </c>
      <c r="H479" s="180">
        <v>450107.0</v>
      </c>
      <c r="I479" s="180">
        <v>110206.0</v>
      </c>
      <c r="J479" s="180">
        <v>0.0</v>
      </c>
      <c r="K479" s="180">
        <v>1009685.0</v>
      </c>
      <c r="L479" s="180">
        <v>3.16044E8</v>
      </c>
      <c r="M479" s="175"/>
      <c r="N479" s="175"/>
      <c r="O479" s="175"/>
      <c r="P479" s="175"/>
      <c r="Q479" s="175"/>
      <c r="R479" s="175"/>
      <c r="S479" s="176"/>
      <c r="T479" s="176"/>
      <c r="U479" s="176"/>
      <c r="V479" s="176"/>
      <c r="W479" s="177"/>
      <c r="X479" s="177"/>
      <c r="Y479" s="177"/>
      <c r="Z479" s="177"/>
    </row>
    <row r="480" ht="15.75" customHeight="1">
      <c r="A480" s="178">
        <v>1.69587531E8</v>
      </c>
      <c r="B480" s="179" t="s">
        <v>922</v>
      </c>
      <c r="C480" s="180">
        <v>1.0529476E7</v>
      </c>
      <c r="D480" s="180">
        <v>545573.0</v>
      </c>
      <c r="E480" s="180">
        <v>139542.0</v>
      </c>
      <c r="F480" s="180">
        <v>709.0</v>
      </c>
      <c r="G480" s="180">
        <v>7941.0</v>
      </c>
      <c r="H480" s="180">
        <v>13945.0</v>
      </c>
      <c r="I480" s="180">
        <v>47377.0</v>
      </c>
      <c r="J480" s="180">
        <v>0.0</v>
      </c>
      <c r="K480" s="180">
        <v>69972.0</v>
      </c>
      <c r="L480" s="180">
        <v>0.0</v>
      </c>
      <c r="M480" s="175"/>
      <c r="N480" s="175"/>
      <c r="O480" s="175"/>
      <c r="P480" s="175"/>
      <c r="Q480" s="175"/>
      <c r="R480" s="175"/>
      <c r="S480" s="176"/>
      <c r="T480" s="176"/>
      <c r="U480" s="176"/>
      <c r="V480" s="176"/>
      <c r="W480" s="177"/>
      <c r="X480" s="177"/>
      <c r="Y480" s="177"/>
      <c r="Z480" s="177"/>
    </row>
    <row r="481" ht="15.75" customHeight="1">
      <c r="A481" s="178">
        <v>3.185144E7</v>
      </c>
      <c r="B481" s="179" t="s">
        <v>923</v>
      </c>
      <c r="C481" s="180">
        <v>1.0526075E7</v>
      </c>
      <c r="D481" s="180">
        <v>2362674.0</v>
      </c>
      <c r="E481" s="180">
        <v>907421.0</v>
      </c>
      <c r="F481" s="180">
        <v>12691.0</v>
      </c>
      <c r="G481" s="180">
        <v>3053.0</v>
      </c>
      <c r="H481" s="180">
        <v>9530.0</v>
      </c>
      <c r="I481" s="180">
        <v>231591.0</v>
      </c>
      <c r="J481" s="180">
        <v>0.0</v>
      </c>
      <c r="K481" s="180">
        <v>256865.0</v>
      </c>
      <c r="L481" s="180">
        <v>8400000.0</v>
      </c>
      <c r="M481" s="175"/>
      <c r="N481" s="175"/>
      <c r="O481" s="175"/>
      <c r="P481" s="175"/>
      <c r="Q481" s="175"/>
      <c r="R481" s="175"/>
      <c r="S481" s="176"/>
      <c r="T481" s="176"/>
      <c r="U481" s="176"/>
      <c r="V481" s="176"/>
      <c r="W481" s="177"/>
      <c r="X481" s="177"/>
      <c r="Y481" s="177"/>
      <c r="Z481" s="177"/>
    </row>
    <row r="482" ht="15.75" customHeight="1">
      <c r="A482" s="178">
        <v>1.61640883E8</v>
      </c>
      <c r="B482" s="179" t="s">
        <v>924</v>
      </c>
      <c r="C482" s="180">
        <v>1.0524586E7</v>
      </c>
      <c r="D482" s="180">
        <v>407836.0</v>
      </c>
      <c r="E482" s="180">
        <v>79993.0</v>
      </c>
      <c r="F482" s="180">
        <v>3800.0</v>
      </c>
      <c r="G482" s="180">
        <v>1990.0</v>
      </c>
      <c r="H482" s="180">
        <v>4119.0</v>
      </c>
      <c r="I482" s="180">
        <v>38662.0</v>
      </c>
      <c r="J482" s="180">
        <v>0.0</v>
      </c>
      <c r="K482" s="180">
        <v>48571.0</v>
      </c>
      <c r="L482" s="180">
        <v>0.0</v>
      </c>
      <c r="M482" s="175"/>
      <c r="N482" s="175"/>
      <c r="O482" s="175"/>
      <c r="P482" s="175"/>
      <c r="Q482" s="175"/>
      <c r="R482" s="175"/>
      <c r="S482" s="176"/>
      <c r="T482" s="176"/>
      <c r="U482" s="176"/>
      <c r="V482" s="176"/>
      <c r="W482" s="177"/>
      <c r="X482" s="177"/>
      <c r="Y482" s="177"/>
      <c r="Z482" s="177"/>
    </row>
    <row r="483" ht="15.75" customHeight="1">
      <c r="A483" s="178">
        <v>1.69563484E8</v>
      </c>
      <c r="B483" s="179" t="s">
        <v>925</v>
      </c>
      <c r="C483" s="180">
        <v>1.0504331E7</v>
      </c>
      <c r="D483" s="180">
        <v>621409.0</v>
      </c>
      <c r="E483" s="180">
        <v>427393.0</v>
      </c>
      <c r="F483" s="180">
        <v>11905.0</v>
      </c>
      <c r="G483" s="180">
        <v>59634.0</v>
      </c>
      <c r="H483" s="180">
        <v>55800.0</v>
      </c>
      <c r="I483" s="180">
        <v>27656.0</v>
      </c>
      <c r="J483" s="180">
        <v>0.0</v>
      </c>
      <c r="K483" s="180">
        <v>154995.0</v>
      </c>
      <c r="L483" s="180">
        <v>2800000.0</v>
      </c>
      <c r="M483" s="175"/>
      <c r="N483" s="175"/>
      <c r="O483" s="175"/>
      <c r="P483" s="175"/>
      <c r="Q483" s="175"/>
      <c r="R483" s="175"/>
      <c r="S483" s="176"/>
      <c r="T483" s="176"/>
      <c r="U483" s="176"/>
      <c r="V483" s="176"/>
      <c r="W483" s="177"/>
      <c r="X483" s="177"/>
      <c r="Y483" s="177"/>
      <c r="Z483" s="177"/>
    </row>
    <row r="484" ht="15.75" customHeight="1">
      <c r="A484" s="178">
        <v>1.7546596E8</v>
      </c>
      <c r="B484" s="179" t="s">
        <v>926</v>
      </c>
      <c r="C484" s="180">
        <v>1.0495675E7</v>
      </c>
      <c r="D484" s="180">
        <v>219127.0</v>
      </c>
      <c r="E484" s="180">
        <v>9822.0</v>
      </c>
      <c r="F484" s="180">
        <v>87.0</v>
      </c>
      <c r="G484" s="180">
        <v>3415.0</v>
      </c>
      <c r="H484" s="180">
        <v>19330.0</v>
      </c>
      <c r="I484" s="180">
        <v>13496.0</v>
      </c>
      <c r="J484" s="180">
        <v>0.0</v>
      </c>
      <c r="K484" s="180">
        <v>36328.0</v>
      </c>
      <c r="L484" s="180">
        <v>3.47585831E8</v>
      </c>
      <c r="M484" s="175"/>
      <c r="N484" s="175"/>
      <c r="O484" s="175"/>
      <c r="P484" s="175"/>
      <c r="Q484" s="175"/>
      <c r="R484" s="175"/>
      <c r="S484" s="176"/>
      <c r="T484" s="176"/>
      <c r="U484" s="176"/>
      <c r="V484" s="176"/>
      <c r="W484" s="177"/>
      <c r="X484" s="177"/>
      <c r="Y484" s="177"/>
      <c r="Z484" s="177"/>
    </row>
    <row r="485" ht="15.75" customHeight="1">
      <c r="A485" s="178">
        <v>1.69535901E8</v>
      </c>
      <c r="B485" s="179" t="s">
        <v>927</v>
      </c>
      <c r="C485" s="180">
        <v>1.0486319E7</v>
      </c>
      <c r="D485" s="180">
        <v>942004.0</v>
      </c>
      <c r="E485" s="180">
        <v>840235.0</v>
      </c>
      <c r="F485" s="180">
        <v>4654.0</v>
      </c>
      <c r="G485" s="180">
        <v>8888.0</v>
      </c>
      <c r="H485" s="180">
        <v>16982.0</v>
      </c>
      <c r="I485" s="180">
        <v>53785.0</v>
      </c>
      <c r="J485" s="180">
        <v>15876.0</v>
      </c>
      <c r="K485" s="180">
        <v>100185.0</v>
      </c>
      <c r="L485" s="180">
        <v>0.0</v>
      </c>
      <c r="M485" s="175"/>
      <c r="N485" s="175"/>
      <c r="O485" s="175"/>
      <c r="P485" s="175"/>
      <c r="Q485" s="175"/>
      <c r="R485" s="175"/>
      <c r="S485" s="176"/>
      <c r="T485" s="176"/>
      <c r="U485" s="176"/>
      <c r="V485" s="176"/>
      <c r="W485" s="177"/>
      <c r="X485" s="177"/>
      <c r="Y485" s="177"/>
      <c r="Z485" s="177"/>
    </row>
    <row r="486" ht="15.75" customHeight="1">
      <c r="A486" s="178">
        <v>1.69496774E8</v>
      </c>
      <c r="B486" s="179" t="s">
        <v>928</v>
      </c>
      <c r="C486" s="180">
        <v>1.0478371E7</v>
      </c>
      <c r="D486" s="180">
        <v>51924.0</v>
      </c>
      <c r="E486" s="180">
        <v>0.0</v>
      </c>
      <c r="F486" s="180">
        <v>5082.0</v>
      </c>
      <c r="G486" s="180">
        <v>1276.0</v>
      </c>
      <c r="H486" s="180">
        <v>4349.0</v>
      </c>
      <c r="I486" s="180">
        <v>3096.0</v>
      </c>
      <c r="J486" s="180">
        <v>0.0</v>
      </c>
      <c r="K486" s="180">
        <v>13803.0</v>
      </c>
      <c r="L486" s="180">
        <v>0.0</v>
      </c>
      <c r="M486" s="175"/>
      <c r="N486" s="175"/>
      <c r="O486" s="175"/>
      <c r="P486" s="175"/>
      <c r="Q486" s="175"/>
      <c r="R486" s="175"/>
      <c r="S486" s="176"/>
      <c r="T486" s="176"/>
      <c r="U486" s="176"/>
      <c r="V486" s="176"/>
      <c r="W486" s="177"/>
      <c r="X486" s="177"/>
      <c r="Y486" s="177"/>
      <c r="Z486" s="177"/>
    </row>
    <row r="487" ht="15.75" customHeight="1">
      <c r="A487" s="178">
        <v>1.71141056E8</v>
      </c>
      <c r="B487" s="179" t="s">
        <v>929</v>
      </c>
      <c r="C487" s="180">
        <v>1.047152E7</v>
      </c>
      <c r="D487" s="180">
        <v>92474.0</v>
      </c>
      <c r="E487" s="180">
        <v>42056.0</v>
      </c>
      <c r="F487" s="180">
        <v>0.0</v>
      </c>
      <c r="G487" s="180">
        <v>914.0</v>
      </c>
      <c r="H487" s="180">
        <v>13569.0</v>
      </c>
      <c r="I487" s="180">
        <v>3637.0</v>
      </c>
      <c r="J487" s="180">
        <v>0.0</v>
      </c>
      <c r="K487" s="180">
        <v>18120.0</v>
      </c>
      <c r="L487" s="180">
        <v>1.107245737E9</v>
      </c>
      <c r="M487" s="175"/>
      <c r="N487" s="175"/>
      <c r="O487" s="175"/>
      <c r="P487" s="175"/>
      <c r="Q487" s="175"/>
      <c r="R487" s="175"/>
      <c r="S487" s="176"/>
      <c r="T487" s="176"/>
      <c r="U487" s="176"/>
      <c r="V487" s="176"/>
      <c r="W487" s="177"/>
      <c r="X487" s="177"/>
      <c r="Y487" s="177"/>
      <c r="Z487" s="177"/>
    </row>
    <row r="488" ht="15.75" customHeight="1">
      <c r="A488" s="178">
        <v>1.69044231E8</v>
      </c>
      <c r="B488" s="179" t="s">
        <v>930</v>
      </c>
      <c r="C488" s="180">
        <v>1.045212E7</v>
      </c>
      <c r="D488" s="180">
        <v>2705176.0</v>
      </c>
      <c r="E488" s="180">
        <v>627426.0</v>
      </c>
      <c r="F488" s="180">
        <v>332500.0</v>
      </c>
      <c r="G488" s="180">
        <v>528702.0</v>
      </c>
      <c r="H488" s="180">
        <v>193623.0</v>
      </c>
      <c r="I488" s="180">
        <v>80678.0</v>
      </c>
      <c r="J488" s="180">
        <v>0.0</v>
      </c>
      <c r="K488" s="180">
        <v>1135503.0</v>
      </c>
      <c r="L488" s="180">
        <v>231681.0</v>
      </c>
      <c r="M488" s="175"/>
      <c r="N488" s="175"/>
      <c r="O488" s="175"/>
      <c r="P488" s="175"/>
      <c r="Q488" s="175"/>
      <c r="R488" s="175"/>
      <c r="S488" s="176"/>
      <c r="T488" s="176"/>
      <c r="U488" s="176"/>
      <c r="V488" s="176"/>
      <c r="W488" s="177"/>
      <c r="X488" s="177"/>
      <c r="Y488" s="177"/>
      <c r="Z488" s="177"/>
    </row>
    <row r="489" ht="15.75" customHeight="1">
      <c r="A489" s="178">
        <v>1.72499111E8</v>
      </c>
      <c r="B489" s="179" t="s">
        <v>931</v>
      </c>
      <c r="C489" s="180">
        <v>1.0392869E7</v>
      </c>
      <c r="D489" s="180">
        <v>614799.0</v>
      </c>
      <c r="E489" s="180">
        <v>395938.0</v>
      </c>
      <c r="F489" s="180">
        <v>5777.0</v>
      </c>
      <c r="G489" s="180">
        <v>32098.0</v>
      </c>
      <c r="H489" s="180">
        <v>37792.0</v>
      </c>
      <c r="I489" s="180">
        <v>39828.0</v>
      </c>
      <c r="J489" s="180">
        <v>0.0</v>
      </c>
      <c r="K489" s="180">
        <v>115495.0</v>
      </c>
      <c r="L489" s="180">
        <v>2.7146083E8</v>
      </c>
      <c r="M489" s="175"/>
      <c r="N489" s="175"/>
      <c r="O489" s="175"/>
      <c r="P489" s="175"/>
      <c r="Q489" s="175"/>
      <c r="R489" s="175"/>
      <c r="S489" s="176"/>
      <c r="T489" s="176"/>
      <c r="U489" s="176"/>
      <c r="V489" s="176"/>
      <c r="W489" s="177"/>
      <c r="X489" s="177"/>
      <c r="Y489" s="177"/>
      <c r="Z489" s="177"/>
    </row>
    <row r="490" ht="15.75" customHeight="1">
      <c r="A490" s="178">
        <v>1.69836917E8</v>
      </c>
      <c r="B490" s="179" t="s">
        <v>932</v>
      </c>
      <c r="C490" s="180">
        <v>1.0389319E7</v>
      </c>
      <c r="D490" s="180">
        <v>2796217.0</v>
      </c>
      <c r="E490" s="180">
        <v>77088.0</v>
      </c>
      <c r="F490" s="180">
        <v>72655.0</v>
      </c>
      <c r="G490" s="180">
        <v>272745.0</v>
      </c>
      <c r="H490" s="180">
        <v>83984.0</v>
      </c>
      <c r="I490" s="180">
        <v>190026.0</v>
      </c>
      <c r="J490" s="180">
        <v>0.0</v>
      </c>
      <c r="K490" s="180">
        <v>619410.0</v>
      </c>
      <c r="L490" s="180">
        <v>2.900374184E9</v>
      </c>
      <c r="M490" s="175"/>
      <c r="N490" s="175"/>
      <c r="O490" s="175"/>
      <c r="P490" s="175"/>
      <c r="Q490" s="175"/>
      <c r="R490" s="175"/>
      <c r="S490" s="176"/>
      <c r="T490" s="176"/>
      <c r="U490" s="176"/>
      <c r="V490" s="176"/>
      <c r="W490" s="177"/>
      <c r="X490" s="177"/>
      <c r="Y490" s="177"/>
      <c r="Z490" s="177"/>
    </row>
    <row r="491" ht="15.75" customHeight="1">
      <c r="A491" s="178">
        <v>1.69841852E8</v>
      </c>
      <c r="B491" s="179" t="s">
        <v>933</v>
      </c>
      <c r="C491" s="180">
        <v>1.0275804E7</v>
      </c>
      <c r="D491" s="180">
        <v>1497501.0</v>
      </c>
      <c r="E491" s="180">
        <v>310255.0</v>
      </c>
      <c r="F491" s="180">
        <v>58535.0</v>
      </c>
      <c r="G491" s="180">
        <v>396446.0</v>
      </c>
      <c r="H491" s="180">
        <v>18553.0</v>
      </c>
      <c r="I491" s="180">
        <v>61869.0</v>
      </c>
      <c r="J491" s="180">
        <v>0.0</v>
      </c>
      <c r="K491" s="180">
        <v>535403.0</v>
      </c>
      <c r="L491" s="180">
        <v>1.000368261E9</v>
      </c>
      <c r="M491" s="175"/>
      <c r="N491" s="175"/>
      <c r="O491" s="175"/>
      <c r="P491" s="175"/>
      <c r="Q491" s="175"/>
      <c r="R491" s="175"/>
      <c r="S491" s="176"/>
      <c r="T491" s="176"/>
      <c r="U491" s="176"/>
      <c r="V491" s="176"/>
      <c r="W491" s="177"/>
      <c r="X491" s="177"/>
      <c r="Y491" s="177"/>
      <c r="Z491" s="177"/>
    </row>
    <row r="492" ht="15.75" customHeight="1">
      <c r="A492" s="178">
        <v>1.72676639E8</v>
      </c>
      <c r="B492" s="179" t="s">
        <v>934</v>
      </c>
      <c r="C492" s="180">
        <v>1.0230208E7</v>
      </c>
      <c r="D492" s="180">
        <v>849056.0</v>
      </c>
      <c r="E492" s="180">
        <v>187164.0</v>
      </c>
      <c r="F492" s="180">
        <v>243862.0</v>
      </c>
      <c r="G492" s="180">
        <v>1085.0</v>
      </c>
      <c r="H492" s="180">
        <v>91.0</v>
      </c>
      <c r="I492" s="180">
        <v>78827.0</v>
      </c>
      <c r="J492" s="180">
        <v>474.0</v>
      </c>
      <c r="K492" s="180">
        <v>324339.0</v>
      </c>
      <c r="L492" s="180">
        <v>4.33713386E8</v>
      </c>
      <c r="M492" s="175"/>
      <c r="N492" s="175"/>
      <c r="O492" s="175"/>
      <c r="P492" s="175"/>
      <c r="Q492" s="175"/>
      <c r="R492" s="175"/>
      <c r="S492" s="176"/>
      <c r="T492" s="176"/>
      <c r="U492" s="176"/>
      <c r="V492" s="176"/>
      <c r="W492" s="177"/>
      <c r="X492" s="177"/>
      <c r="Y492" s="177"/>
      <c r="Z492" s="177"/>
    </row>
    <row r="493" ht="15.75" customHeight="1">
      <c r="A493" s="178">
        <v>9.9062065E7</v>
      </c>
      <c r="B493" s="179" t="s">
        <v>935</v>
      </c>
      <c r="C493" s="180">
        <v>1.0223369E7</v>
      </c>
      <c r="D493" s="180">
        <v>3678573.0</v>
      </c>
      <c r="E493" s="180">
        <v>353621.0</v>
      </c>
      <c r="F493" s="180">
        <v>34068.0</v>
      </c>
      <c r="G493" s="180">
        <v>79094.0</v>
      </c>
      <c r="H493" s="180">
        <v>46868.0</v>
      </c>
      <c r="I493" s="180">
        <v>269596.0</v>
      </c>
      <c r="J493" s="180">
        <v>31507.0</v>
      </c>
      <c r="K493" s="180">
        <v>461133.0</v>
      </c>
      <c r="L493" s="180">
        <v>0.0</v>
      </c>
      <c r="M493" s="175"/>
      <c r="N493" s="175"/>
      <c r="O493" s="175"/>
      <c r="P493" s="175"/>
      <c r="Q493" s="175"/>
      <c r="R493" s="175"/>
      <c r="S493" s="176"/>
      <c r="T493" s="176"/>
      <c r="U493" s="176"/>
      <c r="V493" s="176"/>
      <c r="W493" s="177"/>
      <c r="X493" s="177"/>
      <c r="Y493" s="177"/>
      <c r="Z493" s="177"/>
    </row>
    <row r="494" ht="15.75" customHeight="1">
      <c r="A494" s="178">
        <v>1.69507903E8</v>
      </c>
      <c r="B494" s="179" t="s">
        <v>936</v>
      </c>
      <c r="C494" s="180">
        <v>1.0211342E7</v>
      </c>
      <c r="D494" s="180">
        <v>350505.0</v>
      </c>
      <c r="E494" s="180">
        <v>107358.0</v>
      </c>
      <c r="F494" s="180">
        <v>9405.0</v>
      </c>
      <c r="G494" s="180">
        <v>18250.0</v>
      </c>
      <c r="H494" s="180">
        <v>31266.0</v>
      </c>
      <c r="I494" s="180">
        <v>18706.0</v>
      </c>
      <c r="J494" s="180">
        <v>0.0</v>
      </c>
      <c r="K494" s="180">
        <v>77627.0</v>
      </c>
      <c r="L494" s="180">
        <v>1210000.0</v>
      </c>
      <c r="M494" s="175"/>
      <c r="N494" s="175"/>
      <c r="O494" s="175"/>
      <c r="P494" s="175"/>
      <c r="Q494" s="175"/>
      <c r="R494" s="175"/>
      <c r="S494" s="176"/>
      <c r="T494" s="176"/>
      <c r="U494" s="176"/>
      <c r="V494" s="176"/>
      <c r="W494" s="177"/>
      <c r="X494" s="177"/>
      <c r="Y494" s="177"/>
      <c r="Z494" s="177"/>
    </row>
    <row r="495" ht="15.75" customHeight="1">
      <c r="A495" s="178">
        <v>1.69502953E8</v>
      </c>
      <c r="B495" s="179" t="s">
        <v>937</v>
      </c>
      <c r="C495" s="180">
        <v>1.0172571E7</v>
      </c>
      <c r="D495" s="180">
        <v>179849.0</v>
      </c>
      <c r="E495" s="180">
        <v>28379.0</v>
      </c>
      <c r="F495" s="180">
        <v>5285.0</v>
      </c>
      <c r="G495" s="180">
        <v>24546.0</v>
      </c>
      <c r="H495" s="180">
        <v>11095.0</v>
      </c>
      <c r="I495" s="180">
        <v>8532.0</v>
      </c>
      <c r="J495" s="180">
        <v>0.0</v>
      </c>
      <c r="K495" s="180">
        <v>49458.0</v>
      </c>
      <c r="L495" s="180">
        <v>150000.0</v>
      </c>
      <c r="M495" s="175"/>
      <c r="N495" s="175"/>
      <c r="O495" s="175"/>
      <c r="P495" s="175"/>
      <c r="Q495" s="175"/>
      <c r="R495" s="175"/>
      <c r="S495" s="176"/>
      <c r="T495" s="176"/>
      <c r="U495" s="176"/>
      <c r="V495" s="176"/>
      <c r="W495" s="177"/>
      <c r="X495" s="177"/>
      <c r="Y495" s="177"/>
      <c r="Z495" s="177"/>
    </row>
    <row r="496" ht="15.75" customHeight="1">
      <c r="A496" s="178">
        <v>1.69488332E8</v>
      </c>
      <c r="B496" s="179" t="s">
        <v>938</v>
      </c>
      <c r="C496" s="180">
        <v>1.0170683E7</v>
      </c>
      <c r="D496" s="180">
        <v>419404.0</v>
      </c>
      <c r="E496" s="180">
        <v>27170.0</v>
      </c>
      <c r="F496" s="180">
        <v>7813.0</v>
      </c>
      <c r="G496" s="180">
        <v>72861.0</v>
      </c>
      <c r="H496" s="180">
        <v>59320.0</v>
      </c>
      <c r="I496" s="180">
        <v>3484.0</v>
      </c>
      <c r="J496" s="180">
        <v>0.0</v>
      </c>
      <c r="K496" s="180">
        <v>143478.0</v>
      </c>
      <c r="L496" s="180">
        <v>0.0</v>
      </c>
      <c r="M496" s="175"/>
      <c r="N496" s="175"/>
      <c r="O496" s="175"/>
      <c r="P496" s="175"/>
      <c r="Q496" s="175"/>
      <c r="R496" s="175"/>
      <c r="S496" s="176"/>
      <c r="T496" s="176"/>
      <c r="U496" s="176"/>
      <c r="V496" s="176"/>
      <c r="W496" s="177"/>
      <c r="X496" s="177"/>
      <c r="Y496" s="177"/>
      <c r="Z496" s="177"/>
    </row>
    <row r="497" ht="15.75" customHeight="1">
      <c r="A497" s="178">
        <v>1.72553232E8</v>
      </c>
      <c r="B497" s="179" t="s">
        <v>939</v>
      </c>
      <c r="C497" s="180">
        <v>1.012818E7</v>
      </c>
      <c r="D497" s="180">
        <v>192328.0</v>
      </c>
      <c r="E497" s="180">
        <v>253508.0</v>
      </c>
      <c r="F497" s="180">
        <v>292.0</v>
      </c>
      <c r="G497" s="180">
        <v>0.0</v>
      </c>
      <c r="H497" s="180">
        <v>0.0</v>
      </c>
      <c r="I497" s="180">
        <v>19227.0</v>
      </c>
      <c r="J497" s="180">
        <v>0.0</v>
      </c>
      <c r="K497" s="180">
        <v>19519.0</v>
      </c>
      <c r="L497" s="180">
        <v>1.083001586E9</v>
      </c>
      <c r="M497" s="175"/>
      <c r="N497" s="175"/>
      <c r="O497" s="175"/>
      <c r="P497" s="175"/>
      <c r="Q497" s="175"/>
      <c r="R497" s="175"/>
      <c r="S497" s="176"/>
      <c r="T497" s="176"/>
      <c r="U497" s="176"/>
      <c r="V497" s="176"/>
      <c r="W497" s="177"/>
      <c r="X497" s="177"/>
      <c r="Y497" s="177"/>
      <c r="Z497" s="177"/>
    </row>
    <row r="498" ht="15.75" customHeight="1">
      <c r="A498" s="178">
        <v>1.69528329E8</v>
      </c>
      <c r="B498" s="179" t="s">
        <v>940</v>
      </c>
      <c r="C498" s="180">
        <v>1.0109108E7</v>
      </c>
      <c r="D498" s="180">
        <v>5861740.0</v>
      </c>
      <c r="E498" s="180">
        <v>631084.0</v>
      </c>
      <c r="F498" s="180">
        <v>1099960.0</v>
      </c>
      <c r="G498" s="180">
        <v>1884654.0</v>
      </c>
      <c r="H498" s="180">
        <v>134010.0</v>
      </c>
      <c r="I498" s="180">
        <v>113352.0</v>
      </c>
      <c r="J498" s="180">
        <v>10144.0</v>
      </c>
      <c r="K498" s="180">
        <v>3242120.0</v>
      </c>
      <c r="L498" s="180">
        <v>2939889.0</v>
      </c>
      <c r="M498" s="175"/>
      <c r="N498" s="175"/>
      <c r="O498" s="175"/>
      <c r="P498" s="175"/>
      <c r="Q498" s="175"/>
      <c r="R498" s="175"/>
      <c r="S498" s="176"/>
      <c r="T498" s="176"/>
      <c r="U498" s="176"/>
      <c r="V498" s="176"/>
      <c r="W498" s="177"/>
      <c r="X498" s="177"/>
      <c r="Y498" s="177"/>
      <c r="Z498" s="177"/>
    </row>
    <row r="499" ht="15.75" customHeight="1">
      <c r="A499" s="178">
        <v>1.69546305E8</v>
      </c>
      <c r="B499" s="182" t="s">
        <v>941</v>
      </c>
      <c r="C499" s="180">
        <v>1.0079966E7</v>
      </c>
      <c r="D499" s="180">
        <v>149258.0</v>
      </c>
      <c r="E499" s="180">
        <v>21346.0</v>
      </c>
      <c r="F499" s="180">
        <v>211.0</v>
      </c>
      <c r="G499" s="180">
        <v>15427.0</v>
      </c>
      <c r="H499" s="180">
        <v>8313.0</v>
      </c>
      <c r="I499" s="180">
        <v>8511.0</v>
      </c>
      <c r="J499" s="180">
        <v>0.0</v>
      </c>
      <c r="K499" s="180">
        <v>32462.0</v>
      </c>
      <c r="L499" s="180">
        <v>0.0</v>
      </c>
      <c r="M499" s="175"/>
      <c r="N499" s="175"/>
      <c r="O499" s="175"/>
      <c r="P499" s="175"/>
      <c r="Q499" s="175"/>
      <c r="R499" s="175"/>
      <c r="S499" s="176"/>
      <c r="T499" s="176"/>
      <c r="U499" s="176"/>
      <c r="V499" s="176"/>
      <c r="W499" s="177"/>
      <c r="X499" s="177"/>
      <c r="Y499" s="177"/>
      <c r="Z499" s="177"/>
    </row>
    <row r="500" ht="15.75" customHeight="1">
      <c r="A500" s="178">
        <v>1.25369968E8</v>
      </c>
      <c r="B500" s="179" t="s">
        <v>942</v>
      </c>
      <c r="C500" s="180">
        <v>1.006461E7</v>
      </c>
      <c r="D500" s="180">
        <v>4175207.0</v>
      </c>
      <c r="E500" s="180">
        <v>96183.0</v>
      </c>
      <c r="F500" s="180">
        <v>99669.0</v>
      </c>
      <c r="G500" s="180">
        <v>641335.0</v>
      </c>
      <c r="H500" s="180">
        <v>205701.0</v>
      </c>
      <c r="I500" s="180">
        <v>203540.0</v>
      </c>
      <c r="J500" s="180">
        <v>720.0</v>
      </c>
      <c r="K500" s="180">
        <v>1150965.0</v>
      </c>
      <c r="L500" s="180">
        <v>0.0</v>
      </c>
      <c r="M500" s="175"/>
      <c r="N500" s="175"/>
      <c r="O500" s="175"/>
      <c r="P500" s="175"/>
      <c r="Q500" s="175"/>
      <c r="R500" s="175"/>
      <c r="S500" s="176"/>
      <c r="T500" s="176"/>
      <c r="U500" s="176"/>
      <c r="V500" s="176"/>
      <c r="W500" s="177"/>
      <c r="X500" s="177"/>
      <c r="Y500" s="177"/>
      <c r="Z500" s="177"/>
    </row>
    <row r="501" ht="15.75" customHeight="1">
      <c r="A501" s="178">
        <v>1.68987585E8</v>
      </c>
      <c r="B501" s="179" t="s">
        <v>943</v>
      </c>
      <c r="C501" s="180">
        <v>1.0058071E7</v>
      </c>
      <c r="D501" s="180">
        <v>231861.0</v>
      </c>
      <c r="E501" s="180">
        <v>24672.0</v>
      </c>
      <c r="F501" s="180">
        <v>5.0</v>
      </c>
      <c r="G501" s="180">
        <v>2651.0</v>
      </c>
      <c r="H501" s="180">
        <v>5707.0</v>
      </c>
      <c r="I501" s="180">
        <v>15693.0</v>
      </c>
      <c r="J501" s="180">
        <v>2340.0</v>
      </c>
      <c r="K501" s="180">
        <v>26396.0</v>
      </c>
      <c r="L501" s="180">
        <v>1.2292752E7</v>
      </c>
      <c r="M501" s="175"/>
      <c r="N501" s="175"/>
      <c r="O501" s="175"/>
      <c r="P501" s="175"/>
      <c r="Q501" s="175"/>
      <c r="R501" s="175"/>
      <c r="S501" s="176"/>
      <c r="T501" s="176"/>
      <c r="U501" s="176"/>
      <c r="V501" s="176"/>
      <c r="W501" s="177"/>
      <c r="X501" s="177"/>
      <c r="Y501" s="177"/>
      <c r="Z501" s="177"/>
    </row>
    <row r="502" ht="15.75" customHeight="1">
      <c r="A502" s="178">
        <v>1.5439691E8</v>
      </c>
      <c r="B502" s="179" t="s">
        <v>944</v>
      </c>
      <c r="C502" s="180">
        <v>1.0051201E7</v>
      </c>
      <c r="D502" s="180">
        <v>845347.0</v>
      </c>
      <c r="E502" s="180">
        <v>600036.0</v>
      </c>
      <c r="F502" s="180">
        <v>187.0</v>
      </c>
      <c r="G502" s="180">
        <v>5044.0</v>
      </c>
      <c r="H502" s="180">
        <v>3123.0</v>
      </c>
      <c r="I502" s="180">
        <v>70507.0</v>
      </c>
      <c r="J502" s="180">
        <v>5883.0</v>
      </c>
      <c r="K502" s="180">
        <v>84744.0</v>
      </c>
      <c r="L502" s="180">
        <v>1.18181494E8</v>
      </c>
      <c r="M502" s="175"/>
      <c r="N502" s="175"/>
      <c r="O502" s="175"/>
      <c r="P502" s="175"/>
      <c r="Q502" s="175"/>
      <c r="R502" s="175"/>
      <c r="S502" s="176"/>
      <c r="T502" s="176"/>
      <c r="U502" s="176"/>
      <c r="V502" s="176"/>
      <c r="W502" s="177"/>
      <c r="X502" s="177"/>
      <c r="Y502" s="177"/>
      <c r="Z502" s="177"/>
    </row>
    <row r="503" ht="15.75" customHeight="1">
      <c r="A503" s="178">
        <v>1.69536454E8</v>
      </c>
      <c r="B503" s="179" t="s">
        <v>945</v>
      </c>
      <c r="C503" s="180">
        <v>1.0049441E7</v>
      </c>
      <c r="D503" s="180">
        <v>22070.0</v>
      </c>
      <c r="E503" s="180">
        <v>0.0</v>
      </c>
      <c r="F503" s="180">
        <v>0.0</v>
      </c>
      <c r="G503" s="180">
        <v>0.0</v>
      </c>
      <c r="H503" s="180">
        <v>0.0</v>
      </c>
      <c r="I503" s="180">
        <v>2207.0</v>
      </c>
      <c r="J503" s="180">
        <v>0.0</v>
      </c>
      <c r="K503" s="180">
        <v>2207.0</v>
      </c>
      <c r="L503" s="180">
        <v>2800000.0</v>
      </c>
      <c r="M503" s="175"/>
      <c r="N503" s="175"/>
      <c r="O503" s="175"/>
      <c r="P503" s="175"/>
      <c r="Q503" s="175"/>
      <c r="R503" s="175"/>
      <c r="S503" s="176"/>
      <c r="T503" s="176"/>
      <c r="U503" s="176"/>
      <c r="V503" s="176"/>
      <c r="W503" s="177"/>
      <c r="X503" s="177"/>
      <c r="Y503" s="177"/>
      <c r="Z503" s="177"/>
    </row>
    <row r="504" ht="15.75" customHeight="1">
      <c r="A504" s="178">
        <v>1.72373786E8</v>
      </c>
      <c r="B504" s="179" t="s">
        <v>946</v>
      </c>
      <c r="C504" s="180">
        <v>1.0056095E7</v>
      </c>
      <c r="D504" s="180">
        <v>394185.0</v>
      </c>
      <c r="E504" s="180">
        <v>1249.0</v>
      </c>
      <c r="F504" s="180">
        <v>6065.0</v>
      </c>
      <c r="G504" s="180">
        <v>110168.0</v>
      </c>
      <c r="H504" s="180">
        <v>39104.0</v>
      </c>
      <c r="I504" s="180">
        <v>1622.0</v>
      </c>
      <c r="J504" s="180">
        <v>0.0</v>
      </c>
      <c r="K504" s="180">
        <v>156959.0</v>
      </c>
      <c r="L504" s="180">
        <v>1615000.0</v>
      </c>
      <c r="M504" s="175"/>
      <c r="N504" s="175"/>
      <c r="O504" s="175"/>
      <c r="P504" s="175"/>
      <c r="Q504" s="175"/>
      <c r="R504" s="175"/>
      <c r="S504" s="176"/>
      <c r="T504" s="176"/>
      <c r="U504" s="176"/>
      <c r="V504" s="176"/>
      <c r="W504" s="177"/>
      <c r="X504" s="177"/>
      <c r="Y504" s="177"/>
      <c r="Z504" s="177"/>
    </row>
    <row r="505" ht="15.75" customHeight="1">
      <c r="A505" s="178">
        <v>1.71418597E8</v>
      </c>
      <c r="B505" s="179" t="s">
        <v>947</v>
      </c>
      <c r="C505" s="180">
        <v>1.0056737E7</v>
      </c>
      <c r="D505" s="180">
        <v>207210.0</v>
      </c>
      <c r="E505" s="180">
        <v>176227.0</v>
      </c>
      <c r="F505" s="180">
        <v>0.0</v>
      </c>
      <c r="G505" s="180">
        <v>0.0</v>
      </c>
      <c r="H505" s="180">
        <v>0.0</v>
      </c>
      <c r="I505" s="180">
        <v>20721.0</v>
      </c>
      <c r="J505" s="180">
        <v>0.0</v>
      </c>
      <c r="K505" s="180">
        <v>20721.0</v>
      </c>
      <c r="L505" s="180">
        <v>6.0666491E8</v>
      </c>
      <c r="M505" s="175"/>
      <c r="N505" s="175"/>
      <c r="O505" s="175"/>
      <c r="P505" s="175"/>
      <c r="Q505" s="175"/>
      <c r="R505" s="175"/>
      <c r="S505" s="176"/>
      <c r="T505" s="176"/>
      <c r="U505" s="176"/>
      <c r="V505" s="176"/>
      <c r="W505" s="177"/>
      <c r="X505" s="177"/>
      <c r="Y505" s="177"/>
      <c r="Z505" s="177"/>
    </row>
    <row r="506" ht="15.75" customHeight="1">
      <c r="A506" s="178">
        <v>1.69330667E8</v>
      </c>
      <c r="B506" s="179" t="s">
        <v>948</v>
      </c>
      <c r="C506" s="180">
        <v>9984186.0</v>
      </c>
      <c r="D506" s="180">
        <v>2761128.0</v>
      </c>
      <c r="E506" s="180">
        <v>74318.0</v>
      </c>
      <c r="F506" s="180">
        <v>8172.0</v>
      </c>
      <c r="G506" s="180">
        <v>103952.0</v>
      </c>
      <c r="H506" s="180">
        <v>92890.0</v>
      </c>
      <c r="I506" s="180">
        <v>218003.0</v>
      </c>
      <c r="J506" s="180">
        <v>0.0</v>
      </c>
      <c r="K506" s="180">
        <v>423017.0</v>
      </c>
      <c r="L506" s="180">
        <v>2.029214956E9</v>
      </c>
      <c r="M506" s="175"/>
      <c r="N506" s="175"/>
      <c r="O506" s="175"/>
      <c r="P506" s="175"/>
      <c r="Q506" s="175"/>
      <c r="R506" s="175"/>
      <c r="S506" s="176"/>
      <c r="T506" s="176"/>
      <c r="U506" s="176"/>
      <c r="V506" s="176"/>
      <c r="W506" s="177"/>
      <c r="X506" s="177"/>
      <c r="Y506" s="177"/>
      <c r="Z506" s="177"/>
    </row>
    <row r="507" ht="15.75" customHeight="1">
      <c r="A507" s="178">
        <v>1.69513375E8</v>
      </c>
      <c r="B507" s="179" t="s">
        <v>949</v>
      </c>
      <c r="C507" s="180">
        <v>9977340.0</v>
      </c>
      <c r="D507" s="180">
        <v>651536.0</v>
      </c>
      <c r="E507" s="180">
        <v>91735.0</v>
      </c>
      <c r="F507" s="180">
        <v>29900.0</v>
      </c>
      <c r="G507" s="180">
        <v>74959.0</v>
      </c>
      <c r="H507" s="180">
        <v>20157.0</v>
      </c>
      <c r="I507" s="180">
        <v>16753.0</v>
      </c>
      <c r="J507" s="180">
        <v>12374.0</v>
      </c>
      <c r="K507" s="180">
        <v>154143.0</v>
      </c>
      <c r="L507" s="180">
        <v>2.455073629E9</v>
      </c>
      <c r="M507" s="175"/>
      <c r="N507" s="175"/>
      <c r="O507" s="175"/>
      <c r="P507" s="175"/>
      <c r="Q507" s="175"/>
      <c r="R507" s="175"/>
      <c r="S507" s="176"/>
      <c r="T507" s="176"/>
      <c r="U507" s="176"/>
      <c r="V507" s="176"/>
      <c r="W507" s="177"/>
      <c r="X507" s="177"/>
      <c r="Y507" s="177"/>
      <c r="Z507" s="177"/>
    </row>
    <row r="508" ht="15.75" customHeight="1">
      <c r="A508" s="178">
        <v>1.69576593E8</v>
      </c>
      <c r="B508" s="179" t="s">
        <v>950</v>
      </c>
      <c r="C508" s="180">
        <v>9973618.0</v>
      </c>
      <c r="D508" s="180">
        <v>1175443.0</v>
      </c>
      <c r="E508" s="180">
        <v>455841.0</v>
      </c>
      <c r="F508" s="180">
        <v>93965.0</v>
      </c>
      <c r="G508" s="180">
        <v>201767.0</v>
      </c>
      <c r="H508" s="180">
        <v>48734.0</v>
      </c>
      <c r="I508" s="180">
        <v>55818.0</v>
      </c>
      <c r="J508" s="180">
        <v>0.0</v>
      </c>
      <c r="K508" s="180">
        <v>400284.0</v>
      </c>
      <c r="L508" s="180">
        <v>0.0</v>
      </c>
      <c r="M508" s="175"/>
      <c r="N508" s="175"/>
      <c r="O508" s="175"/>
      <c r="P508" s="175"/>
      <c r="Q508" s="175"/>
      <c r="R508" s="175"/>
      <c r="S508" s="176"/>
      <c r="T508" s="176"/>
      <c r="U508" s="176"/>
      <c r="V508" s="176"/>
      <c r="W508" s="177"/>
      <c r="X508" s="177"/>
      <c r="Y508" s="177"/>
      <c r="Z508" s="177"/>
    </row>
    <row r="509" ht="15.75" customHeight="1">
      <c r="A509" s="178">
        <v>1.68973158E8</v>
      </c>
      <c r="B509" s="179" t="s">
        <v>951</v>
      </c>
      <c r="C509" s="180">
        <v>9964306.0</v>
      </c>
      <c r="D509" s="180">
        <v>5324536.0</v>
      </c>
      <c r="E509" s="180">
        <v>140136.0</v>
      </c>
      <c r="F509" s="180">
        <v>633024.0</v>
      </c>
      <c r="G509" s="180">
        <v>1036174.0</v>
      </c>
      <c r="H509" s="180">
        <v>440011.0</v>
      </c>
      <c r="I509" s="180">
        <v>136554.0</v>
      </c>
      <c r="J509" s="180">
        <v>0.0</v>
      </c>
      <c r="K509" s="180">
        <v>2245763.0</v>
      </c>
      <c r="L509" s="180">
        <v>4061940.0</v>
      </c>
      <c r="M509" s="175"/>
      <c r="N509" s="175"/>
      <c r="O509" s="175"/>
      <c r="P509" s="175"/>
      <c r="Q509" s="175"/>
      <c r="R509" s="175"/>
      <c r="S509" s="176"/>
      <c r="T509" s="176"/>
      <c r="U509" s="176"/>
      <c r="V509" s="176"/>
      <c r="W509" s="177"/>
      <c r="X509" s="177"/>
      <c r="Y509" s="177"/>
      <c r="Z509" s="177"/>
    </row>
    <row r="510" ht="15.75" customHeight="1">
      <c r="A510" s="178">
        <v>1.69561277E8</v>
      </c>
      <c r="B510" s="179" t="s">
        <v>952</v>
      </c>
      <c r="C510" s="180">
        <v>9947677.0</v>
      </c>
      <c r="D510" s="180">
        <v>1352453.0</v>
      </c>
      <c r="E510" s="180">
        <v>534533.0</v>
      </c>
      <c r="F510" s="180">
        <v>27997.0</v>
      </c>
      <c r="G510" s="180">
        <v>98159.0</v>
      </c>
      <c r="H510" s="180">
        <v>51039.0</v>
      </c>
      <c r="I510" s="180">
        <v>94638.0</v>
      </c>
      <c r="J510" s="180">
        <v>0.0</v>
      </c>
      <c r="K510" s="180">
        <v>271833.0</v>
      </c>
      <c r="L510" s="180">
        <v>0.0</v>
      </c>
      <c r="M510" s="175"/>
      <c r="N510" s="175"/>
      <c r="O510" s="175"/>
      <c r="P510" s="175"/>
      <c r="Q510" s="175"/>
      <c r="R510" s="175"/>
      <c r="S510" s="176"/>
      <c r="T510" s="176"/>
      <c r="U510" s="176"/>
      <c r="V510" s="176"/>
      <c r="W510" s="177"/>
      <c r="X510" s="177"/>
      <c r="Y510" s="177"/>
      <c r="Z510" s="177"/>
    </row>
    <row r="511" ht="15.75" customHeight="1">
      <c r="A511" s="178">
        <v>5.8066112E7</v>
      </c>
      <c r="B511" s="179" t="s">
        <v>953</v>
      </c>
      <c r="C511" s="180">
        <v>9866587.0</v>
      </c>
      <c r="D511" s="180">
        <v>2329766.0</v>
      </c>
      <c r="E511" s="180">
        <v>1220428.0</v>
      </c>
      <c r="F511" s="180">
        <v>163481.0</v>
      </c>
      <c r="G511" s="180">
        <v>303054.0</v>
      </c>
      <c r="H511" s="180">
        <v>120403.0</v>
      </c>
      <c r="I511" s="180">
        <v>90339.0</v>
      </c>
      <c r="J511" s="180">
        <v>15298.0</v>
      </c>
      <c r="K511" s="180">
        <v>692575.0</v>
      </c>
      <c r="L511" s="180">
        <v>0.0</v>
      </c>
      <c r="M511" s="175"/>
      <c r="N511" s="175"/>
      <c r="O511" s="175"/>
      <c r="P511" s="175"/>
      <c r="Q511" s="175"/>
      <c r="R511" s="175"/>
      <c r="S511" s="176"/>
      <c r="T511" s="176"/>
      <c r="U511" s="176"/>
      <c r="V511" s="176"/>
      <c r="W511" s="177"/>
      <c r="X511" s="177"/>
      <c r="Y511" s="177"/>
      <c r="Z511" s="177"/>
    </row>
    <row r="512" ht="15.75" customHeight="1">
      <c r="A512" s="178">
        <v>1.69490716E8</v>
      </c>
      <c r="B512" s="179" t="s">
        <v>954</v>
      </c>
      <c r="C512" s="180">
        <v>9839588.0</v>
      </c>
      <c r="D512" s="180">
        <v>285082.0</v>
      </c>
      <c r="E512" s="180">
        <v>30830.0</v>
      </c>
      <c r="F512" s="180">
        <v>1103.0</v>
      </c>
      <c r="G512" s="180">
        <v>503.0</v>
      </c>
      <c r="H512" s="180">
        <v>8619.0</v>
      </c>
      <c r="I512" s="180">
        <v>24938.0</v>
      </c>
      <c r="J512" s="180">
        <v>0.0</v>
      </c>
      <c r="K512" s="180">
        <v>35163.0</v>
      </c>
      <c r="L512" s="180">
        <v>0.0</v>
      </c>
      <c r="M512" s="175"/>
      <c r="N512" s="175"/>
      <c r="O512" s="175"/>
      <c r="P512" s="175"/>
      <c r="Q512" s="175"/>
      <c r="R512" s="175"/>
      <c r="S512" s="176"/>
      <c r="T512" s="176"/>
      <c r="U512" s="176"/>
      <c r="V512" s="176"/>
      <c r="W512" s="177"/>
      <c r="X512" s="177"/>
      <c r="Y512" s="177"/>
      <c r="Z512" s="177"/>
    </row>
    <row r="513" ht="15.75" customHeight="1">
      <c r="A513" s="178">
        <v>1.00838985E8</v>
      </c>
      <c r="B513" s="179" t="s">
        <v>955</v>
      </c>
      <c r="C513" s="180">
        <v>9776394.0</v>
      </c>
      <c r="D513" s="180">
        <v>1427780.0</v>
      </c>
      <c r="E513" s="180">
        <v>577301.0</v>
      </c>
      <c r="F513" s="180">
        <v>44391.0</v>
      </c>
      <c r="G513" s="180">
        <v>218825.0</v>
      </c>
      <c r="H513" s="180">
        <v>57633.0</v>
      </c>
      <c r="I513" s="180">
        <v>75072.0</v>
      </c>
      <c r="J513" s="180">
        <v>0.0</v>
      </c>
      <c r="K513" s="180">
        <v>395921.0</v>
      </c>
      <c r="L513" s="180">
        <v>1.2443748E7</v>
      </c>
      <c r="M513" s="175"/>
      <c r="N513" s="175"/>
      <c r="O513" s="175"/>
      <c r="P513" s="175"/>
      <c r="Q513" s="175"/>
      <c r="R513" s="175"/>
      <c r="S513" s="176"/>
      <c r="T513" s="176"/>
      <c r="U513" s="176"/>
      <c r="V513" s="176"/>
      <c r="W513" s="177"/>
      <c r="X513" s="177"/>
      <c r="Y513" s="177"/>
      <c r="Z513" s="177"/>
    </row>
    <row r="514" ht="15.75" customHeight="1">
      <c r="A514" s="178">
        <v>1.69512155E8</v>
      </c>
      <c r="B514" s="179" t="s">
        <v>956</v>
      </c>
      <c r="C514" s="180">
        <v>9864316.0</v>
      </c>
      <c r="D514" s="180">
        <v>528667.0</v>
      </c>
      <c r="E514" s="180">
        <v>173632.0</v>
      </c>
      <c r="F514" s="180">
        <v>118.0</v>
      </c>
      <c r="G514" s="180">
        <v>7840.0</v>
      </c>
      <c r="H514" s="180">
        <v>31541.0</v>
      </c>
      <c r="I514" s="180">
        <v>38680.0</v>
      </c>
      <c r="J514" s="180">
        <v>0.0</v>
      </c>
      <c r="K514" s="180">
        <v>78179.0</v>
      </c>
      <c r="L514" s="180">
        <v>957263.0</v>
      </c>
      <c r="M514" s="175"/>
      <c r="N514" s="175"/>
      <c r="O514" s="175"/>
      <c r="P514" s="175"/>
      <c r="Q514" s="175"/>
      <c r="R514" s="175"/>
      <c r="S514" s="176"/>
      <c r="T514" s="176"/>
      <c r="U514" s="176"/>
      <c r="V514" s="176"/>
      <c r="W514" s="177"/>
      <c r="X514" s="177"/>
      <c r="Y514" s="177"/>
      <c r="Z514" s="177"/>
    </row>
    <row r="515" ht="15.75" customHeight="1">
      <c r="A515" s="178">
        <v>1.69321061E8</v>
      </c>
      <c r="B515" s="179" t="s">
        <v>957</v>
      </c>
      <c r="C515" s="180">
        <v>9719419.0</v>
      </c>
      <c r="D515" s="180">
        <v>3118816.0</v>
      </c>
      <c r="E515" s="180">
        <v>409958.0</v>
      </c>
      <c r="F515" s="180">
        <v>180531.0</v>
      </c>
      <c r="G515" s="180">
        <v>448798.0</v>
      </c>
      <c r="H515" s="180">
        <v>238171.0</v>
      </c>
      <c r="I515" s="180">
        <v>123243.0</v>
      </c>
      <c r="J515" s="180">
        <v>0.0</v>
      </c>
      <c r="K515" s="180">
        <v>990743.0</v>
      </c>
      <c r="L515" s="180">
        <v>6309339.0</v>
      </c>
      <c r="M515" s="175"/>
      <c r="N515" s="175"/>
      <c r="O515" s="175"/>
      <c r="P515" s="175"/>
      <c r="Q515" s="175"/>
      <c r="R515" s="175"/>
      <c r="S515" s="176"/>
      <c r="T515" s="176"/>
      <c r="U515" s="176"/>
      <c r="V515" s="176"/>
      <c r="W515" s="177"/>
      <c r="X515" s="177"/>
      <c r="Y515" s="177"/>
      <c r="Z515" s="177"/>
    </row>
    <row r="516" ht="15.75" customHeight="1">
      <c r="A516" s="178">
        <v>1.69582322E8</v>
      </c>
      <c r="B516" s="179" t="s">
        <v>958</v>
      </c>
      <c r="C516" s="180">
        <v>9644521.0</v>
      </c>
      <c r="D516" s="180">
        <v>162644.0</v>
      </c>
      <c r="E516" s="180">
        <v>172.0</v>
      </c>
      <c r="F516" s="180">
        <v>3710.0</v>
      </c>
      <c r="G516" s="180">
        <v>9523.0</v>
      </c>
      <c r="H516" s="180">
        <v>1019.0</v>
      </c>
      <c r="I516" s="180">
        <v>13878.0</v>
      </c>
      <c r="J516" s="180">
        <v>0.0</v>
      </c>
      <c r="K516" s="180">
        <v>28130.0</v>
      </c>
      <c r="L516" s="180">
        <v>0.0</v>
      </c>
      <c r="M516" s="175"/>
      <c r="N516" s="175"/>
      <c r="O516" s="175"/>
      <c r="P516" s="175"/>
      <c r="Q516" s="175"/>
      <c r="R516" s="175"/>
      <c r="S516" s="176"/>
      <c r="T516" s="176"/>
      <c r="U516" s="176"/>
      <c r="V516" s="176"/>
      <c r="W516" s="177"/>
      <c r="X516" s="177"/>
      <c r="Y516" s="177"/>
      <c r="Z516" s="177"/>
    </row>
    <row r="517" ht="15.75" customHeight="1">
      <c r="A517" s="178">
        <v>1.69528211E8</v>
      </c>
      <c r="B517" s="179" t="s">
        <v>959</v>
      </c>
      <c r="C517" s="180">
        <v>9600482.0</v>
      </c>
      <c r="D517" s="180">
        <v>505873.0</v>
      </c>
      <c r="E517" s="180">
        <v>3211.0</v>
      </c>
      <c r="F517" s="180">
        <v>10777.0</v>
      </c>
      <c r="G517" s="180">
        <v>47189.0</v>
      </c>
      <c r="H517" s="180">
        <v>43850.0</v>
      </c>
      <c r="I517" s="180">
        <v>23394.0</v>
      </c>
      <c r="J517" s="180">
        <v>0.0</v>
      </c>
      <c r="K517" s="180">
        <v>125210.0</v>
      </c>
      <c r="L517" s="180">
        <v>0.0</v>
      </c>
      <c r="M517" s="175"/>
      <c r="N517" s="175"/>
      <c r="O517" s="175"/>
      <c r="P517" s="175"/>
      <c r="Q517" s="175"/>
      <c r="R517" s="175"/>
      <c r="S517" s="176"/>
      <c r="T517" s="176"/>
      <c r="U517" s="176"/>
      <c r="V517" s="176"/>
      <c r="W517" s="177"/>
      <c r="X517" s="177"/>
      <c r="Y517" s="177"/>
      <c r="Z517" s="177"/>
    </row>
    <row r="518" ht="15.75" customHeight="1">
      <c r="A518" s="178">
        <v>1.69536835E8</v>
      </c>
      <c r="B518" s="179" t="s">
        <v>960</v>
      </c>
      <c r="C518" s="180">
        <v>9589016.0</v>
      </c>
      <c r="D518" s="180">
        <v>595467.0</v>
      </c>
      <c r="E518" s="180">
        <v>668288.0</v>
      </c>
      <c r="F518" s="180">
        <v>9265.0</v>
      </c>
      <c r="G518" s="180">
        <v>22400.0</v>
      </c>
      <c r="H518" s="180">
        <v>2176.0</v>
      </c>
      <c r="I518" s="180">
        <v>5507.0</v>
      </c>
      <c r="J518" s="180">
        <v>24252.0</v>
      </c>
      <c r="K518" s="180">
        <v>63600.0</v>
      </c>
      <c r="L518" s="180">
        <v>0.0</v>
      </c>
      <c r="M518" s="175"/>
      <c r="N518" s="175"/>
      <c r="O518" s="175"/>
      <c r="P518" s="175"/>
      <c r="Q518" s="175"/>
      <c r="R518" s="175"/>
      <c r="S518" s="176"/>
      <c r="T518" s="176"/>
      <c r="U518" s="176"/>
      <c r="V518" s="176"/>
      <c r="W518" s="177"/>
      <c r="X518" s="177"/>
      <c r="Y518" s="177"/>
      <c r="Z518" s="177"/>
    </row>
    <row r="519" ht="15.75" customHeight="1">
      <c r="A519" s="178">
        <v>1.69516138E8</v>
      </c>
      <c r="B519" s="179" t="s">
        <v>961</v>
      </c>
      <c r="C519" s="180">
        <v>9542208.0</v>
      </c>
      <c r="D519" s="180">
        <v>1820534.0</v>
      </c>
      <c r="E519" s="180">
        <v>1246431.0</v>
      </c>
      <c r="F519" s="180">
        <v>39560.0</v>
      </c>
      <c r="G519" s="180">
        <v>78524.0</v>
      </c>
      <c r="H519" s="180">
        <v>83391.0</v>
      </c>
      <c r="I519" s="180">
        <v>74065.0</v>
      </c>
      <c r="J519" s="180">
        <v>29068.0</v>
      </c>
      <c r="K519" s="180">
        <v>304608.0</v>
      </c>
      <c r="L519" s="180">
        <v>0.0</v>
      </c>
      <c r="M519" s="175"/>
      <c r="N519" s="175"/>
      <c r="O519" s="175"/>
      <c r="P519" s="175"/>
      <c r="Q519" s="175"/>
      <c r="R519" s="175"/>
      <c r="S519" s="176"/>
      <c r="T519" s="176"/>
      <c r="U519" s="176"/>
      <c r="V519" s="176"/>
      <c r="W519" s="177"/>
      <c r="X519" s="177"/>
      <c r="Y519" s="177"/>
      <c r="Z519" s="177"/>
    </row>
    <row r="520" ht="15.75" customHeight="1">
      <c r="A520" s="178">
        <v>1.69510741E8</v>
      </c>
      <c r="B520" s="179" t="s">
        <v>962</v>
      </c>
      <c r="C520" s="180">
        <v>9541691.0</v>
      </c>
      <c r="D520" s="180">
        <v>875615.0</v>
      </c>
      <c r="E520" s="180">
        <v>100693.0</v>
      </c>
      <c r="F520" s="180">
        <v>90959.0</v>
      </c>
      <c r="G520" s="180">
        <v>58057.0</v>
      </c>
      <c r="H520" s="180">
        <v>47645.0</v>
      </c>
      <c r="I520" s="180">
        <v>55073.0</v>
      </c>
      <c r="J520" s="180">
        <v>0.0</v>
      </c>
      <c r="K520" s="180">
        <v>251734.0</v>
      </c>
      <c r="L520" s="180">
        <v>0.0</v>
      </c>
      <c r="M520" s="175"/>
      <c r="N520" s="175"/>
      <c r="O520" s="175"/>
      <c r="P520" s="175"/>
      <c r="Q520" s="175"/>
      <c r="R520" s="175"/>
      <c r="S520" s="176"/>
      <c r="T520" s="176"/>
      <c r="U520" s="176"/>
      <c r="V520" s="176"/>
      <c r="W520" s="177"/>
      <c r="X520" s="177"/>
      <c r="Y520" s="177"/>
      <c r="Z520" s="177"/>
    </row>
    <row r="521" ht="15.75" customHeight="1">
      <c r="A521" s="178">
        <v>1.69175137E8</v>
      </c>
      <c r="B521" s="179" t="s">
        <v>963</v>
      </c>
      <c r="C521" s="180">
        <v>9524390.0</v>
      </c>
      <c r="D521" s="180">
        <v>2064834.0</v>
      </c>
      <c r="E521" s="180">
        <v>108118.0</v>
      </c>
      <c r="F521" s="180">
        <v>114404.0</v>
      </c>
      <c r="G521" s="180">
        <v>468650.0</v>
      </c>
      <c r="H521" s="180">
        <v>67566.0</v>
      </c>
      <c r="I521" s="180">
        <v>82843.0</v>
      </c>
      <c r="J521" s="180">
        <v>298.0</v>
      </c>
      <c r="K521" s="180">
        <v>733761.0</v>
      </c>
      <c r="L521" s="180">
        <v>5899786.0</v>
      </c>
      <c r="M521" s="175"/>
      <c r="N521" s="175"/>
      <c r="O521" s="175"/>
      <c r="P521" s="175"/>
      <c r="Q521" s="175"/>
      <c r="R521" s="175"/>
      <c r="S521" s="176"/>
      <c r="T521" s="176"/>
      <c r="U521" s="176"/>
      <c r="V521" s="176"/>
      <c r="W521" s="177"/>
      <c r="X521" s="177"/>
      <c r="Y521" s="177"/>
      <c r="Z521" s="177"/>
    </row>
    <row r="522" ht="15.75" customHeight="1">
      <c r="A522" s="178">
        <v>1.72224459E8</v>
      </c>
      <c r="B522" s="179" t="s">
        <v>964</v>
      </c>
      <c r="C522" s="180">
        <v>9486993.0</v>
      </c>
      <c r="D522" s="180">
        <v>547059.0</v>
      </c>
      <c r="E522" s="180">
        <v>17595.0</v>
      </c>
      <c r="F522" s="180">
        <v>2668.0</v>
      </c>
      <c r="G522" s="180">
        <v>42785.0</v>
      </c>
      <c r="H522" s="180">
        <v>48454.0</v>
      </c>
      <c r="I522" s="180">
        <v>26714.0</v>
      </c>
      <c r="J522" s="180">
        <v>0.0</v>
      </c>
      <c r="K522" s="180">
        <v>120621.0</v>
      </c>
      <c r="L522" s="180">
        <v>1.62E7</v>
      </c>
      <c r="M522" s="175"/>
      <c r="N522" s="175"/>
      <c r="O522" s="175"/>
      <c r="P522" s="175"/>
      <c r="Q522" s="175"/>
      <c r="R522" s="175"/>
      <c r="S522" s="176"/>
      <c r="T522" s="176"/>
      <c r="U522" s="176"/>
      <c r="V522" s="176"/>
      <c r="W522" s="177"/>
      <c r="X522" s="177"/>
      <c r="Y522" s="177"/>
      <c r="Z522" s="177"/>
    </row>
    <row r="523" ht="15.75" customHeight="1">
      <c r="A523" s="178">
        <v>1.66238217E8</v>
      </c>
      <c r="B523" s="179" t="s">
        <v>965</v>
      </c>
      <c r="C523" s="180">
        <v>9482816.0</v>
      </c>
      <c r="D523" s="180">
        <v>120164.0</v>
      </c>
      <c r="E523" s="180">
        <v>14290.0</v>
      </c>
      <c r="F523" s="180">
        <v>0.0</v>
      </c>
      <c r="G523" s="180">
        <v>7616.0</v>
      </c>
      <c r="H523" s="180">
        <v>17748.0</v>
      </c>
      <c r="I523" s="180">
        <v>3394.0</v>
      </c>
      <c r="J523" s="180">
        <v>0.0</v>
      </c>
      <c r="K523" s="180">
        <v>28758.0</v>
      </c>
      <c r="L523" s="180">
        <v>6.1080933E8</v>
      </c>
      <c r="M523" s="175"/>
      <c r="N523" s="175"/>
      <c r="O523" s="175"/>
      <c r="P523" s="175"/>
      <c r="Q523" s="175"/>
      <c r="R523" s="175"/>
      <c r="S523" s="176"/>
      <c r="T523" s="176"/>
      <c r="U523" s="176"/>
      <c r="V523" s="176"/>
      <c r="W523" s="177"/>
      <c r="X523" s="177"/>
      <c r="Y523" s="177"/>
      <c r="Z523" s="177"/>
    </row>
    <row r="524" ht="15.75" customHeight="1">
      <c r="A524" s="178">
        <v>1.71649024E8</v>
      </c>
      <c r="B524" s="179" t="s">
        <v>966</v>
      </c>
      <c r="C524" s="180">
        <v>9472859.0</v>
      </c>
      <c r="D524" s="180">
        <v>213627.0</v>
      </c>
      <c r="E524" s="180">
        <v>86775.0</v>
      </c>
      <c r="F524" s="180">
        <v>11218.0</v>
      </c>
      <c r="G524" s="180">
        <v>6914.0</v>
      </c>
      <c r="H524" s="180">
        <v>3749.0</v>
      </c>
      <c r="I524" s="180">
        <v>18256.0</v>
      </c>
      <c r="J524" s="180">
        <v>0.0</v>
      </c>
      <c r="K524" s="180">
        <v>40137.0</v>
      </c>
      <c r="L524" s="180">
        <v>4.72446374E8</v>
      </c>
      <c r="M524" s="175"/>
      <c r="N524" s="175"/>
      <c r="O524" s="175"/>
      <c r="P524" s="175"/>
      <c r="Q524" s="175"/>
      <c r="R524" s="175"/>
      <c r="S524" s="176"/>
      <c r="T524" s="176"/>
      <c r="U524" s="176"/>
      <c r="V524" s="176"/>
      <c r="W524" s="177"/>
      <c r="X524" s="177"/>
      <c r="Y524" s="177"/>
      <c r="Z524" s="177"/>
    </row>
    <row r="525" ht="15.75" customHeight="1">
      <c r="A525" s="178">
        <v>1.31136123E8</v>
      </c>
      <c r="B525" s="179" t="s">
        <v>967</v>
      </c>
      <c r="C525" s="180">
        <v>9448666.0</v>
      </c>
      <c r="D525" s="180">
        <v>1.17976E7</v>
      </c>
      <c r="E525" s="180">
        <v>883497.0</v>
      </c>
      <c r="F525" s="180">
        <v>1018870.0</v>
      </c>
      <c r="G525" s="180">
        <v>2146126.0</v>
      </c>
      <c r="H525" s="180">
        <v>731496.0</v>
      </c>
      <c r="I525" s="180">
        <v>418217.0</v>
      </c>
      <c r="J525" s="180">
        <v>9671.0</v>
      </c>
      <c r="K525" s="180">
        <v>4324380.0</v>
      </c>
      <c r="L525" s="180">
        <v>5.7533592E7</v>
      </c>
      <c r="M525" s="175"/>
      <c r="N525" s="175"/>
      <c r="O525" s="175"/>
      <c r="P525" s="175"/>
      <c r="Q525" s="175"/>
      <c r="R525" s="175"/>
      <c r="S525" s="176"/>
      <c r="T525" s="176"/>
      <c r="U525" s="176"/>
      <c r="V525" s="176"/>
      <c r="W525" s="177"/>
      <c r="X525" s="177"/>
      <c r="Y525" s="177"/>
      <c r="Z525" s="177"/>
    </row>
    <row r="526" ht="15.75" customHeight="1">
      <c r="A526" s="178">
        <v>1.72110571E8</v>
      </c>
      <c r="B526" s="179" t="s">
        <v>968</v>
      </c>
      <c r="C526" s="180">
        <v>9438485.0</v>
      </c>
      <c r="D526" s="180">
        <v>188996.0</v>
      </c>
      <c r="E526" s="180">
        <v>180031.0</v>
      </c>
      <c r="F526" s="180">
        <v>1521.0</v>
      </c>
      <c r="G526" s="180">
        <v>1000.0</v>
      </c>
      <c r="H526" s="180">
        <v>11623.0</v>
      </c>
      <c r="I526" s="180">
        <v>14020.0</v>
      </c>
      <c r="J526" s="180">
        <v>0.0</v>
      </c>
      <c r="K526" s="180">
        <v>28164.0</v>
      </c>
      <c r="L526" s="180">
        <v>7.84066403E8</v>
      </c>
      <c r="M526" s="175"/>
      <c r="N526" s="175"/>
      <c r="O526" s="175"/>
      <c r="P526" s="175"/>
      <c r="Q526" s="175"/>
      <c r="R526" s="175"/>
      <c r="S526" s="176"/>
      <c r="T526" s="176"/>
      <c r="U526" s="176"/>
      <c r="V526" s="176"/>
      <c r="W526" s="177"/>
      <c r="X526" s="177"/>
      <c r="Y526" s="177"/>
      <c r="Z526" s="177"/>
    </row>
    <row r="527" ht="15.75" customHeight="1">
      <c r="A527" s="178">
        <v>1.71640037E8</v>
      </c>
      <c r="B527" s="179" t="s">
        <v>969</v>
      </c>
      <c r="C527" s="180">
        <v>9426778.0</v>
      </c>
      <c r="D527" s="180">
        <v>315562.0</v>
      </c>
      <c r="E527" s="180">
        <v>40853.0</v>
      </c>
      <c r="F527" s="180">
        <v>613.0</v>
      </c>
      <c r="G527" s="180">
        <v>11199.0</v>
      </c>
      <c r="H527" s="180">
        <v>5628.0</v>
      </c>
      <c r="I527" s="180">
        <v>27053.0</v>
      </c>
      <c r="J527" s="180">
        <v>0.0</v>
      </c>
      <c r="K527" s="180">
        <v>44493.0</v>
      </c>
      <c r="L527" s="180">
        <v>1.7095445E8</v>
      </c>
      <c r="M527" s="175"/>
      <c r="N527" s="175"/>
      <c r="O527" s="175"/>
      <c r="P527" s="175"/>
      <c r="Q527" s="175"/>
      <c r="R527" s="175"/>
      <c r="S527" s="176"/>
      <c r="T527" s="176"/>
      <c r="U527" s="176"/>
      <c r="V527" s="176"/>
      <c r="W527" s="177"/>
      <c r="X527" s="177"/>
      <c r="Y527" s="177"/>
      <c r="Z527" s="177"/>
    </row>
    <row r="528" ht="15.75" customHeight="1">
      <c r="A528" s="178">
        <v>1.72810489E8</v>
      </c>
      <c r="B528" s="179" t="s">
        <v>970</v>
      </c>
      <c r="C528" s="180">
        <v>9394477.0</v>
      </c>
      <c r="D528" s="180">
        <v>878501.0</v>
      </c>
      <c r="E528" s="180">
        <v>786831.0</v>
      </c>
      <c r="F528" s="180">
        <v>22536.0</v>
      </c>
      <c r="G528" s="180">
        <v>178472.0</v>
      </c>
      <c r="H528" s="180">
        <v>1160.0</v>
      </c>
      <c r="I528" s="180">
        <v>34163.0</v>
      </c>
      <c r="J528" s="180">
        <v>8539.0</v>
      </c>
      <c r="K528" s="180">
        <v>244870.0</v>
      </c>
      <c r="L528" s="180">
        <v>3.586E8</v>
      </c>
      <c r="M528" s="175"/>
      <c r="N528" s="175"/>
      <c r="O528" s="175"/>
      <c r="P528" s="175"/>
      <c r="Q528" s="175"/>
      <c r="R528" s="175"/>
      <c r="S528" s="176"/>
      <c r="T528" s="176"/>
      <c r="U528" s="176"/>
      <c r="V528" s="176"/>
      <c r="W528" s="177"/>
      <c r="X528" s="177"/>
      <c r="Y528" s="177"/>
      <c r="Z528" s="177"/>
    </row>
    <row r="529" ht="15.75" customHeight="1">
      <c r="A529" s="178">
        <v>1.69503765E8</v>
      </c>
      <c r="B529" s="179" t="s">
        <v>971</v>
      </c>
      <c r="C529" s="180">
        <v>9361001.0</v>
      </c>
      <c r="D529" s="180">
        <v>54806.0</v>
      </c>
      <c r="E529" s="180">
        <v>12871.0</v>
      </c>
      <c r="F529" s="180">
        <v>5614.0</v>
      </c>
      <c r="G529" s="180">
        <v>11242.0</v>
      </c>
      <c r="H529" s="180">
        <v>2000.0</v>
      </c>
      <c r="I529" s="180">
        <v>2320.0</v>
      </c>
      <c r="J529" s="180">
        <v>0.0</v>
      </c>
      <c r="K529" s="180">
        <v>21176.0</v>
      </c>
      <c r="L529" s="180">
        <v>0.0</v>
      </c>
      <c r="M529" s="175"/>
      <c r="N529" s="175"/>
      <c r="O529" s="175"/>
      <c r="P529" s="175"/>
      <c r="Q529" s="175"/>
      <c r="R529" s="175"/>
      <c r="S529" s="176"/>
      <c r="T529" s="176"/>
      <c r="U529" s="176"/>
      <c r="V529" s="176"/>
      <c r="W529" s="177"/>
      <c r="X529" s="177"/>
      <c r="Y529" s="177"/>
      <c r="Z529" s="177"/>
    </row>
    <row r="530" ht="15.75" customHeight="1">
      <c r="A530" s="178">
        <v>8.4491379E7</v>
      </c>
      <c r="B530" s="179" t="s">
        <v>972</v>
      </c>
      <c r="C530" s="180">
        <v>9350906.0</v>
      </c>
      <c r="D530" s="180">
        <v>409296.0</v>
      </c>
      <c r="E530" s="180">
        <v>31254.0</v>
      </c>
      <c r="F530" s="180">
        <v>52023.0</v>
      </c>
      <c r="G530" s="180">
        <v>98819.0</v>
      </c>
      <c r="H530" s="180">
        <v>42436.0</v>
      </c>
      <c r="I530" s="180">
        <v>3151.0</v>
      </c>
      <c r="J530" s="180">
        <v>0.0</v>
      </c>
      <c r="K530" s="180">
        <v>196429.0</v>
      </c>
      <c r="L530" s="180">
        <v>3730928.0</v>
      </c>
      <c r="M530" s="175"/>
      <c r="N530" s="175"/>
      <c r="O530" s="175"/>
      <c r="P530" s="175"/>
      <c r="Q530" s="175"/>
      <c r="R530" s="175"/>
      <c r="S530" s="176"/>
      <c r="T530" s="176"/>
      <c r="U530" s="176"/>
      <c r="V530" s="176"/>
      <c r="W530" s="177"/>
      <c r="X530" s="177"/>
      <c r="Y530" s="177"/>
      <c r="Z530" s="177"/>
    </row>
    <row r="531" ht="15.75" customHeight="1">
      <c r="A531" s="178">
        <v>1.68950122E8</v>
      </c>
      <c r="B531" s="179" t="s">
        <v>973</v>
      </c>
      <c r="C531" s="180">
        <v>9327236.0</v>
      </c>
      <c r="D531" s="180">
        <v>3550734.0</v>
      </c>
      <c r="E531" s="180">
        <v>515955.0</v>
      </c>
      <c r="F531" s="180">
        <v>203514.0</v>
      </c>
      <c r="G531" s="180">
        <v>106926.0</v>
      </c>
      <c r="H531" s="180">
        <v>67405.0</v>
      </c>
      <c r="I531" s="180">
        <v>198962.0</v>
      </c>
      <c r="J531" s="180">
        <v>51847.0</v>
      </c>
      <c r="K531" s="180">
        <v>628654.0</v>
      </c>
      <c r="L531" s="180">
        <v>4450212.0</v>
      </c>
      <c r="M531" s="175"/>
      <c r="N531" s="175"/>
      <c r="O531" s="175"/>
      <c r="P531" s="175"/>
      <c r="Q531" s="175"/>
      <c r="R531" s="175"/>
      <c r="S531" s="176"/>
      <c r="T531" s="176"/>
      <c r="U531" s="176"/>
      <c r="V531" s="176"/>
      <c r="W531" s="177"/>
      <c r="X531" s="177"/>
      <c r="Y531" s="177"/>
      <c r="Z531" s="177"/>
    </row>
    <row r="532" ht="15.75" customHeight="1">
      <c r="A532" s="178">
        <v>1.69469298E8</v>
      </c>
      <c r="B532" s="179" t="s">
        <v>974</v>
      </c>
      <c r="C532" s="180">
        <v>9326251.0</v>
      </c>
      <c r="D532" s="180">
        <v>1304049.0</v>
      </c>
      <c r="E532" s="180">
        <v>76293.0</v>
      </c>
      <c r="F532" s="180">
        <v>47058.0</v>
      </c>
      <c r="G532" s="180">
        <v>14844.0</v>
      </c>
      <c r="H532" s="180">
        <v>5715.0</v>
      </c>
      <c r="I532" s="180">
        <v>124209.0</v>
      </c>
      <c r="J532" s="180">
        <v>0.0</v>
      </c>
      <c r="K532" s="180">
        <v>191826.0</v>
      </c>
      <c r="L532" s="180">
        <v>0.0</v>
      </c>
      <c r="M532" s="175"/>
      <c r="N532" s="175"/>
      <c r="O532" s="175"/>
      <c r="P532" s="175"/>
      <c r="Q532" s="175"/>
      <c r="R532" s="175"/>
      <c r="S532" s="176"/>
      <c r="T532" s="176"/>
      <c r="U532" s="176"/>
      <c r="V532" s="176"/>
      <c r="W532" s="177"/>
      <c r="X532" s="177"/>
      <c r="Y532" s="177"/>
      <c r="Z532" s="177"/>
    </row>
    <row r="533" ht="15.75" customHeight="1">
      <c r="A533" s="178">
        <v>1.69001813E8</v>
      </c>
      <c r="B533" s="179" t="s">
        <v>975</v>
      </c>
      <c r="C533" s="180">
        <v>9308062.0</v>
      </c>
      <c r="D533" s="180">
        <v>1770434.0</v>
      </c>
      <c r="E533" s="180">
        <v>884947.0</v>
      </c>
      <c r="F533" s="180">
        <v>64802.0</v>
      </c>
      <c r="G533" s="180">
        <v>146321.0</v>
      </c>
      <c r="H533" s="180">
        <v>1563.0</v>
      </c>
      <c r="I533" s="180">
        <v>74914.0</v>
      </c>
      <c r="J533" s="180">
        <v>35472.0</v>
      </c>
      <c r="K533" s="180">
        <v>323072.0</v>
      </c>
      <c r="L533" s="180">
        <v>0.0</v>
      </c>
      <c r="M533" s="175"/>
      <c r="N533" s="175"/>
      <c r="O533" s="175"/>
      <c r="P533" s="175"/>
      <c r="Q533" s="175"/>
      <c r="R533" s="175"/>
      <c r="S533" s="176"/>
      <c r="T533" s="176"/>
      <c r="U533" s="176"/>
      <c r="V533" s="176"/>
      <c r="W533" s="177"/>
      <c r="X533" s="177"/>
      <c r="Y533" s="177"/>
      <c r="Z533" s="177"/>
    </row>
    <row r="534" ht="15.75" customHeight="1">
      <c r="A534" s="178">
        <v>1.69494206E8</v>
      </c>
      <c r="B534" s="179" t="s">
        <v>976</v>
      </c>
      <c r="C534" s="180">
        <v>9295527.0</v>
      </c>
      <c r="D534" s="180">
        <v>2305910.0</v>
      </c>
      <c r="E534" s="180">
        <v>629726.0</v>
      </c>
      <c r="F534" s="180">
        <v>20631.0</v>
      </c>
      <c r="G534" s="180">
        <v>55485.0</v>
      </c>
      <c r="H534" s="180">
        <v>198776.0</v>
      </c>
      <c r="I534" s="180">
        <v>139571.0</v>
      </c>
      <c r="J534" s="180">
        <v>0.0</v>
      </c>
      <c r="K534" s="180">
        <v>414463.0</v>
      </c>
      <c r="L534" s="180">
        <v>0.0</v>
      </c>
      <c r="M534" s="175"/>
      <c r="N534" s="175"/>
      <c r="O534" s="175"/>
      <c r="P534" s="175"/>
      <c r="Q534" s="175"/>
      <c r="R534" s="175"/>
      <c r="S534" s="176"/>
      <c r="T534" s="176"/>
      <c r="U534" s="176"/>
      <c r="V534" s="176"/>
      <c r="W534" s="177"/>
      <c r="X534" s="177"/>
      <c r="Y534" s="177"/>
      <c r="Z534" s="177"/>
    </row>
    <row r="535" ht="15.75" customHeight="1">
      <c r="A535" s="178">
        <v>1.69516136E8</v>
      </c>
      <c r="B535" s="179" t="s">
        <v>977</v>
      </c>
      <c r="C535" s="180">
        <v>9237690.0</v>
      </c>
      <c r="D535" s="180">
        <v>89966.0</v>
      </c>
      <c r="E535" s="180">
        <v>6173.0</v>
      </c>
      <c r="F535" s="180">
        <v>4372.0</v>
      </c>
      <c r="G535" s="180">
        <v>13466.0</v>
      </c>
      <c r="H535" s="180">
        <v>13220.0</v>
      </c>
      <c r="I535" s="180">
        <v>928.0</v>
      </c>
      <c r="J535" s="180">
        <v>0.0</v>
      </c>
      <c r="K535" s="180">
        <v>31986.0</v>
      </c>
      <c r="L535" s="180">
        <v>0.0</v>
      </c>
      <c r="M535" s="175"/>
      <c r="N535" s="175"/>
      <c r="O535" s="175"/>
      <c r="P535" s="175"/>
      <c r="Q535" s="175"/>
      <c r="R535" s="175"/>
      <c r="S535" s="176"/>
      <c r="T535" s="176"/>
      <c r="U535" s="176"/>
      <c r="V535" s="176"/>
      <c r="W535" s="177"/>
      <c r="X535" s="177"/>
      <c r="Y535" s="177"/>
      <c r="Z535" s="177"/>
    </row>
    <row r="536" ht="15.75" customHeight="1">
      <c r="A536" s="178">
        <v>1.68350317E8</v>
      </c>
      <c r="B536" s="179" t="s">
        <v>978</v>
      </c>
      <c r="C536" s="180">
        <v>9218284.0</v>
      </c>
      <c r="D536" s="180">
        <v>2040920.0</v>
      </c>
      <c r="E536" s="180">
        <v>901269.0</v>
      </c>
      <c r="F536" s="180">
        <v>1361.0</v>
      </c>
      <c r="G536" s="180">
        <v>18441.0</v>
      </c>
      <c r="H536" s="180">
        <v>30814.0</v>
      </c>
      <c r="I536" s="180">
        <v>151761.0</v>
      </c>
      <c r="J536" s="180">
        <v>18145.0</v>
      </c>
      <c r="K536" s="180">
        <v>220522.0</v>
      </c>
      <c r="L536" s="180">
        <v>2402393.0</v>
      </c>
      <c r="M536" s="175"/>
      <c r="N536" s="175"/>
      <c r="O536" s="175"/>
      <c r="P536" s="175"/>
      <c r="Q536" s="175"/>
      <c r="R536" s="175"/>
      <c r="S536" s="176"/>
      <c r="T536" s="176"/>
      <c r="U536" s="176"/>
      <c r="V536" s="176"/>
      <c r="W536" s="177"/>
      <c r="X536" s="177"/>
      <c r="Y536" s="177"/>
      <c r="Z536" s="177"/>
    </row>
    <row r="537" ht="15.75" customHeight="1">
      <c r="A537" s="178">
        <v>1.68794783E8</v>
      </c>
      <c r="B537" s="179" t="s">
        <v>979</v>
      </c>
      <c r="C537" s="180">
        <v>9177455.0</v>
      </c>
      <c r="D537" s="180">
        <v>1473572.0</v>
      </c>
      <c r="E537" s="180">
        <v>530417.0</v>
      </c>
      <c r="F537" s="180">
        <v>57310.0</v>
      </c>
      <c r="G537" s="180">
        <v>123450.0</v>
      </c>
      <c r="H537" s="180">
        <v>80450.0</v>
      </c>
      <c r="I537" s="180">
        <v>89341.0</v>
      </c>
      <c r="J537" s="180">
        <v>0.0</v>
      </c>
      <c r="K537" s="180">
        <v>350551.0</v>
      </c>
      <c r="L537" s="180">
        <v>1.694775921E9</v>
      </c>
      <c r="M537" s="175"/>
      <c r="N537" s="175"/>
      <c r="O537" s="175"/>
      <c r="P537" s="175"/>
      <c r="Q537" s="175"/>
      <c r="R537" s="175"/>
      <c r="S537" s="176"/>
      <c r="T537" s="176"/>
      <c r="U537" s="176"/>
      <c r="V537" s="176"/>
      <c r="W537" s="177"/>
      <c r="X537" s="177"/>
      <c r="Y537" s="177"/>
      <c r="Z537" s="177"/>
    </row>
    <row r="538" ht="15.75" customHeight="1">
      <c r="A538" s="178">
        <v>3.0604318E7</v>
      </c>
      <c r="B538" s="179" t="s">
        <v>980</v>
      </c>
      <c r="C538" s="180">
        <v>9166520.0</v>
      </c>
      <c r="D538" s="180">
        <v>2270952.0</v>
      </c>
      <c r="E538" s="180">
        <v>241848.0</v>
      </c>
      <c r="F538" s="180">
        <v>205254.0</v>
      </c>
      <c r="G538" s="180">
        <v>250305.0</v>
      </c>
      <c r="H538" s="180">
        <v>421378.0</v>
      </c>
      <c r="I538" s="180">
        <v>4378.0</v>
      </c>
      <c r="J538" s="180">
        <v>0.0</v>
      </c>
      <c r="K538" s="180">
        <v>881315.0</v>
      </c>
      <c r="L538" s="180">
        <v>1.3818379E7</v>
      </c>
      <c r="M538" s="175"/>
      <c r="N538" s="175"/>
      <c r="O538" s="175"/>
      <c r="P538" s="175"/>
      <c r="Q538" s="175"/>
      <c r="R538" s="175"/>
      <c r="S538" s="176"/>
      <c r="T538" s="176"/>
      <c r="U538" s="176"/>
      <c r="V538" s="176"/>
      <c r="W538" s="177"/>
      <c r="X538" s="177"/>
      <c r="Y538" s="177"/>
      <c r="Z538" s="177"/>
    </row>
    <row r="539" ht="15.75" customHeight="1">
      <c r="A539" s="178">
        <v>1.69520907E8</v>
      </c>
      <c r="B539" s="179" t="s">
        <v>981</v>
      </c>
      <c r="C539" s="180">
        <v>9149711.0</v>
      </c>
      <c r="D539" s="180">
        <v>3658723.0</v>
      </c>
      <c r="E539" s="180">
        <v>822815.0</v>
      </c>
      <c r="F539" s="180">
        <v>129495.0</v>
      </c>
      <c r="G539" s="180">
        <v>764256.0</v>
      </c>
      <c r="H539" s="180">
        <v>193518.0</v>
      </c>
      <c r="I539" s="180">
        <v>82838.0</v>
      </c>
      <c r="J539" s="180">
        <v>25093.0</v>
      </c>
      <c r="K539" s="180">
        <v>1195200.0</v>
      </c>
      <c r="L539" s="180">
        <v>1.0789771E7</v>
      </c>
      <c r="M539" s="175"/>
      <c r="N539" s="175"/>
      <c r="O539" s="175"/>
      <c r="P539" s="175"/>
      <c r="Q539" s="175"/>
      <c r="R539" s="175"/>
      <c r="S539" s="176"/>
      <c r="T539" s="176"/>
      <c r="U539" s="176"/>
      <c r="V539" s="176"/>
      <c r="W539" s="177"/>
      <c r="X539" s="177"/>
      <c r="Y539" s="177"/>
      <c r="Z539" s="177"/>
    </row>
    <row r="540" ht="15.75" customHeight="1">
      <c r="A540" s="178">
        <v>1.73653713E8</v>
      </c>
      <c r="B540" s="179" t="s">
        <v>982</v>
      </c>
      <c r="C540" s="180">
        <v>9071938.0</v>
      </c>
      <c r="D540" s="180">
        <v>989730.0</v>
      </c>
      <c r="E540" s="180">
        <v>469047.0</v>
      </c>
      <c r="F540" s="180">
        <v>0.0</v>
      </c>
      <c r="G540" s="180">
        <v>0.0</v>
      </c>
      <c r="H540" s="180">
        <v>0.0</v>
      </c>
      <c r="I540" s="180">
        <v>11021.0</v>
      </c>
      <c r="J540" s="180">
        <v>43976.0</v>
      </c>
      <c r="K540" s="180">
        <v>54997.0</v>
      </c>
      <c r="L540" s="180">
        <v>0.0</v>
      </c>
      <c r="M540" s="175"/>
      <c r="N540" s="175"/>
      <c r="O540" s="175"/>
      <c r="P540" s="175"/>
      <c r="Q540" s="175"/>
      <c r="R540" s="175"/>
      <c r="S540" s="176"/>
      <c r="T540" s="176"/>
      <c r="U540" s="176"/>
      <c r="V540" s="176"/>
      <c r="W540" s="177"/>
      <c r="X540" s="177"/>
      <c r="Y540" s="177"/>
      <c r="Z540" s="177"/>
    </row>
    <row r="541" ht="15.75" customHeight="1">
      <c r="A541" s="178">
        <v>1.70418168E8</v>
      </c>
      <c r="B541" s="179" t="s">
        <v>983</v>
      </c>
      <c r="C541" s="180">
        <v>9046830.0</v>
      </c>
      <c r="D541" s="180">
        <v>2610304.0</v>
      </c>
      <c r="E541" s="180">
        <v>537190.0</v>
      </c>
      <c r="F541" s="180">
        <v>239051.0</v>
      </c>
      <c r="G541" s="180">
        <v>6728.0</v>
      </c>
      <c r="H541" s="180">
        <v>36567.0</v>
      </c>
      <c r="I541" s="180">
        <v>240277.0</v>
      </c>
      <c r="J541" s="180">
        <v>0.0</v>
      </c>
      <c r="K541" s="180">
        <v>522623.0</v>
      </c>
      <c r="L541" s="180">
        <v>2.93962024E8</v>
      </c>
      <c r="M541" s="175"/>
      <c r="N541" s="175"/>
      <c r="O541" s="175"/>
      <c r="P541" s="175"/>
      <c r="Q541" s="175"/>
      <c r="R541" s="175"/>
      <c r="S541" s="176"/>
      <c r="T541" s="176"/>
      <c r="U541" s="176"/>
      <c r="V541" s="176"/>
      <c r="W541" s="177"/>
      <c r="X541" s="177"/>
      <c r="Y541" s="177"/>
      <c r="Z541" s="177"/>
    </row>
    <row r="542" ht="15.75" customHeight="1">
      <c r="A542" s="178">
        <v>1.69555916E8</v>
      </c>
      <c r="B542" s="179" t="s">
        <v>984</v>
      </c>
      <c r="C542" s="180">
        <v>9000695.0</v>
      </c>
      <c r="D542" s="180">
        <v>7090706.0</v>
      </c>
      <c r="E542" s="180">
        <v>940594.0</v>
      </c>
      <c r="F542" s="180">
        <v>389052.0</v>
      </c>
      <c r="G542" s="180">
        <v>772167.0</v>
      </c>
      <c r="H542" s="180">
        <v>318723.0</v>
      </c>
      <c r="I542" s="180">
        <v>414771.0</v>
      </c>
      <c r="J542" s="180">
        <v>2298.0</v>
      </c>
      <c r="K542" s="180">
        <v>1897011.0</v>
      </c>
      <c r="L542" s="180">
        <v>3.6785833E7</v>
      </c>
      <c r="M542" s="175"/>
      <c r="N542" s="175"/>
      <c r="O542" s="175"/>
      <c r="P542" s="175"/>
      <c r="Q542" s="175"/>
      <c r="R542" s="175"/>
      <c r="S542" s="176"/>
      <c r="T542" s="176"/>
      <c r="U542" s="176"/>
      <c r="V542" s="176"/>
      <c r="W542" s="177"/>
      <c r="X542" s="177"/>
      <c r="Y542" s="177"/>
      <c r="Z542" s="177"/>
    </row>
    <row r="543" ht="15.75" customHeight="1">
      <c r="A543" s="178">
        <v>5224707.0</v>
      </c>
      <c r="B543" s="179" t="s">
        <v>985</v>
      </c>
      <c r="C543" s="180">
        <v>8998044.0</v>
      </c>
      <c r="D543" s="180">
        <v>1697836.0</v>
      </c>
      <c r="E543" s="180">
        <v>417114.0</v>
      </c>
      <c r="F543" s="180">
        <v>25463.0</v>
      </c>
      <c r="G543" s="180">
        <v>218124.0</v>
      </c>
      <c r="H543" s="180">
        <v>19424.0</v>
      </c>
      <c r="I543" s="180">
        <v>71704.0</v>
      </c>
      <c r="J543" s="180">
        <v>23088.0</v>
      </c>
      <c r="K543" s="180">
        <v>357803.0</v>
      </c>
      <c r="L543" s="180">
        <v>160000.0</v>
      </c>
      <c r="M543" s="175"/>
      <c r="N543" s="175"/>
      <c r="O543" s="175"/>
      <c r="P543" s="175"/>
      <c r="Q543" s="175"/>
      <c r="R543" s="175"/>
      <c r="S543" s="176"/>
      <c r="T543" s="176"/>
      <c r="U543" s="176"/>
      <c r="V543" s="176"/>
      <c r="W543" s="177"/>
      <c r="X543" s="177"/>
      <c r="Y543" s="177"/>
      <c r="Z543" s="177"/>
    </row>
    <row r="544" ht="15.75" customHeight="1">
      <c r="A544" s="178">
        <v>1.68961624E8</v>
      </c>
      <c r="B544" s="179" t="s">
        <v>986</v>
      </c>
      <c r="C544" s="180">
        <v>8991277.0</v>
      </c>
      <c r="D544" s="180">
        <v>1174564.0</v>
      </c>
      <c r="E544" s="180">
        <v>614731.0</v>
      </c>
      <c r="F544" s="180">
        <v>59811.0</v>
      </c>
      <c r="G544" s="180">
        <v>116021.0</v>
      </c>
      <c r="H544" s="180">
        <v>124370.0</v>
      </c>
      <c r="I544" s="180">
        <v>1350.0</v>
      </c>
      <c r="J544" s="180">
        <v>20979.0</v>
      </c>
      <c r="K544" s="180">
        <v>322531.0</v>
      </c>
      <c r="L544" s="180">
        <v>9959704.0</v>
      </c>
      <c r="M544" s="175"/>
      <c r="N544" s="175"/>
      <c r="O544" s="175"/>
      <c r="P544" s="175"/>
      <c r="Q544" s="175"/>
      <c r="R544" s="175"/>
      <c r="S544" s="176"/>
      <c r="T544" s="176"/>
      <c r="U544" s="176"/>
      <c r="V544" s="176"/>
      <c r="W544" s="177"/>
      <c r="X544" s="177"/>
      <c r="Y544" s="177"/>
      <c r="Z544" s="177"/>
    </row>
    <row r="545" ht="15.75" customHeight="1">
      <c r="A545" s="178">
        <v>1.69519002E8</v>
      </c>
      <c r="B545" s="179" t="s">
        <v>987</v>
      </c>
      <c r="C545" s="180">
        <v>8990384.0</v>
      </c>
      <c r="D545" s="180">
        <v>1909921.0</v>
      </c>
      <c r="E545" s="180">
        <v>999445.0</v>
      </c>
      <c r="F545" s="180">
        <v>124286.0</v>
      </c>
      <c r="G545" s="180">
        <v>119430.0</v>
      </c>
      <c r="H545" s="180">
        <v>112706.0</v>
      </c>
      <c r="I545" s="180">
        <v>84540.0</v>
      </c>
      <c r="J545" s="180">
        <v>17499.0</v>
      </c>
      <c r="K545" s="180">
        <v>458461.0</v>
      </c>
      <c r="L545" s="180">
        <v>0.0</v>
      </c>
      <c r="M545" s="175"/>
      <c r="N545" s="175"/>
      <c r="O545" s="175"/>
      <c r="P545" s="175"/>
      <c r="Q545" s="175"/>
      <c r="R545" s="175"/>
      <c r="S545" s="176"/>
      <c r="T545" s="176"/>
      <c r="U545" s="176"/>
      <c r="V545" s="176"/>
      <c r="W545" s="177"/>
      <c r="X545" s="177"/>
      <c r="Y545" s="177"/>
      <c r="Z545" s="177"/>
    </row>
    <row r="546" ht="15.75" customHeight="1">
      <c r="A546" s="178">
        <v>1.69493476E8</v>
      </c>
      <c r="B546" s="179" t="s">
        <v>988</v>
      </c>
      <c r="C546" s="180">
        <v>8896660.0</v>
      </c>
      <c r="D546" s="180">
        <v>940151.0</v>
      </c>
      <c r="E546" s="180">
        <v>953300.0</v>
      </c>
      <c r="F546" s="180">
        <v>37219.0</v>
      </c>
      <c r="G546" s="180">
        <v>15154.0</v>
      </c>
      <c r="H546" s="180">
        <v>0.0</v>
      </c>
      <c r="I546" s="180">
        <v>7626.0</v>
      </c>
      <c r="J546" s="180">
        <v>41307.0</v>
      </c>
      <c r="K546" s="180">
        <v>101306.0</v>
      </c>
      <c r="L546" s="180">
        <v>0.0</v>
      </c>
      <c r="M546" s="175"/>
      <c r="N546" s="175"/>
      <c r="O546" s="175"/>
      <c r="P546" s="175"/>
      <c r="Q546" s="175"/>
      <c r="R546" s="175"/>
      <c r="S546" s="176"/>
      <c r="T546" s="176"/>
      <c r="U546" s="176"/>
      <c r="V546" s="176"/>
      <c r="W546" s="177"/>
      <c r="X546" s="177"/>
      <c r="Y546" s="177"/>
      <c r="Z546" s="177"/>
    </row>
    <row r="547" ht="15.75" customHeight="1">
      <c r="A547" s="178">
        <v>1.72202671E8</v>
      </c>
      <c r="B547" s="179" t="s">
        <v>989</v>
      </c>
      <c r="C547" s="180">
        <v>8888336.0</v>
      </c>
      <c r="D547" s="180">
        <v>4129897.0</v>
      </c>
      <c r="E547" s="180">
        <v>941587.0</v>
      </c>
      <c r="F547" s="180">
        <v>156317.0</v>
      </c>
      <c r="G547" s="180">
        <v>367149.0</v>
      </c>
      <c r="H547" s="180">
        <v>197354.0</v>
      </c>
      <c r="I547" s="180">
        <v>216388.0</v>
      </c>
      <c r="J547" s="180">
        <v>20552.0</v>
      </c>
      <c r="K547" s="180">
        <v>957760.0</v>
      </c>
      <c r="L547" s="180">
        <v>4.32060631E8</v>
      </c>
      <c r="M547" s="175"/>
      <c r="N547" s="175"/>
      <c r="O547" s="175"/>
      <c r="P547" s="175"/>
      <c r="Q547" s="175"/>
      <c r="R547" s="175"/>
      <c r="S547" s="176"/>
      <c r="T547" s="176"/>
      <c r="U547" s="176"/>
      <c r="V547" s="176"/>
      <c r="W547" s="177"/>
      <c r="X547" s="177"/>
      <c r="Y547" s="177"/>
      <c r="Z547" s="177"/>
    </row>
    <row r="548" ht="15.75" customHeight="1">
      <c r="A548" s="178">
        <v>1.68995392E8</v>
      </c>
      <c r="B548" s="179" t="s">
        <v>990</v>
      </c>
      <c r="C548" s="180">
        <v>8868885.0</v>
      </c>
      <c r="D548" s="180">
        <v>854588.0</v>
      </c>
      <c r="E548" s="180">
        <v>512014.0</v>
      </c>
      <c r="F548" s="180">
        <v>29992.0</v>
      </c>
      <c r="G548" s="180">
        <v>89893.0</v>
      </c>
      <c r="H548" s="180">
        <v>12806.0</v>
      </c>
      <c r="I548" s="180">
        <v>61758.0</v>
      </c>
      <c r="J548" s="180">
        <v>0.0</v>
      </c>
      <c r="K548" s="180">
        <v>194449.0</v>
      </c>
      <c r="L548" s="180">
        <v>0.0</v>
      </c>
      <c r="M548" s="175"/>
      <c r="N548" s="175"/>
      <c r="O548" s="175"/>
      <c r="P548" s="175"/>
      <c r="Q548" s="175"/>
      <c r="R548" s="175"/>
      <c r="S548" s="176"/>
      <c r="T548" s="176"/>
      <c r="U548" s="176"/>
      <c r="V548" s="176"/>
      <c r="W548" s="177"/>
      <c r="X548" s="177"/>
      <c r="Y548" s="177"/>
      <c r="Z548" s="177"/>
    </row>
    <row r="549" ht="15.75" customHeight="1">
      <c r="A549" s="178">
        <v>1.69498417E8</v>
      </c>
      <c r="B549" s="179" t="s">
        <v>991</v>
      </c>
      <c r="C549" s="180">
        <v>8848758.0</v>
      </c>
      <c r="D549" s="180">
        <v>2972677.0</v>
      </c>
      <c r="E549" s="180">
        <v>916327.0</v>
      </c>
      <c r="F549" s="180">
        <v>137757.0</v>
      </c>
      <c r="G549" s="180">
        <v>479389.0</v>
      </c>
      <c r="H549" s="180">
        <v>77167.0</v>
      </c>
      <c r="I549" s="180">
        <v>102132.0</v>
      </c>
      <c r="J549" s="180">
        <v>32818.0</v>
      </c>
      <c r="K549" s="180">
        <v>829263.0</v>
      </c>
      <c r="L549" s="180">
        <v>8192521.0</v>
      </c>
      <c r="M549" s="175"/>
      <c r="N549" s="175"/>
      <c r="O549" s="175"/>
      <c r="P549" s="175"/>
      <c r="Q549" s="175"/>
      <c r="R549" s="175"/>
      <c r="S549" s="176"/>
      <c r="T549" s="176"/>
      <c r="U549" s="176"/>
      <c r="V549" s="176"/>
      <c r="W549" s="177"/>
      <c r="X549" s="177"/>
      <c r="Y549" s="177"/>
      <c r="Z549" s="177"/>
    </row>
    <row r="550" ht="15.75" customHeight="1">
      <c r="A550" s="178">
        <v>1.69530223E8</v>
      </c>
      <c r="B550" s="179" t="s">
        <v>992</v>
      </c>
      <c r="C550" s="180">
        <v>8826411.0</v>
      </c>
      <c r="D550" s="180">
        <v>247300.0</v>
      </c>
      <c r="E550" s="180">
        <v>175035.0</v>
      </c>
      <c r="F550" s="180">
        <v>21414.0</v>
      </c>
      <c r="G550" s="180">
        <v>12504.0</v>
      </c>
      <c r="H550" s="180">
        <v>12255.0</v>
      </c>
      <c r="I550" s="180">
        <v>6273.0</v>
      </c>
      <c r="J550" s="180">
        <v>5313.0</v>
      </c>
      <c r="K550" s="180">
        <v>57759.0</v>
      </c>
      <c r="L550" s="180">
        <v>0.0</v>
      </c>
      <c r="M550" s="175"/>
      <c r="N550" s="175"/>
      <c r="O550" s="175"/>
      <c r="P550" s="175"/>
      <c r="Q550" s="175"/>
      <c r="R550" s="175"/>
      <c r="S550" s="176"/>
      <c r="T550" s="176"/>
      <c r="U550" s="176"/>
      <c r="V550" s="176"/>
      <c r="W550" s="177"/>
      <c r="X550" s="177"/>
      <c r="Y550" s="177"/>
      <c r="Z550" s="177"/>
    </row>
    <row r="551" ht="15.75" customHeight="1">
      <c r="A551" s="178">
        <v>1.69584272E8</v>
      </c>
      <c r="B551" s="179" t="s">
        <v>993</v>
      </c>
      <c r="C551" s="180">
        <v>8805428.0</v>
      </c>
      <c r="D551" s="180">
        <v>3305901.0</v>
      </c>
      <c r="E551" s="180">
        <v>974588.0</v>
      </c>
      <c r="F551" s="180">
        <v>90067.0</v>
      </c>
      <c r="G551" s="180">
        <v>248340.0</v>
      </c>
      <c r="H551" s="180">
        <v>87592.0</v>
      </c>
      <c r="I551" s="180">
        <v>225076.0</v>
      </c>
      <c r="J551" s="180">
        <v>9504.0</v>
      </c>
      <c r="K551" s="180">
        <v>660579.0</v>
      </c>
      <c r="L551" s="180">
        <v>4.1415585E7</v>
      </c>
      <c r="M551" s="175"/>
      <c r="N551" s="175"/>
      <c r="O551" s="175"/>
      <c r="P551" s="175"/>
      <c r="Q551" s="175"/>
      <c r="R551" s="175"/>
      <c r="S551" s="176"/>
      <c r="T551" s="176"/>
      <c r="U551" s="176"/>
      <c r="V551" s="176"/>
      <c r="W551" s="177"/>
      <c r="X551" s="177"/>
      <c r="Y551" s="177"/>
      <c r="Z551" s="177"/>
    </row>
    <row r="552" ht="15.75" customHeight="1">
      <c r="A552" s="178">
        <v>1.69493061E8</v>
      </c>
      <c r="B552" s="179" t="s">
        <v>994</v>
      </c>
      <c r="C552" s="180">
        <v>8799413.0</v>
      </c>
      <c r="D552" s="180">
        <v>508295.0</v>
      </c>
      <c r="E552" s="180">
        <v>316185.0</v>
      </c>
      <c r="F552" s="180">
        <v>3076.0</v>
      </c>
      <c r="G552" s="180">
        <v>21501.0</v>
      </c>
      <c r="H552" s="180">
        <v>9107.0</v>
      </c>
      <c r="I552" s="180">
        <v>42825.0</v>
      </c>
      <c r="J552" s="180">
        <v>0.0</v>
      </c>
      <c r="K552" s="180">
        <v>76509.0</v>
      </c>
      <c r="L552" s="180">
        <v>800001.0</v>
      </c>
      <c r="M552" s="175"/>
      <c r="N552" s="175"/>
      <c r="O552" s="175"/>
      <c r="P552" s="175"/>
      <c r="Q552" s="175"/>
      <c r="R552" s="175"/>
      <c r="S552" s="176"/>
      <c r="T552" s="176"/>
      <c r="U552" s="176"/>
      <c r="V552" s="176"/>
      <c r="W552" s="177"/>
      <c r="X552" s="177"/>
      <c r="Y552" s="177"/>
      <c r="Z552" s="177"/>
    </row>
    <row r="553" ht="15.75" customHeight="1">
      <c r="A553" s="178">
        <v>8.0244863E7</v>
      </c>
      <c r="B553" s="179" t="s">
        <v>995</v>
      </c>
      <c r="C553" s="180">
        <v>8783088.0</v>
      </c>
      <c r="D553" s="180">
        <v>9676230.0</v>
      </c>
      <c r="E553" s="180">
        <v>740130.0</v>
      </c>
      <c r="F553" s="180">
        <v>599214.0</v>
      </c>
      <c r="G553" s="180">
        <v>1787620.0</v>
      </c>
      <c r="H553" s="180">
        <v>686297.0</v>
      </c>
      <c r="I553" s="180">
        <v>230372.0</v>
      </c>
      <c r="J553" s="180">
        <v>46612.0</v>
      </c>
      <c r="K553" s="180">
        <v>3350115.0</v>
      </c>
      <c r="L553" s="180">
        <v>4.0730349E8</v>
      </c>
      <c r="M553" s="175"/>
      <c r="N553" s="175"/>
      <c r="O553" s="175"/>
      <c r="P553" s="175"/>
      <c r="Q553" s="175"/>
      <c r="R553" s="175"/>
      <c r="S553" s="176"/>
      <c r="T553" s="176"/>
      <c r="U553" s="176"/>
      <c r="V553" s="176"/>
      <c r="W553" s="177"/>
      <c r="X553" s="177"/>
      <c r="Y553" s="177"/>
      <c r="Z553" s="177"/>
    </row>
    <row r="554" ht="15.75" customHeight="1">
      <c r="A554" s="178">
        <v>1.69474706E8</v>
      </c>
      <c r="B554" s="179" t="s">
        <v>996</v>
      </c>
      <c r="C554" s="180">
        <v>8760114.0</v>
      </c>
      <c r="D554" s="180">
        <v>1042691.0</v>
      </c>
      <c r="E554" s="180">
        <v>982127.0</v>
      </c>
      <c r="F554" s="180">
        <v>10855.0</v>
      </c>
      <c r="G554" s="180">
        <v>24779.0</v>
      </c>
      <c r="H554" s="180">
        <v>55128.0</v>
      </c>
      <c r="I554" s="180">
        <v>77045.0</v>
      </c>
      <c r="J554" s="180">
        <v>0.0</v>
      </c>
      <c r="K554" s="180">
        <v>167807.0</v>
      </c>
      <c r="L554" s="180">
        <v>0.0</v>
      </c>
      <c r="M554" s="175"/>
      <c r="N554" s="175"/>
      <c r="O554" s="175"/>
      <c r="P554" s="175"/>
      <c r="Q554" s="175"/>
      <c r="R554" s="175"/>
      <c r="S554" s="176"/>
      <c r="T554" s="176"/>
      <c r="U554" s="176"/>
      <c r="V554" s="176"/>
      <c r="W554" s="177"/>
      <c r="X554" s="177"/>
      <c r="Y554" s="177"/>
      <c r="Z554" s="177"/>
    </row>
    <row r="555" ht="15.75" customHeight="1">
      <c r="A555" s="178">
        <v>1.70600158E8</v>
      </c>
      <c r="B555" s="179" t="s">
        <v>997</v>
      </c>
      <c r="C555" s="180">
        <v>8755059.0</v>
      </c>
      <c r="D555" s="180">
        <v>1139838.0</v>
      </c>
      <c r="E555" s="180">
        <v>864841.0</v>
      </c>
      <c r="F555" s="180">
        <v>9811.0</v>
      </c>
      <c r="G555" s="180">
        <v>166568.0</v>
      </c>
      <c r="H555" s="180">
        <v>9305.0</v>
      </c>
      <c r="I555" s="180">
        <v>43240.0</v>
      </c>
      <c r="J555" s="180">
        <v>16756.0</v>
      </c>
      <c r="K555" s="180">
        <v>245680.0</v>
      </c>
      <c r="L555" s="180">
        <v>58681.0</v>
      </c>
      <c r="M555" s="175"/>
      <c r="N555" s="175"/>
      <c r="O555" s="175"/>
      <c r="P555" s="175"/>
      <c r="Q555" s="175"/>
      <c r="R555" s="175"/>
      <c r="S555" s="176"/>
      <c r="T555" s="176"/>
      <c r="U555" s="176"/>
      <c r="V555" s="176"/>
      <c r="W555" s="177"/>
      <c r="X555" s="177"/>
      <c r="Y555" s="177"/>
      <c r="Z555" s="177"/>
    </row>
    <row r="556" ht="15.75" customHeight="1">
      <c r="A556" s="178">
        <v>8.6650651E7</v>
      </c>
      <c r="B556" s="179" t="s">
        <v>998</v>
      </c>
      <c r="C556" s="180">
        <v>8606265.0</v>
      </c>
      <c r="D556" s="180">
        <v>6033312.0</v>
      </c>
      <c r="E556" s="180">
        <v>406908.0</v>
      </c>
      <c r="F556" s="180">
        <v>33933.0</v>
      </c>
      <c r="G556" s="180">
        <v>85325.0</v>
      </c>
      <c r="H556" s="180">
        <v>26179.0</v>
      </c>
      <c r="I556" s="180">
        <v>10078.0</v>
      </c>
      <c r="J556" s="180">
        <v>282519.0</v>
      </c>
      <c r="K556" s="180">
        <v>438034.0</v>
      </c>
      <c r="L556" s="180">
        <v>1.150446931E9</v>
      </c>
      <c r="M556" s="175"/>
      <c r="N556" s="175"/>
      <c r="O556" s="175"/>
      <c r="P556" s="175"/>
      <c r="Q556" s="175"/>
      <c r="R556" s="175"/>
      <c r="S556" s="176"/>
      <c r="T556" s="176"/>
      <c r="U556" s="176"/>
      <c r="V556" s="176"/>
      <c r="W556" s="177"/>
      <c r="X556" s="177"/>
      <c r="Y556" s="177"/>
      <c r="Z556" s="177"/>
    </row>
    <row r="557" ht="15.75" customHeight="1">
      <c r="A557" s="178">
        <v>1.45448527E8</v>
      </c>
      <c r="B557" s="179" t="s">
        <v>999</v>
      </c>
      <c r="C557" s="180">
        <v>8601342.0</v>
      </c>
      <c r="D557" s="180">
        <v>2347493.0</v>
      </c>
      <c r="E557" s="180">
        <v>272489.0</v>
      </c>
      <c r="F557" s="180">
        <v>139395.0</v>
      </c>
      <c r="G557" s="180">
        <v>299647.0</v>
      </c>
      <c r="H557" s="180">
        <v>68565.0</v>
      </c>
      <c r="I557" s="180">
        <v>144606.0</v>
      </c>
      <c r="J557" s="180">
        <v>0.0</v>
      </c>
      <c r="K557" s="180">
        <v>652213.0</v>
      </c>
      <c r="L557" s="180">
        <v>1666064.0</v>
      </c>
      <c r="M557" s="175"/>
      <c r="N557" s="175"/>
      <c r="O557" s="175"/>
      <c r="P557" s="175"/>
      <c r="Q557" s="175"/>
      <c r="R557" s="175"/>
      <c r="S557" s="176"/>
      <c r="T557" s="176"/>
      <c r="U557" s="176"/>
      <c r="V557" s="176"/>
      <c r="W557" s="177"/>
      <c r="X557" s="177"/>
      <c r="Y557" s="177"/>
      <c r="Z557" s="177"/>
    </row>
    <row r="558" ht="15.75" customHeight="1">
      <c r="A558" s="178">
        <v>1.44982968E8</v>
      </c>
      <c r="B558" s="179" t="s">
        <v>1000</v>
      </c>
      <c r="C558" s="180">
        <v>8567032.0</v>
      </c>
      <c r="D558" s="180">
        <v>1908412.0</v>
      </c>
      <c r="E558" s="180">
        <v>1446903.0</v>
      </c>
      <c r="F558" s="180">
        <v>50630.0</v>
      </c>
      <c r="G558" s="180">
        <v>52097.0</v>
      </c>
      <c r="H558" s="180">
        <v>15373.0</v>
      </c>
      <c r="I558" s="180">
        <v>113864.0</v>
      </c>
      <c r="J558" s="180">
        <v>29698.0</v>
      </c>
      <c r="K558" s="180">
        <v>261662.0</v>
      </c>
      <c r="L558" s="180">
        <v>4800005.0</v>
      </c>
      <c r="M558" s="175"/>
      <c r="N558" s="175"/>
      <c r="O558" s="175"/>
      <c r="P558" s="175"/>
      <c r="Q558" s="175"/>
      <c r="R558" s="175"/>
      <c r="S558" s="176"/>
      <c r="T558" s="176"/>
      <c r="U558" s="176"/>
      <c r="V558" s="176"/>
      <c r="W558" s="177"/>
      <c r="X558" s="177"/>
      <c r="Y558" s="177"/>
      <c r="Z558" s="177"/>
    </row>
    <row r="559" ht="15.75" customHeight="1">
      <c r="A559" s="178">
        <v>1.69591206E8</v>
      </c>
      <c r="B559" s="179" t="s">
        <v>1001</v>
      </c>
      <c r="C559" s="180">
        <v>8535880.0</v>
      </c>
      <c r="D559" s="180">
        <v>866998.0</v>
      </c>
      <c r="E559" s="180">
        <v>47698.0</v>
      </c>
      <c r="F559" s="180">
        <v>49012.0</v>
      </c>
      <c r="G559" s="180">
        <v>177028.0</v>
      </c>
      <c r="H559" s="180">
        <v>90685.0</v>
      </c>
      <c r="I559" s="180">
        <v>14040.0</v>
      </c>
      <c r="J559" s="180">
        <v>0.0</v>
      </c>
      <c r="K559" s="180">
        <v>330765.0</v>
      </c>
      <c r="L559" s="180">
        <v>0.0</v>
      </c>
      <c r="M559" s="175"/>
      <c r="N559" s="175"/>
      <c r="O559" s="175"/>
      <c r="P559" s="175"/>
      <c r="Q559" s="175"/>
      <c r="R559" s="175"/>
      <c r="S559" s="176"/>
      <c r="T559" s="176"/>
      <c r="U559" s="176"/>
      <c r="V559" s="176"/>
      <c r="W559" s="177"/>
      <c r="X559" s="177"/>
      <c r="Y559" s="177"/>
      <c r="Z559" s="177"/>
    </row>
    <row r="560" ht="15.75" customHeight="1">
      <c r="A560" s="178">
        <v>1.69574814E8</v>
      </c>
      <c r="B560" s="179" t="s">
        <v>1002</v>
      </c>
      <c r="C560" s="180">
        <v>8533045.0</v>
      </c>
      <c r="D560" s="180">
        <v>750074.0</v>
      </c>
      <c r="E560" s="180">
        <v>157692.0</v>
      </c>
      <c r="F560" s="180">
        <v>155533.0</v>
      </c>
      <c r="G560" s="180">
        <v>234548.0</v>
      </c>
      <c r="H560" s="180">
        <v>19073.0</v>
      </c>
      <c r="I560" s="180">
        <v>17358.0</v>
      </c>
      <c r="J560" s="180">
        <v>0.0</v>
      </c>
      <c r="K560" s="180">
        <v>426512.0</v>
      </c>
      <c r="L560" s="180">
        <v>7461550.0</v>
      </c>
      <c r="M560" s="175"/>
      <c r="N560" s="175"/>
      <c r="O560" s="175"/>
      <c r="P560" s="175"/>
      <c r="Q560" s="175"/>
      <c r="R560" s="175"/>
      <c r="S560" s="176"/>
      <c r="T560" s="176"/>
      <c r="U560" s="176"/>
      <c r="V560" s="176"/>
      <c r="W560" s="177"/>
      <c r="X560" s="177"/>
      <c r="Y560" s="177"/>
      <c r="Z560" s="177"/>
    </row>
    <row r="561" ht="15.75" customHeight="1">
      <c r="A561" s="178">
        <v>1.69550022E8</v>
      </c>
      <c r="B561" s="179" t="s">
        <v>1003</v>
      </c>
      <c r="C561" s="180">
        <v>8514135.0</v>
      </c>
      <c r="D561" s="180">
        <v>1535931.0</v>
      </c>
      <c r="E561" s="180">
        <v>195222.0</v>
      </c>
      <c r="F561" s="180">
        <v>256935.0</v>
      </c>
      <c r="G561" s="180">
        <v>270350.0</v>
      </c>
      <c r="H561" s="180">
        <v>77346.0</v>
      </c>
      <c r="I561" s="180">
        <v>63446.0</v>
      </c>
      <c r="J561" s="180">
        <v>0.0</v>
      </c>
      <c r="K561" s="180">
        <v>668077.0</v>
      </c>
      <c r="L561" s="180">
        <v>2.2579339E7</v>
      </c>
      <c r="M561" s="175"/>
      <c r="N561" s="175"/>
      <c r="O561" s="175"/>
      <c r="P561" s="175"/>
      <c r="Q561" s="175"/>
      <c r="R561" s="175"/>
      <c r="S561" s="176"/>
      <c r="T561" s="176"/>
      <c r="U561" s="176"/>
      <c r="V561" s="176"/>
      <c r="W561" s="177"/>
      <c r="X561" s="177"/>
      <c r="Y561" s="177"/>
      <c r="Z561" s="177"/>
    </row>
    <row r="562" ht="15.75" customHeight="1">
      <c r="A562" s="178">
        <v>1.69478113E8</v>
      </c>
      <c r="B562" s="179" t="s">
        <v>1004</v>
      </c>
      <c r="C562" s="180">
        <v>8486527.0</v>
      </c>
      <c r="D562" s="180">
        <v>239356.0</v>
      </c>
      <c r="E562" s="180">
        <v>36964.0</v>
      </c>
      <c r="F562" s="180">
        <v>42923.0</v>
      </c>
      <c r="G562" s="180">
        <v>40998.0</v>
      </c>
      <c r="H562" s="180">
        <v>11804.0</v>
      </c>
      <c r="I562" s="180">
        <v>10156.0</v>
      </c>
      <c r="J562" s="180">
        <v>0.0</v>
      </c>
      <c r="K562" s="180">
        <v>105881.0</v>
      </c>
      <c r="L562" s="180">
        <v>0.0</v>
      </c>
      <c r="M562" s="175"/>
      <c r="N562" s="175"/>
      <c r="O562" s="175"/>
      <c r="P562" s="175"/>
      <c r="Q562" s="175"/>
      <c r="R562" s="175"/>
      <c r="S562" s="176"/>
      <c r="T562" s="176"/>
      <c r="U562" s="176"/>
      <c r="V562" s="176"/>
      <c r="W562" s="177"/>
      <c r="X562" s="177"/>
      <c r="Y562" s="177"/>
      <c r="Z562" s="177"/>
    </row>
    <row r="563" ht="15.75" customHeight="1">
      <c r="A563" s="178">
        <v>1.73014939E8</v>
      </c>
      <c r="B563" s="179" t="s">
        <v>1005</v>
      </c>
      <c r="C563" s="180">
        <v>8495811.0</v>
      </c>
      <c r="D563" s="180">
        <v>506432.0</v>
      </c>
      <c r="E563" s="180">
        <v>756010.0</v>
      </c>
      <c r="F563" s="180">
        <v>3763.0</v>
      </c>
      <c r="G563" s="180">
        <v>5205.0</v>
      </c>
      <c r="H563" s="180">
        <v>0.0</v>
      </c>
      <c r="I563" s="180">
        <v>18475.0</v>
      </c>
      <c r="J563" s="180">
        <v>15526.0</v>
      </c>
      <c r="K563" s="180">
        <v>42969.0</v>
      </c>
      <c r="L563" s="180">
        <v>1.22063593E8</v>
      </c>
      <c r="M563" s="175"/>
      <c r="N563" s="175"/>
      <c r="O563" s="175"/>
      <c r="P563" s="175"/>
      <c r="Q563" s="175"/>
      <c r="R563" s="175"/>
      <c r="S563" s="176"/>
      <c r="T563" s="176"/>
      <c r="U563" s="176"/>
      <c r="V563" s="176"/>
      <c r="W563" s="177"/>
      <c r="X563" s="177"/>
      <c r="Y563" s="177"/>
      <c r="Z563" s="177"/>
    </row>
    <row r="564" ht="15.75" customHeight="1">
      <c r="A564" s="178">
        <v>1.69589773E8</v>
      </c>
      <c r="B564" s="179" t="s">
        <v>1006</v>
      </c>
      <c r="C564" s="180">
        <v>8395741.0</v>
      </c>
      <c r="D564" s="180">
        <v>498433.0</v>
      </c>
      <c r="E564" s="180">
        <v>723.0</v>
      </c>
      <c r="F564" s="180">
        <v>2688.0</v>
      </c>
      <c r="G564" s="180">
        <v>11602.0</v>
      </c>
      <c r="H564" s="180">
        <v>103408.0</v>
      </c>
      <c r="I564" s="180">
        <v>6106.0</v>
      </c>
      <c r="J564" s="180">
        <v>0.0</v>
      </c>
      <c r="K564" s="180">
        <v>123804.0</v>
      </c>
      <c r="L564" s="180">
        <v>0.0</v>
      </c>
      <c r="M564" s="175"/>
      <c r="N564" s="175"/>
      <c r="O564" s="175"/>
      <c r="P564" s="175"/>
      <c r="Q564" s="175"/>
      <c r="R564" s="175"/>
      <c r="S564" s="176"/>
      <c r="T564" s="176"/>
      <c r="U564" s="176"/>
      <c r="V564" s="176"/>
      <c r="W564" s="177"/>
      <c r="X564" s="177"/>
      <c r="Y564" s="177"/>
      <c r="Z564" s="177"/>
    </row>
    <row r="565" ht="15.75" customHeight="1">
      <c r="A565" s="178">
        <v>1.49202566E8</v>
      </c>
      <c r="B565" s="179" t="s">
        <v>1007</v>
      </c>
      <c r="C565" s="180">
        <v>8392624.0</v>
      </c>
      <c r="D565" s="180">
        <v>1252835.0</v>
      </c>
      <c r="E565" s="180">
        <v>1380564.0</v>
      </c>
      <c r="F565" s="180">
        <v>19226.0</v>
      </c>
      <c r="G565" s="180">
        <v>121232.0</v>
      </c>
      <c r="H565" s="180">
        <v>18149.0</v>
      </c>
      <c r="I565" s="180">
        <v>93393.0</v>
      </c>
      <c r="J565" s="180">
        <v>0.0</v>
      </c>
      <c r="K565" s="180">
        <v>252000.0</v>
      </c>
      <c r="L565" s="180">
        <v>2.483904274E9</v>
      </c>
      <c r="M565" s="175"/>
      <c r="N565" s="175"/>
      <c r="O565" s="175"/>
      <c r="P565" s="175"/>
      <c r="Q565" s="175"/>
      <c r="R565" s="175"/>
      <c r="S565" s="176"/>
      <c r="T565" s="176"/>
      <c r="U565" s="176"/>
      <c r="V565" s="176"/>
      <c r="W565" s="177"/>
      <c r="X565" s="177"/>
      <c r="Y565" s="177"/>
      <c r="Z565" s="177"/>
    </row>
    <row r="566" ht="15.75" customHeight="1">
      <c r="A566" s="178">
        <v>1.72549593E8</v>
      </c>
      <c r="B566" s="179" t="s">
        <v>1008</v>
      </c>
      <c r="C566" s="180">
        <v>8357849.0</v>
      </c>
      <c r="D566" s="180">
        <v>49168.0</v>
      </c>
      <c r="E566" s="180">
        <v>0.0</v>
      </c>
      <c r="F566" s="180">
        <v>0.0</v>
      </c>
      <c r="G566" s="180">
        <v>2411.0</v>
      </c>
      <c r="H566" s="180">
        <v>3024.0</v>
      </c>
      <c r="I566" s="180">
        <v>3225.0</v>
      </c>
      <c r="J566" s="180">
        <v>0.0</v>
      </c>
      <c r="K566" s="180">
        <v>8660.0</v>
      </c>
      <c r="L566" s="180">
        <v>1.736E8</v>
      </c>
      <c r="M566" s="175"/>
      <c r="N566" s="175"/>
      <c r="O566" s="175"/>
      <c r="P566" s="175"/>
      <c r="Q566" s="175"/>
      <c r="R566" s="175"/>
      <c r="S566" s="176"/>
      <c r="T566" s="176"/>
      <c r="U566" s="176"/>
      <c r="V566" s="176"/>
      <c r="W566" s="177"/>
      <c r="X566" s="177"/>
      <c r="Y566" s="177"/>
      <c r="Z566" s="177"/>
    </row>
    <row r="567" ht="15.75" customHeight="1">
      <c r="A567" s="178">
        <v>1.50478791E8</v>
      </c>
      <c r="B567" s="179" t="s">
        <v>1009</v>
      </c>
      <c r="C567" s="180">
        <v>8356528.0</v>
      </c>
      <c r="D567" s="180">
        <v>1948149.0</v>
      </c>
      <c r="E567" s="180">
        <v>816626.0</v>
      </c>
      <c r="F567" s="180">
        <v>2975.0</v>
      </c>
      <c r="G567" s="180">
        <v>71071.0</v>
      </c>
      <c r="H567" s="180">
        <v>55508.0</v>
      </c>
      <c r="I567" s="180">
        <v>141366.0</v>
      </c>
      <c r="J567" s="180">
        <v>8486.0</v>
      </c>
      <c r="K567" s="180">
        <v>279406.0</v>
      </c>
      <c r="L567" s="180">
        <v>0.0</v>
      </c>
      <c r="M567" s="175"/>
      <c r="N567" s="175"/>
      <c r="O567" s="175"/>
      <c r="P567" s="175"/>
      <c r="Q567" s="175"/>
      <c r="R567" s="175"/>
      <c r="S567" s="176"/>
      <c r="T567" s="176"/>
      <c r="U567" s="176"/>
      <c r="V567" s="176"/>
      <c r="W567" s="177"/>
      <c r="X567" s="177"/>
      <c r="Y567" s="177"/>
      <c r="Z567" s="177"/>
    </row>
    <row r="568" ht="15.75" customHeight="1">
      <c r="A568" s="178">
        <v>1.69582242E8</v>
      </c>
      <c r="B568" s="179" t="s">
        <v>1010</v>
      </c>
      <c r="C568" s="180">
        <v>8324116.0</v>
      </c>
      <c r="D568" s="180">
        <v>648542.0</v>
      </c>
      <c r="E568" s="180">
        <v>201117.0</v>
      </c>
      <c r="F568" s="180">
        <v>99491.0</v>
      </c>
      <c r="G568" s="180">
        <v>54524.0</v>
      </c>
      <c r="H568" s="180">
        <v>41404.0</v>
      </c>
      <c r="I568" s="180">
        <v>35398.0</v>
      </c>
      <c r="J568" s="180">
        <v>0.0</v>
      </c>
      <c r="K568" s="180">
        <v>230817.0</v>
      </c>
      <c r="L568" s="180">
        <v>4372189.0</v>
      </c>
      <c r="M568" s="175"/>
      <c r="N568" s="175"/>
      <c r="O568" s="175"/>
      <c r="P568" s="175"/>
      <c r="Q568" s="175"/>
      <c r="R568" s="175"/>
      <c r="S568" s="176"/>
      <c r="T568" s="176"/>
      <c r="U568" s="176"/>
      <c r="V568" s="176"/>
      <c r="W568" s="177"/>
      <c r="X568" s="177"/>
      <c r="Y568" s="177"/>
      <c r="Z568" s="177"/>
    </row>
    <row r="569" ht="15.75" customHeight="1">
      <c r="A569" s="178">
        <v>1.69510839E8</v>
      </c>
      <c r="B569" s="179" t="s">
        <v>1011</v>
      </c>
      <c r="C569" s="180">
        <v>8319667.0</v>
      </c>
      <c r="D569" s="180">
        <v>158957.0</v>
      </c>
      <c r="E569" s="180">
        <v>20168.0</v>
      </c>
      <c r="F569" s="180">
        <v>25269.0</v>
      </c>
      <c r="G569" s="180">
        <v>25668.0</v>
      </c>
      <c r="H569" s="180">
        <v>10027.0</v>
      </c>
      <c r="I569" s="180">
        <v>6246.0</v>
      </c>
      <c r="J569" s="180">
        <v>0.0</v>
      </c>
      <c r="K569" s="180">
        <v>67210.0</v>
      </c>
      <c r="L569" s="180">
        <v>168620.0</v>
      </c>
      <c r="M569" s="175"/>
      <c r="N569" s="175"/>
      <c r="O569" s="175"/>
      <c r="P569" s="175"/>
      <c r="Q569" s="175"/>
      <c r="R569" s="175"/>
      <c r="S569" s="176"/>
      <c r="T569" s="176"/>
      <c r="U569" s="176"/>
      <c r="V569" s="176"/>
      <c r="W569" s="177"/>
      <c r="X569" s="177"/>
      <c r="Y569" s="177"/>
      <c r="Z569" s="177"/>
    </row>
    <row r="570" ht="15.75" customHeight="1">
      <c r="A570" s="178">
        <v>1.69549209E8</v>
      </c>
      <c r="B570" s="179" t="s">
        <v>1012</v>
      </c>
      <c r="C570" s="180">
        <v>8319285.0</v>
      </c>
      <c r="D570" s="180">
        <v>643674.0</v>
      </c>
      <c r="E570" s="180">
        <v>349118.0</v>
      </c>
      <c r="F570" s="180">
        <v>6361.0</v>
      </c>
      <c r="G570" s="180">
        <v>6133.0</v>
      </c>
      <c r="H570" s="180">
        <v>24664.0</v>
      </c>
      <c r="I570" s="180">
        <v>53148.0</v>
      </c>
      <c r="J570" s="180">
        <v>0.0</v>
      </c>
      <c r="K570" s="180">
        <v>90306.0</v>
      </c>
      <c r="L570" s="180">
        <v>1372138.0</v>
      </c>
      <c r="M570" s="175"/>
      <c r="N570" s="175"/>
      <c r="O570" s="175"/>
      <c r="P570" s="175"/>
      <c r="Q570" s="175"/>
      <c r="R570" s="175"/>
      <c r="S570" s="176"/>
      <c r="T570" s="176"/>
      <c r="U570" s="176"/>
      <c r="V570" s="176"/>
      <c r="W570" s="177"/>
      <c r="X570" s="177"/>
      <c r="Y570" s="177"/>
      <c r="Z570" s="177"/>
    </row>
    <row r="571" ht="15.75" customHeight="1">
      <c r="A571" s="178">
        <v>1.74211912E8</v>
      </c>
      <c r="B571" s="179" t="s">
        <v>1013</v>
      </c>
      <c r="C571" s="180">
        <v>8308875.0</v>
      </c>
      <c r="D571" s="180">
        <v>200960.0</v>
      </c>
      <c r="E571" s="180">
        <v>281312.0</v>
      </c>
      <c r="F571" s="180">
        <v>334.0</v>
      </c>
      <c r="G571" s="180">
        <v>0.0</v>
      </c>
      <c r="H571" s="180">
        <v>2841.0</v>
      </c>
      <c r="I571" s="180">
        <v>18953.0</v>
      </c>
      <c r="J571" s="180">
        <v>0.0</v>
      </c>
      <c r="K571" s="180">
        <v>22128.0</v>
      </c>
      <c r="L571" s="180">
        <v>1.04E7</v>
      </c>
      <c r="M571" s="175"/>
      <c r="N571" s="175"/>
      <c r="O571" s="175"/>
      <c r="P571" s="175"/>
      <c r="Q571" s="175"/>
      <c r="R571" s="175"/>
      <c r="S571" s="176"/>
      <c r="T571" s="176"/>
      <c r="U571" s="176"/>
      <c r="V571" s="176"/>
      <c r="W571" s="177"/>
      <c r="X571" s="177"/>
      <c r="Y571" s="177"/>
      <c r="Z571" s="177"/>
    </row>
    <row r="572" ht="15.75" customHeight="1">
      <c r="A572" s="178">
        <v>1.64987001E8</v>
      </c>
      <c r="B572" s="179" t="s">
        <v>1014</v>
      </c>
      <c r="C572" s="180">
        <v>8302812.0</v>
      </c>
      <c r="D572" s="180">
        <v>1606066.0</v>
      </c>
      <c r="E572" s="180">
        <v>265470.0</v>
      </c>
      <c r="F572" s="180">
        <v>141981.0</v>
      </c>
      <c r="G572" s="180">
        <v>310319.0</v>
      </c>
      <c r="H572" s="180">
        <v>107158.0</v>
      </c>
      <c r="I572" s="180">
        <v>52840.0</v>
      </c>
      <c r="J572" s="180">
        <v>0.0</v>
      </c>
      <c r="K572" s="180">
        <v>612298.0</v>
      </c>
      <c r="L572" s="180">
        <v>1.132356E7</v>
      </c>
      <c r="M572" s="175"/>
      <c r="N572" s="175"/>
      <c r="O572" s="175"/>
      <c r="P572" s="175"/>
      <c r="Q572" s="175"/>
      <c r="R572" s="175"/>
      <c r="S572" s="176"/>
      <c r="T572" s="176"/>
      <c r="U572" s="176"/>
      <c r="V572" s="176"/>
      <c r="W572" s="177"/>
      <c r="X572" s="177"/>
      <c r="Y572" s="177"/>
      <c r="Z572" s="177"/>
    </row>
    <row r="573" ht="15.75" customHeight="1">
      <c r="A573" s="178">
        <v>1.69579918E8</v>
      </c>
      <c r="B573" s="179" t="s">
        <v>1015</v>
      </c>
      <c r="C573" s="180">
        <v>8281640.0</v>
      </c>
      <c r="D573" s="180">
        <v>1764222.0</v>
      </c>
      <c r="E573" s="180">
        <v>236087.0</v>
      </c>
      <c r="F573" s="180">
        <v>245473.0</v>
      </c>
      <c r="G573" s="180">
        <v>117150.0</v>
      </c>
      <c r="H573" s="180">
        <v>226152.0</v>
      </c>
      <c r="I573" s="180">
        <v>57622.0</v>
      </c>
      <c r="J573" s="180">
        <v>0.0</v>
      </c>
      <c r="K573" s="180">
        <v>646397.0</v>
      </c>
      <c r="L573" s="180">
        <v>7467062.0</v>
      </c>
      <c r="M573" s="175"/>
      <c r="N573" s="175"/>
      <c r="O573" s="175"/>
      <c r="P573" s="175"/>
      <c r="Q573" s="175"/>
      <c r="R573" s="175"/>
      <c r="S573" s="176"/>
      <c r="T573" s="176"/>
      <c r="U573" s="176"/>
      <c r="V573" s="176"/>
      <c r="W573" s="177"/>
      <c r="X573" s="177"/>
      <c r="Y573" s="177"/>
      <c r="Z573" s="177"/>
    </row>
    <row r="574" ht="15.75" customHeight="1">
      <c r="A574" s="178">
        <v>1.69491203E8</v>
      </c>
      <c r="B574" s="179" t="s">
        <v>1016</v>
      </c>
      <c r="C574" s="180">
        <v>8280908.0</v>
      </c>
      <c r="D574" s="180">
        <v>1954216.0</v>
      </c>
      <c r="E574" s="180">
        <v>591002.0</v>
      </c>
      <c r="F574" s="180">
        <v>16530.0</v>
      </c>
      <c r="G574" s="180">
        <v>124925.0</v>
      </c>
      <c r="H574" s="180">
        <v>237280.0</v>
      </c>
      <c r="I574" s="180">
        <v>75194.0</v>
      </c>
      <c r="J574" s="180">
        <v>0.0</v>
      </c>
      <c r="K574" s="180">
        <v>453929.0</v>
      </c>
      <c r="L574" s="180">
        <v>0.0</v>
      </c>
      <c r="M574" s="175"/>
      <c r="N574" s="175"/>
      <c r="O574" s="175"/>
      <c r="P574" s="175"/>
      <c r="Q574" s="175"/>
      <c r="R574" s="175"/>
      <c r="S574" s="176"/>
      <c r="T574" s="176"/>
      <c r="U574" s="176"/>
      <c r="V574" s="176"/>
      <c r="W574" s="177"/>
      <c r="X574" s="177"/>
      <c r="Y574" s="177"/>
      <c r="Z574" s="177"/>
    </row>
    <row r="575" ht="15.75" customHeight="1">
      <c r="A575" s="178">
        <v>1.69472641E8</v>
      </c>
      <c r="B575" s="179" t="s">
        <v>1017</v>
      </c>
      <c r="C575" s="180">
        <v>8278989.0</v>
      </c>
      <c r="D575" s="180">
        <v>2087277.0</v>
      </c>
      <c r="E575" s="180">
        <v>649202.0</v>
      </c>
      <c r="F575" s="180">
        <v>128545.0</v>
      </c>
      <c r="G575" s="180">
        <v>484049.0</v>
      </c>
      <c r="H575" s="180">
        <v>41040.0</v>
      </c>
      <c r="I575" s="180">
        <v>92931.0</v>
      </c>
      <c r="J575" s="180">
        <v>0.0</v>
      </c>
      <c r="K575" s="180">
        <v>746565.0</v>
      </c>
      <c r="L575" s="180">
        <v>0.0</v>
      </c>
      <c r="M575" s="175"/>
      <c r="N575" s="175"/>
      <c r="O575" s="175"/>
      <c r="P575" s="175"/>
      <c r="Q575" s="175"/>
      <c r="R575" s="175"/>
      <c r="S575" s="176"/>
      <c r="T575" s="176"/>
      <c r="U575" s="176"/>
      <c r="V575" s="176"/>
      <c r="W575" s="177"/>
      <c r="X575" s="177"/>
      <c r="Y575" s="177"/>
      <c r="Z575" s="177"/>
    </row>
    <row r="576" ht="15.75" customHeight="1">
      <c r="A576" s="178">
        <v>1.72686427E8</v>
      </c>
      <c r="B576" s="179" t="s">
        <v>1018</v>
      </c>
      <c r="C576" s="180">
        <v>8259162.0</v>
      </c>
      <c r="D576" s="180">
        <v>814211.0</v>
      </c>
      <c r="E576" s="180">
        <v>75314.0</v>
      </c>
      <c r="F576" s="180">
        <v>24248.0</v>
      </c>
      <c r="G576" s="180">
        <v>120747.0</v>
      </c>
      <c r="H576" s="180">
        <v>52827.0</v>
      </c>
      <c r="I576" s="180">
        <v>35656.0</v>
      </c>
      <c r="J576" s="180">
        <v>0.0</v>
      </c>
      <c r="K576" s="180">
        <v>233478.0</v>
      </c>
      <c r="L576" s="180">
        <v>300000.0</v>
      </c>
      <c r="M576" s="175"/>
      <c r="N576" s="175"/>
      <c r="O576" s="175"/>
      <c r="P576" s="175"/>
      <c r="Q576" s="175"/>
      <c r="R576" s="175"/>
      <c r="S576" s="176"/>
      <c r="T576" s="176"/>
      <c r="U576" s="176"/>
      <c r="V576" s="176"/>
      <c r="W576" s="177"/>
      <c r="X576" s="177"/>
      <c r="Y576" s="177"/>
      <c r="Z576" s="177"/>
    </row>
    <row r="577" ht="15.75" customHeight="1">
      <c r="A577" s="178">
        <v>1.69523091E8</v>
      </c>
      <c r="B577" s="179" t="s">
        <v>1019</v>
      </c>
      <c r="C577" s="180">
        <v>8257645.0</v>
      </c>
      <c r="D577" s="180">
        <v>1132787.0</v>
      </c>
      <c r="E577" s="180">
        <v>1011364.0</v>
      </c>
      <c r="F577" s="180">
        <v>260966.0</v>
      </c>
      <c r="G577" s="180">
        <v>135905.0</v>
      </c>
      <c r="H577" s="180">
        <v>14716.0</v>
      </c>
      <c r="I577" s="180">
        <v>6364.0</v>
      </c>
      <c r="J577" s="180">
        <v>34314.0</v>
      </c>
      <c r="K577" s="180">
        <v>452265.0</v>
      </c>
      <c r="L577" s="180">
        <v>0.0</v>
      </c>
      <c r="M577" s="175"/>
      <c r="N577" s="175"/>
      <c r="O577" s="175"/>
      <c r="P577" s="175"/>
      <c r="Q577" s="175"/>
      <c r="R577" s="175"/>
      <c r="S577" s="176"/>
      <c r="T577" s="176"/>
      <c r="U577" s="176"/>
      <c r="V577" s="176"/>
      <c r="W577" s="177"/>
      <c r="X577" s="177"/>
      <c r="Y577" s="177"/>
      <c r="Z577" s="177"/>
    </row>
    <row r="578" ht="15.75" customHeight="1">
      <c r="A578" s="178">
        <v>1.6953661E8</v>
      </c>
      <c r="B578" s="179" t="s">
        <v>1020</v>
      </c>
      <c r="C578" s="180">
        <v>8245629.0</v>
      </c>
      <c r="D578" s="180">
        <v>830181.0</v>
      </c>
      <c r="E578" s="180">
        <v>192934.0</v>
      </c>
      <c r="F578" s="180">
        <v>49435.0</v>
      </c>
      <c r="G578" s="180">
        <v>164222.0</v>
      </c>
      <c r="H578" s="180">
        <v>111825.0</v>
      </c>
      <c r="I578" s="180">
        <v>4455.0</v>
      </c>
      <c r="J578" s="180">
        <v>0.0</v>
      </c>
      <c r="K578" s="180">
        <v>329937.0</v>
      </c>
      <c r="L578" s="180">
        <v>0.0</v>
      </c>
      <c r="M578" s="175"/>
      <c r="N578" s="175"/>
      <c r="O578" s="175"/>
      <c r="P578" s="175"/>
      <c r="Q578" s="175"/>
      <c r="R578" s="175"/>
      <c r="S578" s="176"/>
      <c r="T578" s="176"/>
      <c r="U578" s="176"/>
      <c r="V578" s="176"/>
      <c r="W578" s="177"/>
      <c r="X578" s="177"/>
      <c r="Y578" s="177"/>
      <c r="Z578" s="177"/>
    </row>
    <row r="579" ht="15.75" customHeight="1">
      <c r="A579" s="178">
        <v>1.69536794E8</v>
      </c>
      <c r="B579" s="179" t="s">
        <v>1021</v>
      </c>
      <c r="C579" s="180">
        <v>8230529.0</v>
      </c>
      <c r="D579" s="180">
        <v>241924.0</v>
      </c>
      <c r="E579" s="180">
        <v>126063.0</v>
      </c>
      <c r="F579" s="180">
        <v>11162.0</v>
      </c>
      <c r="G579" s="180">
        <v>30825.0</v>
      </c>
      <c r="H579" s="180">
        <v>37198.0</v>
      </c>
      <c r="I579" s="180">
        <v>2925.0</v>
      </c>
      <c r="J579" s="180">
        <v>0.0</v>
      </c>
      <c r="K579" s="180">
        <v>82110.0</v>
      </c>
      <c r="L579" s="180">
        <v>0.0</v>
      </c>
      <c r="M579" s="175"/>
      <c r="N579" s="175"/>
      <c r="O579" s="175"/>
      <c r="P579" s="175"/>
      <c r="Q579" s="175"/>
      <c r="R579" s="175"/>
      <c r="S579" s="176"/>
      <c r="T579" s="176"/>
      <c r="U579" s="176"/>
      <c r="V579" s="176"/>
      <c r="W579" s="177"/>
      <c r="X579" s="177"/>
      <c r="Y579" s="177"/>
      <c r="Z579" s="177"/>
    </row>
    <row r="580" ht="15.75" customHeight="1">
      <c r="A580" s="178">
        <v>1.71572091E8</v>
      </c>
      <c r="B580" s="179" t="s">
        <v>1022</v>
      </c>
      <c r="C580" s="180">
        <v>8191872.0</v>
      </c>
      <c r="D580" s="180">
        <v>2608128.0</v>
      </c>
      <c r="E580" s="180">
        <v>410012.0</v>
      </c>
      <c r="F580" s="180">
        <v>16410.0</v>
      </c>
      <c r="G580" s="180">
        <v>136713.0</v>
      </c>
      <c r="H580" s="180">
        <v>100370.0</v>
      </c>
      <c r="I580" s="180">
        <v>192994.0</v>
      </c>
      <c r="J580" s="180">
        <v>0.0</v>
      </c>
      <c r="K580" s="180">
        <v>446487.0</v>
      </c>
      <c r="L580" s="180">
        <v>6.23576929E8</v>
      </c>
      <c r="M580" s="175"/>
      <c r="N580" s="175"/>
      <c r="O580" s="175"/>
      <c r="P580" s="175"/>
      <c r="Q580" s="175"/>
      <c r="R580" s="175"/>
      <c r="S580" s="176"/>
      <c r="T580" s="176"/>
      <c r="U580" s="176"/>
      <c r="V580" s="176"/>
      <c r="W580" s="177"/>
      <c r="X580" s="177"/>
      <c r="Y580" s="177"/>
      <c r="Z580" s="177"/>
    </row>
    <row r="581" ht="15.75" customHeight="1">
      <c r="A581" s="178">
        <v>1.69545122E8</v>
      </c>
      <c r="B581" s="179" t="s">
        <v>1023</v>
      </c>
      <c r="C581" s="180">
        <v>8181001.0</v>
      </c>
      <c r="D581" s="180">
        <v>4213015.0</v>
      </c>
      <c r="E581" s="180">
        <v>658155.0</v>
      </c>
      <c r="F581" s="180">
        <v>378366.0</v>
      </c>
      <c r="G581" s="180">
        <v>1294711.0</v>
      </c>
      <c r="H581" s="180">
        <v>244035.0</v>
      </c>
      <c r="I581" s="180">
        <v>37212.0</v>
      </c>
      <c r="J581" s="180">
        <v>9983.0</v>
      </c>
      <c r="K581" s="180">
        <v>1964307.0</v>
      </c>
      <c r="L581" s="180">
        <v>2648837.0</v>
      </c>
      <c r="M581" s="175"/>
      <c r="N581" s="175"/>
      <c r="O581" s="175"/>
      <c r="P581" s="175"/>
      <c r="Q581" s="175"/>
      <c r="R581" s="175"/>
      <c r="S581" s="176"/>
      <c r="T581" s="176"/>
      <c r="U581" s="176"/>
      <c r="V581" s="176"/>
      <c r="W581" s="177"/>
      <c r="X581" s="177"/>
      <c r="Y581" s="177"/>
      <c r="Z581" s="177"/>
    </row>
    <row r="582" ht="15.75" customHeight="1">
      <c r="A582" s="178">
        <v>1.76888778E8</v>
      </c>
      <c r="B582" s="179" t="s">
        <v>1024</v>
      </c>
      <c r="C582" s="180">
        <v>8156986.0</v>
      </c>
      <c r="D582" s="180">
        <v>29655.0</v>
      </c>
      <c r="E582" s="180">
        <v>64375.0</v>
      </c>
      <c r="F582" s="180">
        <v>685.0</v>
      </c>
      <c r="G582" s="180">
        <v>122.0</v>
      </c>
      <c r="H582" s="180">
        <v>476.0</v>
      </c>
      <c r="I582" s="180">
        <v>2737.0</v>
      </c>
      <c r="J582" s="180">
        <v>0.0</v>
      </c>
      <c r="K582" s="180">
        <v>4020.0</v>
      </c>
      <c r="L582" s="180">
        <v>1.69104318E8</v>
      </c>
      <c r="M582" s="175"/>
      <c r="N582" s="175"/>
      <c r="O582" s="175"/>
      <c r="P582" s="175"/>
      <c r="Q582" s="175"/>
      <c r="R582" s="175"/>
      <c r="S582" s="176"/>
      <c r="T582" s="176"/>
      <c r="U582" s="176"/>
      <c r="V582" s="176"/>
      <c r="W582" s="177"/>
      <c r="X582" s="177"/>
      <c r="Y582" s="177"/>
      <c r="Z582" s="177"/>
    </row>
    <row r="583" ht="15.75" customHeight="1">
      <c r="A583" s="178">
        <v>1.70271379E8</v>
      </c>
      <c r="B583" s="179" t="s">
        <v>1025</v>
      </c>
      <c r="C583" s="180">
        <v>8148223.0</v>
      </c>
      <c r="D583" s="180">
        <v>89238.0</v>
      </c>
      <c r="E583" s="180">
        <v>0.0</v>
      </c>
      <c r="F583" s="180">
        <v>0.0</v>
      </c>
      <c r="G583" s="180">
        <v>2014.0</v>
      </c>
      <c r="H583" s="180">
        <v>0.0</v>
      </c>
      <c r="I583" s="180">
        <v>8521.0</v>
      </c>
      <c r="J583" s="180">
        <v>0.0</v>
      </c>
      <c r="K583" s="180">
        <v>10535.0</v>
      </c>
      <c r="L583" s="180">
        <v>9.4599558E8</v>
      </c>
      <c r="M583" s="175"/>
      <c r="N583" s="175"/>
      <c r="O583" s="175"/>
      <c r="P583" s="175"/>
      <c r="Q583" s="175"/>
      <c r="R583" s="175"/>
      <c r="S583" s="176"/>
      <c r="T583" s="176"/>
      <c r="U583" s="176"/>
      <c r="V583" s="176"/>
      <c r="W583" s="177"/>
      <c r="X583" s="177"/>
      <c r="Y583" s="177"/>
      <c r="Z583" s="177"/>
    </row>
    <row r="584" ht="15.75" customHeight="1">
      <c r="A584" s="178">
        <v>1.70526632E8</v>
      </c>
      <c r="B584" s="179" t="s">
        <v>1026</v>
      </c>
      <c r="C584" s="180">
        <v>8144052.0</v>
      </c>
      <c r="D584" s="180">
        <v>41427.0</v>
      </c>
      <c r="E584" s="180">
        <v>0.0</v>
      </c>
      <c r="F584" s="180">
        <v>4335.0</v>
      </c>
      <c r="G584" s="180">
        <v>14923.0</v>
      </c>
      <c r="H584" s="180">
        <v>1786.0</v>
      </c>
      <c r="I584" s="180">
        <v>357.0</v>
      </c>
      <c r="J584" s="180">
        <v>0.0</v>
      </c>
      <c r="K584" s="180">
        <v>21401.0</v>
      </c>
      <c r="L584" s="180">
        <v>1.10512703E8</v>
      </c>
      <c r="M584" s="175"/>
      <c r="N584" s="175"/>
      <c r="O584" s="175"/>
      <c r="P584" s="175"/>
      <c r="Q584" s="175"/>
      <c r="R584" s="175"/>
      <c r="S584" s="176"/>
      <c r="T584" s="176"/>
      <c r="U584" s="176"/>
      <c r="V584" s="176"/>
      <c r="W584" s="177"/>
      <c r="X584" s="177"/>
      <c r="Y584" s="177"/>
      <c r="Z584" s="177"/>
    </row>
    <row r="585" ht="15.75" customHeight="1">
      <c r="A585" s="178">
        <v>1.69404803E8</v>
      </c>
      <c r="B585" s="179" t="s">
        <v>1027</v>
      </c>
      <c r="C585" s="180">
        <v>8128377.0</v>
      </c>
      <c r="D585" s="180">
        <v>5667534.0</v>
      </c>
      <c r="E585" s="180">
        <v>281488.0</v>
      </c>
      <c r="F585" s="180">
        <v>467973.0</v>
      </c>
      <c r="G585" s="180">
        <v>964876.0</v>
      </c>
      <c r="H585" s="180">
        <v>240857.0</v>
      </c>
      <c r="I585" s="180">
        <v>242026.0</v>
      </c>
      <c r="J585" s="180">
        <v>13025.0</v>
      </c>
      <c r="K585" s="180">
        <v>1928757.0</v>
      </c>
      <c r="L585" s="180">
        <v>5314066.0</v>
      </c>
      <c r="M585" s="175"/>
      <c r="N585" s="175"/>
      <c r="O585" s="175"/>
      <c r="P585" s="175"/>
      <c r="Q585" s="175"/>
      <c r="R585" s="175"/>
      <c r="S585" s="176"/>
      <c r="T585" s="176"/>
      <c r="U585" s="176"/>
      <c r="V585" s="176"/>
      <c r="W585" s="177"/>
      <c r="X585" s="177"/>
      <c r="Y585" s="177"/>
      <c r="Z585" s="177"/>
    </row>
    <row r="586" ht="15.75" customHeight="1">
      <c r="A586" s="178">
        <v>1.69562344E8</v>
      </c>
      <c r="B586" s="179" t="s">
        <v>1028</v>
      </c>
      <c r="C586" s="180">
        <v>8106639.0</v>
      </c>
      <c r="D586" s="180">
        <v>226095.0</v>
      </c>
      <c r="E586" s="180">
        <v>0.0</v>
      </c>
      <c r="F586" s="180">
        <v>2185.0</v>
      </c>
      <c r="G586" s="180">
        <v>24894.0</v>
      </c>
      <c r="H586" s="180">
        <v>33045.0</v>
      </c>
      <c r="I586" s="180">
        <v>4369.0</v>
      </c>
      <c r="J586" s="180">
        <v>0.0</v>
      </c>
      <c r="K586" s="180">
        <v>64493.0</v>
      </c>
      <c r="L586" s="180">
        <v>0.0</v>
      </c>
      <c r="M586" s="175"/>
      <c r="N586" s="175"/>
      <c r="O586" s="175"/>
      <c r="P586" s="175"/>
      <c r="Q586" s="175"/>
      <c r="R586" s="175"/>
      <c r="S586" s="176"/>
      <c r="T586" s="176"/>
      <c r="U586" s="176"/>
      <c r="V586" s="176"/>
      <c r="W586" s="177"/>
      <c r="X586" s="177"/>
      <c r="Y586" s="177"/>
      <c r="Z586" s="177"/>
    </row>
    <row r="587" ht="15.75" customHeight="1">
      <c r="A587" s="178">
        <v>1.70289049E8</v>
      </c>
      <c r="B587" s="179" t="s">
        <v>1029</v>
      </c>
      <c r="C587" s="180">
        <v>8105694.0</v>
      </c>
      <c r="D587" s="180">
        <v>2192405.0</v>
      </c>
      <c r="E587" s="180">
        <v>198246.0</v>
      </c>
      <c r="F587" s="180">
        <v>3248.0</v>
      </c>
      <c r="G587" s="180">
        <v>249857.0</v>
      </c>
      <c r="H587" s="180">
        <v>219343.0</v>
      </c>
      <c r="I587" s="180">
        <v>81467.0</v>
      </c>
      <c r="J587" s="180">
        <v>0.0</v>
      </c>
      <c r="K587" s="180">
        <v>553915.0</v>
      </c>
      <c r="L587" s="180">
        <v>4.63401863E8</v>
      </c>
      <c r="M587" s="175"/>
      <c r="N587" s="175"/>
      <c r="O587" s="175"/>
      <c r="P587" s="175"/>
      <c r="Q587" s="175"/>
      <c r="R587" s="175"/>
      <c r="S587" s="176"/>
      <c r="T587" s="176"/>
      <c r="U587" s="176"/>
      <c r="V587" s="176"/>
      <c r="W587" s="177"/>
      <c r="X587" s="177"/>
      <c r="Y587" s="177"/>
      <c r="Z587" s="177"/>
    </row>
    <row r="588" ht="15.75" customHeight="1">
      <c r="A588" s="178">
        <v>1.7688859E8</v>
      </c>
      <c r="B588" s="179" t="s">
        <v>1030</v>
      </c>
      <c r="C588" s="180">
        <v>8074271.0</v>
      </c>
      <c r="D588" s="180">
        <v>119214.0</v>
      </c>
      <c r="E588" s="180">
        <v>52900.0</v>
      </c>
      <c r="F588" s="180">
        <v>0.0</v>
      </c>
      <c r="G588" s="180">
        <v>22973.0</v>
      </c>
      <c r="H588" s="180">
        <v>2477.0</v>
      </c>
      <c r="I588" s="180">
        <v>6336.0</v>
      </c>
      <c r="J588" s="180">
        <v>0.0</v>
      </c>
      <c r="K588" s="180">
        <v>31786.0</v>
      </c>
      <c r="L588" s="180">
        <v>1.77538825E8</v>
      </c>
      <c r="M588" s="175"/>
      <c r="N588" s="175"/>
      <c r="O588" s="175"/>
      <c r="P588" s="175"/>
      <c r="Q588" s="175"/>
      <c r="R588" s="175"/>
      <c r="S588" s="176"/>
      <c r="T588" s="176"/>
      <c r="U588" s="176"/>
      <c r="V588" s="176"/>
      <c r="W588" s="177"/>
      <c r="X588" s="177"/>
      <c r="Y588" s="177"/>
      <c r="Z588" s="177"/>
    </row>
    <row r="589" ht="15.75" customHeight="1">
      <c r="A589" s="178">
        <v>1.72764901E8</v>
      </c>
      <c r="B589" s="179" t="s">
        <v>1031</v>
      </c>
      <c r="C589" s="180">
        <v>8067593.0</v>
      </c>
      <c r="D589" s="180">
        <v>237123.0</v>
      </c>
      <c r="E589" s="180">
        <v>68738.0</v>
      </c>
      <c r="F589" s="180">
        <v>345.0</v>
      </c>
      <c r="G589" s="180">
        <v>22.0</v>
      </c>
      <c r="H589" s="180">
        <v>1075.0</v>
      </c>
      <c r="I589" s="180">
        <v>23271.0</v>
      </c>
      <c r="J589" s="180">
        <v>0.0</v>
      </c>
      <c r="K589" s="180">
        <v>24713.0</v>
      </c>
      <c r="L589" s="180">
        <v>2.6094231E7</v>
      </c>
      <c r="M589" s="175"/>
      <c r="N589" s="175"/>
      <c r="O589" s="175"/>
      <c r="P589" s="175"/>
      <c r="Q589" s="175"/>
      <c r="R589" s="175"/>
      <c r="S589" s="176"/>
      <c r="T589" s="176"/>
      <c r="U589" s="176"/>
      <c r="V589" s="176"/>
      <c r="W589" s="177"/>
      <c r="X589" s="177"/>
      <c r="Y589" s="177"/>
      <c r="Z589" s="177"/>
    </row>
    <row r="590" ht="15.75" customHeight="1">
      <c r="A590" s="178">
        <v>1.56593602E8</v>
      </c>
      <c r="B590" s="179" t="s">
        <v>1032</v>
      </c>
      <c r="C590" s="180">
        <v>8015262.0</v>
      </c>
      <c r="D590" s="180">
        <v>650718.0</v>
      </c>
      <c r="E590" s="180">
        <v>61133.0</v>
      </c>
      <c r="F590" s="180">
        <v>271401.0</v>
      </c>
      <c r="G590" s="180">
        <v>218871.0</v>
      </c>
      <c r="H590" s="180">
        <v>38889.0</v>
      </c>
      <c r="I590" s="180">
        <v>314.0</v>
      </c>
      <c r="J590" s="180">
        <v>0.0</v>
      </c>
      <c r="K590" s="180">
        <v>529475.0</v>
      </c>
      <c r="L590" s="180">
        <v>6778539.0</v>
      </c>
      <c r="M590" s="175"/>
      <c r="N590" s="175"/>
      <c r="O590" s="175"/>
      <c r="P590" s="175"/>
      <c r="Q590" s="175"/>
      <c r="R590" s="175"/>
      <c r="S590" s="176"/>
      <c r="T590" s="176"/>
      <c r="U590" s="176"/>
      <c r="V590" s="176"/>
      <c r="W590" s="177"/>
      <c r="X590" s="177"/>
      <c r="Y590" s="177"/>
      <c r="Z590" s="177"/>
    </row>
    <row r="591" ht="15.75" customHeight="1">
      <c r="A591" s="178">
        <v>1.69559007E8</v>
      </c>
      <c r="B591" s="179" t="s">
        <v>1033</v>
      </c>
      <c r="C591" s="180">
        <v>8012113.0</v>
      </c>
      <c r="D591" s="180">
        <v>586837.0</v>
      </c>
      <c r="E591" s="180">
        <v>511493.0</v>
      </c>
      <c r="F591" s="180">
        <v>55967.0</v>
      </c>
      <c r="G591" s="180">
        <v>5854.0</v>
      </c>
      <c r="H591" s="180">
        <v>6504.0</v>
      </c>
      <c r="I591" s="180">
        <v>42376.0</v>
      </c>
      <c r="J591" s="180">
        <v>5708.0</v>
      </c>
      <c r="K591" s="180">
        <v>116409.0</v>
      </c>
      <c r="L591" s="180">
        <v>0.0</v>
      </c>
      <c r="M591" s="175"/>
      <c r="N591" s="175"/>
      <c r="O591" s="175"/>
      <c r="P591" s="175"/>
      <c r="Q591" s="175"/>
      <c r="R591" s="175"/>
      <c r="S591" s="176"/>
      <c r="T591" s="176"/>
      <c r="U591" s="176"/>
      <c r="V591" s="176"/>
      <c r="W591" s="177"/>
      <c r="X591" s="177"/>
      <c r="Y591" s="177"/>
      <c r="Z591" s="177"/>
    </row>
    <row r="592" ht="15.75" customHeight="1">
      <c r="A592" s="178">
        <v>1.71594359E8</v>
      </c>
      <c r="B592" s="179" t="s">
        <v>1034</v>
      </c>
      <c r="C592" s="180">
        <v>7971862.0</v>
      </c>
      <c r="D592" s="180">
        <v>740363.0</v>
      </c>
      <c r="E592" s="180">
        <v>669406.0</v>
      </c>
      <c r="F592" s="180">
        <v>11607.0</v>
      </c>
      <c r="G592" s="180">
        <v>0.0</v>
      </c>
      <c r="H592" s="180">
        <v>943.0</v>
      </c>
      <c r="I592" s="180">
        <v>31075.0</v>
      </c>
      <c r="J592" s="180">
        <v>21176.0</v>
      </c>
      <c r="K592" s="180">
        <v>64801.0</v>
      </c>
      <c r="L592" s="180">
        <v>1.69202132E8</v>
      </c>
      <c r="M592" s="175"/>
      <c r="N592" s="175"/>
      <c r="O592" s="175"/>
      <c r="P592" s="175"/>
      <c r="Q592" s="175"/>
      <c r="R592" s="175"/>
      <c r="S592" s="176"/>
      <c r="T592" s="176"/>
      <c r="U592" s="176"/>
      <c r="V592" s="176"/>
      <c r="W592" s="177"/>
      <c r="X592" s="177"/>
      <c r="Y592" s="177"/>
      <c r="Z592" s="177"/>
    </row>
    <row r="593" ht="15.75" customHeight="1">
      <c r="A593" s="178">
        <v>1.69508998E8</v>
      </c>
      <c r="B593" s="179" t="s">
        <v>1035</v>
      </c>
      <c r="C593" s="180">
        <v>7964706.0</v>
      </c>
      <c r="D593" s="180">
        <v>707906.0</v>
      </c>
      <c r="E593" s="180">
        <v>523458.0</v>
      </c>
      <c r="F593" s="180">
        <v>20384.0</v>
      </c>
      <c r="G593" s="180">
        <v>3571.0</v>
      </c>
      <c r="H593" s="180">
        <v>627.0</v>
      </c>
      <c r="I593" s="180">
        <v>69418.0</v>
      </c>
      <c r="J593" s="180">
        <v>0.0</v>
      </c>
      <c r="K593" s="180">
        <v>94000.0</v>
      </c>
      <c r="L593" s="180">
        <v>7.99133867E8</v>
      </c>
      <c r="M593" s="175"/>
      <c r="N593" s="175"/>
      <c r="O593" s="175"/>
      <c r="P593" s="175"/>
      <c r="Q593" s="175"/>
      <c r="R593" s="175"/>
      <c r="S593" s="176"/>
      <c r="T593" s="176"/>
      <c r="U593" s="176"/>
      <c r="V593" s="176"/>
      <c r="W593" s="177"/>
      <c r="X593" s="177"/>
      <c r="Y593" s="177"/>
      <c r="Z593" s="177"/>
    </row>
    <row r="594" ht="15.75" customHeight="1">
      <c r="A594" s="178">
        <v>1.69579385E8</v>
      </c>
      <c r="B594" s="179" t="s">
        <v>1036</v>
      </c>
      <c r="C594" s="180">
        <v>7910910.0</v>
      </c>
      <c r="D594" s="180">
        <v>1409807.0</v>
      </c>
      <c r="E594" s="180">
        <v>988758.0</v>
      </c>
      <c r="F594" s="180">
        <v>94795.0</v>
      </c>
      <c r="G594" s="180">
        <v>203726.0</v>
      </c>
      <c r="H594" s="180">
        <v>62999.0</v>
      </c>
      <c r="I594" s="180">
        <v>48844.0</v>
      </c>
      <c r="J594" s="180">
        <v>12148.0</v>
      </c>
      <c r="K594" s="180">
        <v>422512.0</v>
      </c>
      <c r="L594" s="180">
        <v>0.0</v>
      </c>
      <c r="M594" s="175"/>
      <c r="N594" s="175"/>
      <c r="O594" s="175"/>
      <c r="P594" s="175"/>
      <c r="Q594" s="175"/>
      <c r="R594" s="175"/>
      <c r="S594" s="176"/>
      <c r="T594" s="176"/>
      <c r="U594" s="176"/>
      <c r="V594" s="176"/>
      <c r="W594" s="177"/>
      <c r="X594" s="177"/>
      <c r="Y594" s="177"/>
      <c r="Z594" s="177"/>
    </row>
    <row r="595" ht="15.75" customHeight="1">
      <c r="A595" s="178">
        <v>9.783893E7</v>
      </c>
      <c r="B595" s="179" t="s">
        <v>1037</v>
      </c>
      <c r="C595" s="180">
        <v>7865338.0</v>
      </c>
      <c r="D595" s="180">
        <v>1448962.0</v>
      </c>
      <c r="E595" s="180">
        <v>138799.0</v>
      </c>
      <c r="F595" s="180">
        <v>104001.0</v>
      </c>
      <c r="G595" s="180">
        <v>306924.0</v>
      </c>
      <c r="H595" s="180">
        <v>87306.0</v>
      </c>
      <c r="I595" s="180">
        <v>46509.0</v>
      </c>
      <c r="J595" s="180">
        <v>0.0</v>
      </c>
      <c r="K595" s="180">
        <v>544740.0</v>
      </c>
      <c r="L595" s="180">
        <v>2768618.0</v>
      </c>
      <c r="M595" s="175"/>
      <c r="N595" s="175"/>
      <c r="O595" s="175"/>
      <c r="P595" s="175"/>
      <c r="Q595" s="175"/>
      <c r="R595" s="175"/>
      <c r="S595" s="176"/>
      <c r="T595" s="176"/>
      <c r="U595" s="176"/>
      <c r="V595" s="176"/>
      <c r="W595" s="177"/>
      <c r="X595" s="177"/>
      <c r="Y595" s="177"/>
      <c r="Z595" s="177"/>
    </row>
    <row r="596" ht="15.75" customHeight="1">
      <c r="A596" s="178">
        <v>1.69477935E8</v>
      </c>
      <c r="B596" s="179" t="s">
        <v>1038</v>
      </c>
      <c r="C596" s="180">
        <v>7844856.0</v>
      </c>
      <c r="D596" s="180">
        <v>1372976.0</v>
      </c>
      <c r="E596" s="180">
        <v>444186.0</v>
      </c>
      <c r="F596" s="180">
        <v>15321.0</v>
      </c>
      <c r="G596" s="180">
        <v>14091.0</v>
      </c>
      <c r="H596" s="180">
        <v>59615.0</v>
      </c>
      <c r="I596" s="180">
        <v>62151.0</v>
      </c>
      <c r="J596" s="180">
        <v>24088.0</v>
      </c>
      <c r="K596" s="180">
        <v>175266.0</v>
      </c>
      <c r="L596" s="180">
        <v>1.1242037E7</v>
      </c>
      <c r="M596" s="175"/>
      <c r="N596" s="175"/>
      <c r="O596" s="175"/>
      <c r="P596" s="175"/>
      <c r="Q596" s="175"/>
      <c r="R596" s="175"/>
      <c r="S596" s="176"/>
      <c r="T596" s="176"/>
      <c r="U596" s="176"/>
      <c r="V596" s="176"/>
      <c r="W596" s="177"/>
      <c r="X596" s="177"/>
      <c r="Y596" s="177"/>
      <c r="Z596" s="177"/>
    </row>
    <row r="597" ht="15.75" customHeight="1">
      <c r="A597" s="178">
        <v>1.64704738E8</v>
      </c>
      <c r="B597" s="179" t="s">
        <v>1039</v>
      </c>
      <c r="C597" s="180">
        <v>7788991.0</v>
      </c>
      <c r="D597" s="180">
        <v>8908804.0</v>
      </c>
      <c r="E597" s="180">
        <v>1289943.0</v>
      </c>
      <c r="F597" s="180">
        <v>428620.0</v>
      </c>
      <c r="G597" s="180">
        <v>418057.0</v>
      </c>
      <c r="H597" s="180">
        <v>369589.0</v>
      </c>
      <c r="I597" s="180">
        <v>561207.0</v>
      </c>
      <c r="J597" s="180">
        <v>44827.0</v>
      </c>
      <c r="K597" s="180">
        <v>1822300.0</v>
      </c>
      <c r="L597" s="180">
        <v>7.1820225E7</v>
      </c>
      <c r="M597" s="175"/>
      <c r="N597" s="175"/>
      <c r="O597" s="175"/>
      <c r="P597" s="175"/>
      <c r="Q597" s="175"/>
      <c r="R597" s="175"/>
      <c r="S597" s="176"/>
      <c r="T597" s="176"/>
      <c r="U597" s="176"/>
      <c r="V597" s="176"/>
      <c r="W597" s="177"/>
      <c r="X597" s="177"/>
      <c r="Y597" s="177"/>
      <c r="Z597" s="177"/>
    </row>
    <row r="598" ht="15.75" customHeight="1">
      <c r="A598" s="178">
        <v>1.65818242E8</v>
      </c>
      <c r="B598" s="179" t="s">
        <v>1040</v>
      </c>
      <c r="C598" s="180">
        <v>7770009.0</v>
      </c>
      <c r="D598" s="180">
        <v>1203253.0</v>
      </c>
      <c r="E598" s="180">
        <v>149315.0</v>
      </c>
      <c r="F598" s="180">
        <v>54037.0</v>
      </c>
      <c r="G598" s="180">
        <v>174947.0</v>
      </c>
      <c r="H598" s="180">
        <v>91503.0</v>
      </c>
      <c r="I598" s="180">
        <v>47654.0</v>
      </c>
      <c r="J598" s="180">
        <v>0.0</v>
      </c>
      <c r="K598" s="180">
        <v>368141.0</v>
      </c>
      <c r="L598" s="180">
        <v>3926388.0</v>
      </c>
      <c r="M598" s="175"/>
      <c r="N598" s="175"/>
      <c r="O598" s="175"/>
      <c r="P598" s="175"/>
      <c r="Q598" s="175"/>
      <c r="R598" s="175"/>
      <c r="S598" s="176"/>
      <c r="T598" s="176"/>
      <c r="U598" s="176"/>
      <c r="V598" s="176"/>
      <c r="W598" s="177"/>
      <c r="X598" s="177"/>
      <c r="Y598" s="177"/>
      <c r="Z598" s="177"/>
    </row>
    <row r="599" ht="15.75" customHeight="1">
      <c r="A599" s="178">
        <v>1.68946116E8</v>
      </c>
      <c r="B599" s="179" t="s">
        <v>1041</v>
      </c>
      <c r="C599" s="180">
        <v>7731129.0</v>
      </c>
      <c r="D599" s="180">
        <v>3495440.0</v>
      </c>
      <c r="E599" s="180">
        <v>226631.0</v>
      </c>
      <c r="F599" s="180">
        <v>165331.0</v>
      </c>
      <c r="G599" s="180">
        <v>199691.0</v>
      </c>
      <c r="H599" s="180">
        <v>113548.0</v>
      </c>
      <c r="I599" s="180">
        <v>243836.0</v>
      </c>
      <c r="J599" s="180">
        <v>8522.0</v>
      </c>
      <c r="K599" s="180">
        <v>730928.0</v>
      </c>
      <c r="L599" s="180">
        <v>8.58056182E8</v>
      </c>
      <c r="M599" s="175"/>
      <c r="N599" s="175"/>
      <c r="O599" s="175"/>
      <c r="P599" s="175"/>
      <c r="Q599" s="175"/>
      <c r="R599" s="175"/>
      <c r="S599" s="176"/>
      <c r="T599" s="176"/>
      <c r="U599" s="176"/>
      <c r="V599" s="176"/>
      <c r="W599" s="177"/>
      <c r="X599" s="177"/>
      <c r="Y599" s="177"/>
      <c r="Z599" s="177"/>
    </row>
    <row r="600" ht="15.75" customHeight="1">
      <c r="A600" s="178">
        <v>1.70100928E8</v>
      </c>
      <c r="B600" s="179" t="s">
        <v>1042</v>
      </c>
      <c r="C600" s="180">
        <v>7669860.0</v>
      </c>
      <c r="D600" s="180">
        <v>92410.0</v>
      </c>
      <c r="E600" s="180">
        <v>54478.0</v>
      </c>
      <c r="F600" s="180">
        <v>0.0</v>
      </c>
      <c r="G600" s="180">
        <v>636.0</v>
      </c>
      <c r="H600" s="180">
        <v>717.0</v>
      </c>
      <c r="I600" s="180">
        <v>3773.0</v>
      </c>
      <c r="J600" s="180">
        <v>2527.0</v>
      </c>
      <c r="K600" s="180">
        <v>7653.0</v>
      </c>
      <c r="L600" s="180">
        <v>3.34589242E8</v>
      </c>
      <c r="M600" s="175"/>
      <c r="N600" s="175"/>
      <c r="O600" s="175"/>
      <c r="P600" s="175"/>
      <c r="Q600" s="175"/>
      <c r="R600" s="175"/>
      <c r="S600" s="176"/>
      <c r="T600" s="176"/>
      <c r="U600" s="176"/>
      <c r="V600" s="176"/>
      <c r="W600" s="177"/>
      <c r="X600" s="177"/>
      <c r="Y600" s="177"/>
      <c r="Z600" s="177"/>
    </row>
    <row r="601" ht="15.75" customHeight="1">
      <c r="A601" s="178">
        <v>1.69483645E8</v>
      </c>
      <c r="B601" s="179" t="s">
        <v>1043</v>
      </c>
      <c r="C601" s="180">
        <v>7602163.0</v>
      </c>
      <c r="D601" s="180">
        <v>107095.0</v>
      </c>
      <c r="E601" s="180">
        <v>40944.0</v>
      </c>
      <c r="F601" s="180">
        <v>248.0</v>
      </c>
      <c r="G601" s="180">
        <v>11278.0</v>
      </c>
      <c r="H601" s="180">
        <v>0.0</v>
      </c>
      <c r="I601" s="180">
        <v>8449.0</v>
      </c>
      <c r="J601" s="180">
        <v>0.0</v>
      </c>
      <c r="K601" s="180">
        <v>19975.0</v>
      </c>
      <c r="L601" s="180">
        <v>0.0</v>
      </c>
      <c r="M601" s="175"/>
      <c r="N601" s="175"/>
      <c r="O601" s="175"/>
      <c r="P601" s="175"/>
      <c r="Q601" s="175"/>
      <c r="R601" s="175"/>
      <c r="S601" s="176"/>
      <c r="T601" s="176"/>
      <c r="U601" s="176"/>
      <c r="V601" s="176"/>
      <c r="W601" s="177"/>
      <c r="X601" s="177"/>
      <c r="Y601" s="177"/>
      <c r="Z601" s="177"/>
    </row>
    <row r="602" ht="15.75" customHeight="1">
      <c r="A602" s="183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5"/>
      <c r="N602" s="175"/>
      <c r="O602" s="175"/>
      <c r="P602" s="175"/>
      <c r="Q602" s="175"/>
      <c r="R602" s="175"/>
      <c r="S602" s="176"/>
      <c r="T602" s="176"/>
      <c r="U602" s="176"/>
      <c r="V602" s="176"/>
      <c r="W602" s="177"/>
      <c r="X602" s="177"/>
      <c r="Y602" s="177"/>
      <c r="Z602" s="177"/>
    </row>
    <row r="603" ht="15.75" customHeight="1">
      <c r="A603" s="183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5"/>
      <c r="N603" s="175"/>
      <c r="O603" s="175"/>
      <c r="P603" s="175"/>
      <c r="Q603" s="175"/>
      <c r="R603" s="175"/>
      <c r="S603" s="176"/>
      <c r="T603" s="176"/>
      <c r="U603" s="176"/>
      <c r="V603" s="176"/>
      <c r="W603" s="177"/>
      <c r="X603" s="177"/>
      <c r="Y603" s="177"/>
      <c r="Z603" s="177"/>
    </row>
    <row r="604" ht="15.75" customHeight="1">
      <c r="A604" s="183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5"/>
      <c r="N604" s="175"/>
      <c r="O604" s="175"/>
      <c r="P604" s="175"/>
      <c r="Q604" s="175"/>
      <c r="R604" s="175"/>
      <c r="S604" s="176"/>
      <c r="T604" s="176"/>
      <c r="U604" s="176"/>
      <c r="V604" s="176"/>
      <c r="W604" s="177"/>
      <c r="X604" s="177"/>
      <c r="Y604" s="177"/>
      <c r="Z604" s="177"/>
    </row>
    <row r="605" ht="15.75" customHeight="1">
      <c r="A605" s="183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5"/>
      <c r="N605" s="175"/>
      <c r="O605" s="175"/>
      <c r="P605" s="175"/>
      <c r="Q605" s="175"/>
      <c r="R605" s="175"/>
      <c r="S605" s="176"/>
      <c r="T605" s="176"/>
      <c r="U605" s="176"/>
      <c r="V605" s="176"/>
      <c r="W605" s="177"/>
      <c r="X605" s="177"/>
      <c r="Y605" s="177"/>
      <c r="Z605" s="177"/>
    </row>
    <row r="606" ht="15.75" customHeight="1">
      <c r="A606" s="183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5"/>
      <c r="N606" s="175"/>
      <c r="O606" s="175"/>
      <c r="P606" s="175"/>
      <c r="Q606" s="175"/>
      <c r="R606" s="175"/>
      <c r="S606" s="176"/>
      <c r="T606" s="176"/>
      <c r="U606" s="176"/>
      <c r="V606" s="176"/>
      <c r="W606" s="177"/>
      <c r="X606" s="177"/>
      <c r="Y606" s="177"/>
      <c r="Z606" s="177"/>
    </row>
    <row r="607" ht="15.75" customHeight="1">
      <c r="A607" s="183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5"/>
      <c r="N607" s="175"/>
      <c r="O607" s="175"/>
      <c r="P607" s="175"/>
      <c r="Q607" s="175"/>
      <c r="R607" s="175"/>
      <c r="S607" s="176"/>
      <c r="T607" s="176"/>
      <c r="U607" s="176"/>
      <c r="V607" s="176"/>
      <c r="W607" s="177"/>
      <c r="X607" s="177"/>
      <c r="Y607" s="177"/>
      <c r="Z607" s="177"/>
    </row>
    <row r="608" ht="15.75" customHeight="1">
      <c r="A608" s="183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5"/>
      <c r="N608" s="175"/>
      <c r="O608" s="175"/>
      <c r="P608" s="175"/>
      <c r="Q608" s="175"/>
      <c r="R608" s="175"/>
      <c r="S608" s="176"/>
      <c r="T608" s="176"/>
      <c r="U608" s="176"/>
      <c r="V608" s="176"/>
      <c r="W608" s="177"/>
      <c r="X608" s="177"/>
      <c r="Y608" s="177"/>
      <c r="Z608" s="177"/>
    </row>
    <row r="609" ht="15.75" customHeight="1">
      <c r="A609" s="183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5"/>
      <c r="N609" s="175"/>
      <c r="O609" s="175"/>
      <c r="P609" s="175"/>
      <c r="Q609" s="175"/>
      <c r="R609" s="175"/>
      <c r="S609" s="176"/>
      <c r="T609" s="176"/>
      <c r="U609" s="176"/>
      <c r="V609" s="176"/>
      <c r="W609" s="177"/>
      <c r="X609" s="177"/>
      <c r="Y609" s="177"/>
      <c r="Z609" s="177"/>
    </row>
    <row r="610" ht="15.75" customHeight="1">
      <c r="A610" s="183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5"/>
      <c r="N610" s="175"/>
      <c r="O610" s="175"/>
      <c r="P610" s="175"/>
      <c r="Q610" s="175"/>
      <c r="R610" s="175"/>
      <c r="S610" s="176"/>
      <c r="T610" s="176"/>
      <c r="U610" s="176"/>
      <c r="V610" s="176"/>
      <c r="W610" s="177"/>
      <c r="X610" s="177"/>
      <c r="Y610" s="177"/>
      <c r="Z610" s="177"/>
    </row>
    <row r="611" ht="15.75" customHeight="1">
      <c r="A611" s="183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5"/>
      <c r="N611" s="175"/>
      <c r="O611" s="175"/>
      <c r="P611" s="175"/>
      <c r="Q611" s="175"/>
      <c r="R611" s="175"/>
      <c r="S611" s="176"/>
      <c r="T611" s="176"/>
      <c r="U611" s="176"/>
      <c r="V611" s="176"/>
      <c r="W611" s="177"/>
      <c r="X611" s="177"/>
      <c r="Y611" s="177"/>
      <c r="Z611" s="177"/>
    </row>
    <row r="612" ht="15.75" customHeight="1">
      <c r="A612" s="183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5"/>
      <c r="N612" s="175"/>
      <c r="O612" s="175"/>
      <c r="P612" s="175"/>
      <c r="Q612" s="175"/>
      <c r="R612" s="175"/>
      <c r="S612" s="176"/>
      <c r="T612" s="176"/>
      <c r="U612" s="176"/>
      <c r="V612" s="176"/>
      <c r="W612" s="177"/>
      <c r="X612" s="177"/>
      <c r="Y612" s="177"/>
      <c r="Z612" s="177"/>
    </row>
    <row r="613" ht="15.75" customHeight="1">
      <c r="A613" s="183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5"/>
      <c r="N613" s="175"/>
      <c r="O613" s="175"/>
      <c r="P613" s="175"/>
      <c r="Q613" s="175"/>
      <c r="R613" s="175"/>
      <c r="S613" s="176"/>
      <c r="T613" s="176"/>
      <c r="U613" s="176"/>
      <c r="V613" s="176"/>
      <c r="W613" s="177"/>
      <c r="X613" s="177"/>
      <c r="Y613" s="177"/>
      <c r="Z613" s="177"/>
    </row>
    <row r="614" ht="15.75" customHeight="1">
      <c r="A614" s="183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5"/>
      <c r="N614" s="175"/>
      <c r="O614" s="175"/>
      <c r="P614" s="175"/>
      <c r="Q614" s="175"/>
      <c r="R614" s="175"/>
      <c r="S614" s="176"/>
      <c r="T614" s="176"/>
      <c r="U614" s="176"/>
      <c r="V614" s="176"/>
      <c r="W614" s="177"/>
      <c r="X614" s="177"/>
      <c r="Y614" s="177"/>
      <c r="Z614" s="177"/>
    </row>
    <row r="615" ht="15.75" customHeight="1">
      <c r="A615" s="183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5"/>
      <c r="N615" s="175"/>
      <c r="O615" s="175"/>
      <c r="P615" s="175"/>
      <c r="Q615" s="175"/>
      <c r="R615" s="175"/>
      <c r="S615" s="176"/>
      <c r="T615" s="176"/>
      <c r="U615" s="176"/>
      <c r="V615" s="176"/>
      <c r="W615" s="177"/>
      <c r="X615" s="177"/>
      <c r="Y615" s="177"/>
      <c r="Z615" s="177"/>
    </row>
    <row r="616" ht="15.75" customHeight="1">
      <c r="A616" s="183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5"/>
      <c r="N616" s="175"/>
      <c r="O616" s="175"/>
      <c r="P616" s="175"/>
      <c r="Q616" s="175"/>
      <c r="R616" s="175"/>
      <c r="S616" s="176"/>
      <c r="T616" s="176"/>
      <c r="U616" s="176"/>
      <c r="V616" s="176"/>
      <c r="W616" s="177"/>
      <c r="X616" s="177"/>
      <c r="Y616" s="177"/>
      <c r="Z616" s="177"/>
    </row>
    <row r="617" ht="15.75" customHeight="1">
      <c r="A617" s="183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5"/>
      <c r="N617" s="175"/>
      <c r="O617" s="175"/>
      <c r="P617" s="175"/>
      <c r="Q617" s="175"/>
      <c r="R617" s="175"/>
      <c r="S617" s="176"/>
      <c r="T617" s="176"/>
      <c r="U617" s="176"/>
      <c r="V617" s="176"/>
      <c r="W617" s="177"/>
      <c r="X617" s="177"/>
      <c r="Y617" s="177"/>
      <c r="Z617" s="177"/>
    </row>
    <row r="618" ht="15.75" customHeight="1">
      <c r="A618" s="183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5"/>
      <c r="N618" s="175"/>
      <c r="O618" s="175"/>
      <c r="P618" s="175"/>
      <c r="Q618" s="175"/>
      <c r="R618" s="175"/>
      <c r="S618" s="176"/>
      <c r="T618" s="176"/>
      <c r="U618" s="176"/>
      <c r="V618" s="176"/>
      <c r="W618" s="177"/>
      <c r="X618" s="177"/>
      <c r="Y618" s="177"/>
      <c r="Z618" s="177"/>
    </row>
    <row r="619" ht="15.75" customHeight="1">
      <c r="A619" s="183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5"/>
      <c r="N619" s="175"/>
      <c r="O619" s="175"/>
      <c r="P619" s="175"/>
      <c r="Q619" s="175"/>
      <c r="R619" s="175"/>
      <c r="S619" s="176"/>
      <c r="T619" s="176"/>
      <c r="U619" s="176"/>
      <c r="V619" s="176"/>
      <c r="W619" s="177"/>
      <c r="X619" s="177"/>
      <c r="Y619" s="177"/>
      <c r="Z619" s="177"/>
    </row>
    <row r="620" ht="15.75" customHeight="1">
      <c r="A620" s="183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5"/>
      <c r="N620" s="175"/>
      <c r="O620" s="175"/>
      <c r="P620" s="175"/>
      <c r="Q620" s="175"/>
      <c r="R620" s="175"/>
      <c r="S620" s="176"/>
      <c r="T620" s="176"/>
      <c r="U620" s="176"/>
      <c r="V620" s="176"/>
      <c r="W620" s="177"/>
      <c r="X620" s="177"/>
      <c r="Y620" s="177"/>
      <c r="Z620" s="177"/>
    </row>
    <row r="621" ht="15.75" customHeight="1">
      <c r="A621" s="183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5"/>
      <c r="N621" s="175"/>
      <c r="O621" s="175"/>
      <c r="P621" s="175"/>
      <c r="Q621" s="175"/>
      <c r="R621" s="175"/>
      <c r="S621" s="176"/>
      <c r="T621" s="176"/>
      <c r="U621" s="176"/>
      <c r="V621" s="176"/>
      <c r="W621" s="177"/>
      <c r="X621" s="177"/>
      <c r="Y621" s="177"/>
      <c r="Z621" s="177"/>
    </row>
    <row r="622" ht="15.75" customHeight="1">
      <c r="A622" s="183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5"/>
      <c r="N622" s="175"/>
      <c r="O622" s="175"/>
      <c r="P622" s="175"/>
      <c r="Q622" s="175"/>
      <c r="R622" s="175"/>
      <c r="S622" s="176"/>
      <c r="T622" s="176"/>
      <c r="U622" s="176"/>
      <c r="V622" s="176"/>
      <c r="W622" s="177"/>
      <c r="X622" s="177"/>
      <c r="Y622" s="177"/>
      <c r="Z622" s="177"/>
    </row>
    <row r="623" ht="15.75" customHeight="1">
      <c r="A623" s="183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5"/>
      <c r="N623" s="175"/>
      <c r="O623" s="175"/>
      <c r="P623" s="175"/>
      <c r="Q623" s="175"/>
      <c r="R623" s="175"/>
      <c r="S623" s="176"/>
      <c r="T623" s="176"/>
      <c r="U623" s="176"/>
      <c r="V623" s="176"/>
      <c r="W623" s="177"/>
      <c r="X623" s="177"/>
      <c r="Y623" s="177"/>
      <c r="Z623" s="177"/>
    </row>
    <row r="624" ht="15.75" customHeight="1">
      <c r="A624" s="183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5"/>
      <c r="N624" s="175"/>
      <c r="O624" s="175"/>
      <c r="P624" s="175"/>
      <c r="Q624" s="175"/>
      <c r="R624" s="175"/>
      <c r="S624" s="176"/>
      <c r="T624" s="176"/>
      <c r="U624" s="176"/>
      <c r="V624" s="176"/>
      <c r="W624" s="177"/>
      <c r="X624" s="177"/>
      <c r="Y624" s="177"/>
      <c r="Z624" s="177"/>
    </row>
    <row r="625" ht="15.75" customHeight="1">
      <c r="A625" s="183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5"/>
      <c r="N625" s="175"/>
      <c r="O625" s="175"/>
      <c r="P625" s="175"/>
      <c r="Q625" s="175"/>
      <c r="R625" s="175"/>
      <c r="S625" s="176"/>
      <c r="T625" s="176"/>
      <c r="U625" s="176"/>
      <c r="V625" s="176"/>
      <c r="W625" s="177"/>
      <c r="X625" s="177"/>
      <c r="Y625" s="177"/>
      <c r="Z625" s="177"/>
    </row>
    <row r="626" ht="15.75" customHeight="1">
      <c r="A626" s="183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5"/>
      <c r="N626" s="175"/>
      <c r="O626" s="175"/>
      <c r="P626" s="175"/>
      <c r="Q626" s="175"/>
      <c r="R626" s="175"/>
      <c r="S626" s="176"/>
      <c r="T626" s="176"/>
      <c r="U626" s="176"/>
      <c r="V626" s="176"/>
      <c r="W626" s="177"/>
      <c r="X626" s="177"/>
      <c r="Y626" s="177"/>
      <c r="Z626" s="177"/>
    </row>
    <row r="627" ht="15.75" customHeight="1">
      <c r="A627" s="183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5"/>
      <c r="N627" s="175"/>
      <c r="O627" s="175"/>
      <c r="P627" s="175"/>
      <c r="Q627" s="175"/>
      <c r="R627" s="175"/>
      <c r="S627" s="176"/>
      <c r="T627" s="176"/>
      <c r="U627" s="176"/>
      <c r="V627" s="176"/>
      <c r="W627" s="177"/>
      <c r="X627" s="177"/>
      <c r="Y627" s="177"/>
      <c r="Z627" s="177"/>
    </row>
    <row r="628" ht="15.75" customHeight="1">
      <c r="A628" s="183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5"/>
      <c r="N628" s="175"/>
      <c r="O628" s="175"/>
      <c r="P628" s="175"/>
      <c r="Q628" s="175"/>
      <c r="R628" s="175"/>
      <c r="S628" s="176"/>
      <c r="T628" s="176"/>
      <c r="U628" s="176"/>
      <c r="V628" s="176"/>
      <c r="W628" s="177"/>
      <c r="X628" s="177"/>
      <c r="Y628" s="177"/>
      <c r="Z628" s="177"/>
    </row>
    <row r="629" ht="15.75" customHeight="1">
      <c r="A629" s="183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5"/>
      <c r="N629" s="175"/>
      <c r="O629" s="175"/>
      <c r="P629" s="175"/>
      <c r="Q629" s="175"/>
      <c r="R629" s="175"/>
      <c r="S629" s="176"/>
      <c r="T629" s="176"/>
      <c r="U629" s="176"/>
      <c r="V629" s="176"/>
      <c r="W629" s="177"/>
      <c r="X629" s="177"/>
      <c r="Y629" s="177"/>
      <c r="Z629" s="177"/>
    </row>
    <row r="630" ht="15.75" customHeight="1">
      <c r="A630" s="183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5"/>
      <c r="N630" s="175"/>
      <c r="O630" s="175"/>
      <c r="P630" s="175"/>
      <c r="Q630" s="175"/>
      <c r="R630" s="175"/>
      <c r="S630" s="176"/>
      <c r="T630" s="176"/>
      <c r="U630" s="176"/>
      <c r="V630" s="176"/>
      <c r="W630" s="177"/>
      <c r="X630" s="177"/>
      <c r="Y630" s="177"/>
      <c r="Z630" s="177"/>
    </row>
    <row r="631" ht="15.75" customHeight="1">
      <c r="A631" s="183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5"/>
      <c r="N631" s="175"/>
      <c r="O631" s="175"/>
      <c r="P631" s="175"/>
      <c r="Q631" s="175"/>
      <c r="R631" s="175"/>
      <c r="S631" s="176"/>
      <c r="T631" s="176"/>
      <c r="U631" s="176"/>
      <c r="V631" s="176"/>
      <c r="W631" s="177"/>
      <c r="X631" s="177"/>
      <c r="Y631" s="177"/>
      <c r="Z631" s="177"/>
    </row>
    <row r="632" ht="15.75" customHeight="1">
      <c r="A632" s="183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5"/>
      <c r="N632" s="175"/>
      <c r="O632" s="175"/>
      <c r="P632" s="175"/>
      <c r="Q632" s="175"/>
      <c r="R632" s="175"/>
      <c r="S632" s="176"/>
      <c r="T632" s="176"/>
      <c r="U632" s="176"/>
      <c r="V632" s="176"/>
      <c r="W632" s="177"/>
      <c r="X632" s="177"/>
      <c r="Y632" s="177"/>
      <c r="Z632" s="177"/>
    </row>
    <row r="633" ht="15.75" customHeight="1">
      <c r="A633" s="183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5"/>
      <c r="N633" s="175"/>
      <c r="O633" s="175"/>
      <c r="P633" s="175"/>
      <c r="Q633" s="175"/>
      <c r="R633" s="175"/>
      <c r="S633" s="176"/>
      <c r="T633" s="176"/>
      <c r="U633" s="176"/>
      <c r="V633" s="176"/>
      <c r="W633" s="177"/>
      <c r="X633" s="177"/>
      <c r="Y633" s="177"/>
      <c r="Z633" s="177"/>
    </row>
    <row r="634" ht="15.75" customHeight="1">
      <c r="A634" s="183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5"/>
      <c r="N634" s="175"/>
      <c r="O634" s="175"/>
      <c r="P634" s="175"/>
      <c r="Q634" s="175"/>
      <c r="R634" s="175"/>
      <c r="S634" s="176"/>
      <c r="T634" s="176"/>
      <c r="U634" s="176"/>
      <c r="V634" s="176"/>
      <c r="W634" s="177"/>
      <c r="X634" s="177"/>
      <c r="Y634" s="177"/>
      <c r="Z634" s="177"/>
    </row>
    <row r="635" ht="15.75" customHeight="1">
      <c r="A635" s="183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5"/>
      <c r="N635" s="175"/>
      <c r="O635" s="175"/>
      <c r="P635" s="175"/>
      <c r="Q635" s="175"/>
      <c r="R635" s="175"/>
      <c r="S635" s="176"/>
      <c r="T635" s="176"/>
      <c r="U635" s="176"/>
      <c r="V635" s="176"/>
      <c r="W635" s="177"/>
      <c r="X635" s="177"/>
      <c r="Y635" s="177"/>
      <c r="Z635" s="177"/>
    </row>
    <row r="636" ht="15.75" customHeight="1">
      <c r="A636" s="183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5"/>
      <c r="N636" s="175"/>
      <c r="O636" s="175"/>
      <c r="P636" s="175"/>
      <c r="Q636" s="175"/>
      <c r="R636" s="175"/>
      <c r="S636" s="176"/>
      <c r="T636" s="176"/>
      <c r="U636" s="176"/>
      <c r="V636" s="176"/>
      <c r="W636" s="177"/>
      <c r="X636" s="177"/>
      <c r="Y636" s="177"/>
      <c r="Z636" s="177"/>
    </row>
    <row r="637" ht="15.75" customHeight="1">
      <c r="A637" s="183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5"/>
      <c r="N637" s="175"/>
      <c r="O637" s="175"/>
      <c r="P637" s="175"/>
      <c r="Q637" s="175"/>
      <c r="R637" s="175"/>
      <c r="S637" s="176"/>
      <c r="T637" s="176"/>
      <c r="U637" s="176"/>
      <c r="V637" s="176"/>
      <c r="W637" s="177"/>
      <c r="X637" s="177"/>
      <c r="Y637" s="177"/>
      <c r="Z637" s="177"/>
    </row>
    <row r="638" ht="15.75" customHeight="1">
      <c r="A638" s="183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5"/>
      <c r="N638" s="175"/>
      <c r="O638" s="175"/>
      <c r="P638" s="175"/>
      <c r="Q638" s="175"/>
      <c r="R638" s="175"/>
      <c r="S638" s="176"/>
      <c r="T638" s="176"/>
      <c r="U638" s="176"/>
      <c r="V638" s="176"/>
      <c r="W638" s="177"/>
      <c r="X638" s="177"/>
      <c r="Y638" s="177"/>
      <c r="Z638" s="177"/>
    </row>
    <row r="639" ht="15.75" customHeight="1">
      <c r="A639" s="183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5"/>
      <c r="N639" s="175"/>
      <c r="O639" s="175"/>
      <c r="P639" s="175"/>
      <c r="Q639" s="175"/>
      <c r="R639" s="175"/>
      <c r="S639" s="176"/>
      <c r="T639" s="176"/>
      <c r="U639" s="176"/>
      <c r="V639" s="176"/>
      <c r="W639" s="177"/>
      <c r="X639" s="177"/>
      <c r="Y639" s="177"/>
      <c r="Z639" s="177"/>
    </row>
    <row r="640" ht="15.75" customHeight="1">
      <c r="A640" s="183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5"/>
      <c r="N640" s="175"/>
      <c r="O640" s="175"/>
      <c r="P640" s="175"/>
      <c r="Q640" s="175"/>
      <c r="R640" s="175"/>
      <c r="S640" s="176"/>
      <c r="T640" s="176"/>
      <c r="U640" s="176"/>
      <c r="V640" s="176"/>
      <c r="W640" s="177"/>
      <c r="X640" s="177"/>
      <c r="Y640" s="177"/>
      <c r="Z640" s="177"/>
    </row>
    <row r="641" ht="15.75" customHeight="1">
      <c r="A641" s="183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5"/>
      <c r="N641" s="175"/>
      <c r="O641" s="175"/>
      <c r="P641" s="175"/>
      <c r="Q641" s="175"/>
      <c r="R641" s="175"/>
      <c r="S641" s="176"/>
      <c r="T641" s="176"/>
      <c r="U641" s="176"/>
      <c r="V641" s="176"/>
      <c r="W641" s="177"/>
      <c r="X641" s="177"/>
      <c r="Y641" s="177"/>
      <c r="Z641" s="177"/>
    </row>
    <row r="642" ht="15.75" customHeight="1">
      <c r="A642" s="183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5"/>
      <c r="N642" s="175"/>
      <c r="O642" s="175"/>
      <c r="P642" s="175"/>
      <c r="Q642" s="175"/>
      <c r="R642" s="175"/>
      <c r="S642" s="176"/>
      <c r="T642" s="176"/>
      <c r="U642" s="176"/>
      <c r="V642" s="176"/>
      <c r="W642" s="177"/>
      <c r="X642" s="177"/>
      <c r="Y642" s="177"/>
      <c r="Z642" s="177"/>
    </row>
    <row r="643" ht="15.75" customHeight="1">
      <c r="A643" s="183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5"/>
      <c r="N643" s="175"/>
      <c r="O643" s="175"/>
      <c r="P643" s="175"/>
      <c r="Q643" s="175"/>
      <c r="R643" s="175"/>
      <c r="S643" s="176"/>
      <c r="T643" s="176"/>
      <c r="U643" s="176"/>
      <c r="V643" s="176"/>
      <c r="W643" s="177"/>
      <c r="X643" s="177"/>
      <c r="Y643" s="177"/>
      <c r="Z643" s="177"/>
    </row>
    <row r="644" ht="15.75" customHeight="1">
      <c r="A644" s="183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5"/>
      <c r="N644" s="175"/>
      <c r="O644" s="175"/>
      <c r="P644" s="175"/>
      <c r="Q644" s="175"/>
      <c r="R644" s="175"/>
      <c r="S644" s="176"/>
      <c r="T644" s="176"/>
      <c r="U644" s="176"/>
      <c r="V644" s="176"/>
      <c r="W644" s="177"/>
      <c r="X644" s="177"/>
      <c r="Y644" s="177"/>
      <c r="Z644" s="177"/>
    </row>
    <row r="645" ht="15.75" customHeight="1">
      <c r="A645" s="183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5"/>
      <c r="N645" s="175"/>
      <c r="O645" s="175"/>
      <c r="P645" s="175"/>
      <c r="Q645" s="175"/>
      <c r="R645" s="175"/>
      <c r="S645" s="176"/>
      <c r="T645" s="176"/>
      <c r="U645" s="176"/>
      <c r="V645" s="176"/>
      <c r="W645" s="177"/>
      <c r="X645" s="177"/>
      <c r="Y645" s="177"/>
      <c r="Z645" s="177"/>
    </row>
    <row r="646" ht="15.75" customHeight="1">
      <c r="A646" s="183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5"/>
      <c r="N646" s="175"/>
      <c r="O646" s="175"/>
      <c r="P646" s="175"/>
      <c r="Q646" s="175"/>
      <c r="R646" s="175"/>
      <c r="S646" s="176"/>
      <c r="T646" s="176"/>
      <c r="U646" s="176"/>
      <c r="V646" s="176"/>
      <c r="W646" s="177"/>
      <c r="X646" s="177"/>
      <c r="Y646" s="177"/>
      <c r="Z646" s="177"/>
    </row>
    <row r="647" ht="15.75" customHeight="1">
      <c r="A647" s="183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5"/>
      <c r="N647" s="175"/>
      <c r="O647" s="175"/>
      <c r="P647" s="175"/>
      <c r="Q647" s="175"/>
      <c r="R647" s="175"/>
      <c r="S647" s="176"/>
      <c r="T647" s="176"/>
      <c r="U647" s="176"/>
      <c r="V647" s="176"/>
      <c r="W647" s="177"/>
      <c r="X647" s="177"/>
      <c r="Y647" s="177"/>
      <c r="Z647" s="177"/>
    </row>
    <row r="648" ht="15.75" customHeight="1">
      <c r="A648" s="183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5"/>
      <c r="N648" s="175"/>
      <c r="O648" s="175"/>
      <c r="P648" s="175"/>
      <c r="Q648" s="175"/>
      <c r="R648" s="175"/>
      <c r="S648" s="176"/>
      <c r="T648" s="176"/>
      <c r="U648" s="176"/>
      <c r="V648" s="176"/>
      <c r="W648" s="177"/>
      <c r="X648" s="177"/>
      <c r="Y648" s="177"/>
      <c r="Z648" s="177"/>
    </row>
    <row r="649" ht="15.75" customHeight="1">
      <c r="A649" s="183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5"/>
      <c r="N649" s="175"/>
      <c r="O649" s="175"/>
      <c r="P649" s="175"/>
      <c r="Q649" s="175"/>
      <c r="R649" s="175"/>
      <c r="S649" s="176"/>
      <c r="T649" s="176"/>
      <c r="U649" s="176"/>
      <c r="V649" s="176"/>
      <c r="W649" s="177"/>
      <c r="X649" s="177"/>
      <c r="Y649" s="177"/>
      <c r="Z649" s="177"/>
    </row>
    <row r="650" ht="15.75" customHeight="1">
      <c r="A650" s="183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5"/>
      <c r="N650" s="175"/>
      <c r="O650" s="175"/>
      <c r="P650" s="175"/>
      <c r="Q650" s="175"/>
      <c r="R650" s="175"/>
      <c r="S650" s="176"/>
      <c r="T650" s="176"/>
      <c r="U650" s="176"/>
      <c r="V650" s="176"/>
      <c r="W650" s="177"/>
      <c r="X650" s="177"/>
      <c r="Y650" s="177"/>
      <c r="Z650" s="177"/>
    </row>
    <row r="651" ht="15.75" customHeight="1">
      <c r="A651" s="183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5"/>
      <c r="N651" s="175"/>
      <c r="O651" s="175"/>
      <c r="P651" s="175"/>
      <c r="Q651" s="175"/>
      <c r="R651" s="175"/>
      <c r="S651" s="176"/>
      <c r="T651" s="176"/>
      <c r="U651" s="176"/>
      <c r="V651" s="176"/>
      <c r="W651" s="177"/>
      <c r="X651" s="177"/>
      <c r="Y651" s="177"/>
      <c r="Z651" s="177"/>
    </row>
    <row r="652" ht="15.75" customHeight="1">
      <c r="A652" s="183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5"/>
      <c r="N652" s="175"/>
      <c r="O652" s="175"/>
      <c r="P652" s="175"/>
      <c r="Q652" s="175"/>
      <c r="R652" s="175"/>
      <c r="S652" s="176"/>
      <c r="T652" s="176"/>
      <c r="U652" s="176"/>
      <c r="V652" s="176"/>
      <c r="W652" s="177"/>
      <c r="X652" s="177"/>
      <c r="Y652" s="177"/>
      <c r="Z652" s="177"/>
    </row>
    <row r="653" ht="15.75" customHeight="1">
      <c r="A653" s="183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5"/>
      <c r="N653" s="175"/>
      <c r="O653" s="175"/>
      <c r="P653" s="175"/>
      <c r="Q653" s="175"/>
      <c r="R653" s="175"/>
      <c r="S653" s="176"/>
      <c r="T653" s="176"/>
      <c r="U653" s="176"/>
      <c r="V653" s="176"/>
      <c r="W653" s="177"/>
      <c r="X653" s="177"/>
      <c r="Y653" s="177"/>
      <c r="Z653" s="177"/>
    </row>
    <row r="654" ht="15.75" customHeight="1">
      <c r="A654" s="183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5"/>
      <c r="N654" s="175"/>
      <c r="O654" s="175"/>
      <c r="P654" s="175"/>
      <c r="Q654" s="175"/>
      <c r="R654" s="175"/>
      <c r="S654" s="176"/>
      <c r="T654" s="176"/>
      <c r="U654" s="176"/>
      <c r="V654" s="176"/>
      <c r="W654" s="177"/>
      <c r="X654" s="177"/>
      <c r="Y654" s="177"/>
      <c r="Z654" s="177"/>
    </row>
    <row r="655" ht="15.75" customHeight="1">
      <c r="A655" s="183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5"/>
      <c r="N655" s="175"/>
      <c r="O655" s="175"/>
      <c r="P655" s="175"/>
      <c r="Q655" s="175"/>
      <c r="R655" s="175"/>
      <c r="S655" s="176"/>
      <c r="T655" s="176"/>
      <c r="U655" s="176"/>
      <c r="V655" s="176"/>
      <c r="W655" s="177"/>
      <c r="X655" s="177"/>
      <c r="Y655" s="177"/>
      <c r="Z655" s="177"/>
    </row>
    <row r="656" ht="15.75" customHeight="1">
      <c r="A656" s="183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5"/>
      <c r="N656" s="175"/>
      <c r="O656" s="175"/>
      <c r="P656" s="175"/>
      <c r="Q656" s="175"/>
      <c r="R656" s="175"/>
      <c r="S656" s="176"/>
      <c r="T656" s="176"/>
      <c r="U656" s="176"/>
      <c r="V656" s="176"/>
      <c r="W656" s="177"/>
      <c r="X656" s="177"/>
      <c r="Y656" s="177"/>
      <c r="Z656" s="177"/>
    </row>
    <row r="657" ht="15.75" customHeight="1">
      <c r="A657" s="183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5"/>
      <c r="N657" s="175"/>
      <c r="O657" s="175"/>
      <c r="P657" s="175"/>
      <c r="Q657" s="175"/>
      <c r="R657" s="175"/>
      <c r="S657" s="176"/>
      <c r="T657" s="176"/>
      <c r="U657" s="176"/>
      <c r="V657" s="176"/>
      <c r="W657" s="177"/>
      <c r="X657" s="177"/>
      <c r="Y657" s="177"/>
      <c r="Z657" s="177"/>
    </row>
    <row r="658" ht="15.75" customHeight="1">
      <c r="A658" s="183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5"/>
      <c r="N658" s="175"/>
      <c r="O658" s="175"/>
      <c r="P658" s="175"/>
      <c r="Q658" s="175"/>
      <c r="R658" s="175"/>
      <c r="S658" s="176"/>
      <c r="T658" s="176"/>
      <c r="U658" s="176"/>
      <c r="V658" s="176"/>
      <c r="W658" s="177"/>
      <c r="X658" s="177"/>
      <c r="Y658" s="177"/>
      <c r="Z658" s="177"/>
    </row>
    <row r="659" ht="15.75" customHeight="1">
      <c r="A659" s="183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5"/>
      <c r="N659" s="175"/>
      <c r="O659" s="175"/>
      <c r="P659" s="175"/>
      <c r="Q659" s="175"/>
      <c r="R659" s="175"/>
      <c r="S659" s="176"/>
      <c r="T659" s="176"/>
      <c r="U659" s="176"/>
      <c r="V659" s="176"/>
      <c r="W659" s="177"/>
      <c r="X659" s="177"/>
      <c r="Y659" s="177"/>
      <c r="Z659" s="177"/>
    </row>
    <row r="660" ht="15.75" customHeight="1">
      <c r="A660" s="183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5"/>
      <c r="N660" s="175"/>
      <c r="O660" s="175"/>
      <c r="P660" s="175"/>
      <c r="Q660" s="175"/>
      <c r="R660" s="175"/>
      <c r="S660" s="176"/>
      <c r="T660" s="176"/>
      <c r="U660" s="176"/>
      <c r="V660" s="176"/>
      <c r="W660" s="177"/>
      <c r="X660" s="177"/>
      <c r="Y660" s="177"/>
      <c r="Z660" s="177"/>
    </row>
    <row r="661" ht="15.75" customHeight="1">
      <c r="A661" s="183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5"/>
      <c r="N661" s="175"/>
      <c r="O661" s="175"/>
      <c r="P661" s="175"/>
      <c r="Q661" s="175"/>
      <c r="R661" s="175"/>
      <c r="S661" s="176"/>
      <c r="T661" s="176"/>
      <c r="U661" s="176"/>
      <c r="V661" s="176"/>
      <c r="W661" s="177"/>
      <c r="X661" s="177"/>
      <c r="Y661" s="177"/>
      <c r="Z661" s="177"/>
    </row>
    <row r="662" ht="15.75" customHeight="1">
      <c r="A662" s="183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5"/>
      <c r="N662" s="175"/>
      <c r="O662" s="175"/>
      <c r="P662" s="175"/>
      <c r="Q662" s="175"/>
      <c r="R662" s="175"/>
      <c r="S662" s="176"/>
      <c r="T662" s="176"/>
      <c r="U662" s="176"/>
      <c r="V662" s="176"/>
      <c r="W662" s="177"/>
      <c r="X662" s="177"/>
      <c r="Y662" s="177"/>
      <c r="Z662" s="177"/>
    </row>
    <row r="663" ht="15.75" customHeight="1">
      <c r="A663" s="183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5"/>
      <c r="N663" s="175"/>
      <c r="O663" s="175"/>
      <c r="P663" s="175"/>
      <c r="Q663" s="175"/>
      <c r="R663" s="175"/>
      <c r="S663" s="176"/>
      <c r="T663" s="176"/>
      <c r="U663" s="176"/>
      <c r="V663" s="176"/>
      <c r="W663" s="177"/>
      <c r="X663" s="177"/>
      <c r="Y663" s="177"/>
      <c r="Z663" s="177"/>
    </row>
    <row r="664" ht="15.75" customHeight="1">
      <c r="A664" s="183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5"/>
      <c r="N664" s="175"/>
      <c r="O664" s="175"/>
      <c r="P664" s="175"/>
      <c r="Q664" s="175"/>
      <c r="R664" s="175"/>
      <c r="S664" s="176"/>
      <c r="T664" s="176"/>
      <c r="U664" s="176"/>
      <c r="V664" s="176"/>
      <c r="W664" s="177"/>
      <c r="X664" s="177"/>
      <c r="Y664" s="177"/>
      <c r="Z664" s="177"/>
    </row>
    <row r="665" ht="15.75" customHeight="1">
      <c r="A665" s="183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5"/>
      <c r="N665" s="175"/>
      <c r="O665" s="175"/>
      <c r="P665" s="175"/>
      <c r="Q665" s="175"/>
      <c r="R665" s="175"/>
      <c r="S665" s="176"/>
      <c r="T665" s="176"/>
      <c r="U665" s="176"/>
      <c r="V665" s="176"/>
      <c r="W665" s="177"/>
      <c r="X665" s="177"/>
      <c r="Y665" s="177"/>
      <c r="Z665" s="177"/>
    </row>
    <row r="666" ht="15.75" customHeight="1">
      <c r="A666" s="183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5"/>
      <c r="N666" s="175"/>
      <c r="O666" s="175"/>
      <c r="P666" s="175"/>
      <c r="Q666" s="175"/>
      <c r="R666" s="175"/>
      <c r="S666" s="176"/>
      <c r="T666" s="176"/>
      <c r="U666" s="176"/>
      <c r="V666" s="176"/>
      <c r="W666" s="177"/>
      <c r="X666" s="177"/>
      <c r="Y666" s="177"/>
      <c r="Z666" s="177"/>
    </row>
    <row r="667" ht="15.75" customHeight="1">
      <c r="A667" s="183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5"/>
      <c r="N667" s="175"/>
      <c r="O667" s="175"/>
      <c r="P667" s="175"/>
      <c r="Q667" s="175"/>
      <c r="R667" s="175"/>
      <c r="S667" s="176"/>
      <c r="T667" s="176"/>
      <c r="U667" s="176"/>
      <c r="V667" s="176"/>
      <c r="W667" s="177"/>
      <c r="X667" s="177"/>
      <c r="Y667" s="177"/>
      <c r="Z667" s="177"/>
    </row>
    <row r="668" ht="15.75" customHeight="1">
      <c r="A668" s="183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5"/>
      <c r="N668" s="175"/>
      <c r="O668" s="175"/>
      <c r="P668" s="175"/>
      <c r="Q668" s="175"/>
      <c r="R668" s="175"/>
      <c r="S668" s="176"/>
      <c r="T668" s="176"/>
      <c r="U668" s="176"/>
      <c r="V668" s="176"/>
      <c r="W668" s="177"/>
      <c r="X668" s="177"/>
      <c r="Y668" s="177"/>
      <c r="Z668" s="177"/>
    </row>
    <row r="669" ht="15.75" customHeight="1">
      <c r="A669" s="183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5"/>
      <c r="N669" s="175"/>
      <c r="O669" s="175"/>
      <c r="P669" s="175"/>
      <c r="Q669" s="175"/>
      <c r="R669" s="175"/>
      <c r="S669" s="176"/>
      <c r="T669" s="176"/>
      <c r="U669" s="176"/>
      <c r="V669" s="176"/>
      <c r="W669" s="177"/>
      <c r="X669" s="177"/>
      <c r="Y669" s="177"/>
      <c r="Z669" s="177"/>
    </row>
    <row r="670" ht="15.75" customHeight="1">
      <c r="A670" s="183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5"/>
      <c r="N670" s="175"/>
      <c r="O670" s="175"/>
      <c r="P670" s="175"/>
      <c r="Q670" s="175"/>
      <c r="R670" s="175"/>
      <c r="S670" s="176"/>
      <c r="T670" s="176"/>
      <c r="U670" s="176"/>
      <c r="V670" s="176"/>
      <c r="W670" s="177"/>
      <c r="X670" s="177"/>
      <c r="Y670" s="177"/>
      <c r="Z670" s="177"/>
    </row>
    <row r="671" ht="15.75" customHeight="1">
      <c r="A671" s="183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5"/>
      <c r="N671" s="175"/>
      <c r="O671" s="175"/>
      <c r="P671" s="175"/>
      <c r="Q671" s="175"/>
      <c r="R671" s="175"/>
      <c r="S671" s="176"/>
      <c r="T671" s="176"/>
      <c r="U671" s="176"/>
      <c r="V671" s="176"/>
      <c r="W671" s="177"/>
      <c r="X671" s="177"/>
      <c r="Y671" s="177"/>
      <c r="Z671" s="177"/>
    </row>
    <row r="672" ht="15.75" customHeight="1">
      <c r="A672" s="183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5"/>
      <c r="N672" s="175"/>
      <c r="O672" s="175"/>
      <c r="P672" s="175"/>
      <c r="Q672" s="175"/>
      <c r="R672" s="175"/>
      <c r="S672" s="176"/>
      <c r="T672" s="176"/>
      <c r="U672" s="176"/>
      <c r="V672" s="176"/>
      <c r="W672" s="177"/>
      <c r="X672" s="177"/>
      <c r="Y672" s="177"/>
      <c r="Z672" s="177"/>
    </row>
    <row r="673" ht="15.75" customHeight="1">
      <c r="A673" s="183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5"/>
      <c r="N673" s="175"/>
      <c r="O673" s="175"/>
      <c r="P673" s="175"/>
      <c r="Q673" s="175"/>
      <c r="R673" s="175"/>
      <c r="S673" s="176"/>
      <c r="T673" s="176"/>
      <c r="U673" s="176"/>
      <c r="V673" s="176"/>
      <c r="W673" s="177"/>
      <c r="X673" s="177"/>
      <c r="Y673" s="177"/>
      <c r="Z673" s="177"/>
    </row>
    <row r="674" ht="15.75" customHeight="1">
      <c r="A674" s="183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5"/>
      <c r="N674" s="175"/>
      <c r="O674" s="175"/>
      <c r="P674" s="175"/>
      <c r="Q674" s="175"/>
      <c r="R674" s="175"/>
      <c r="S674" s="176"/>
      <c r="T674" s="176"/>
      <c r="U674" s="176"/>
      <c r="V674" s="176"/>
      <c r="W674" s="177"/>
      <c r="X674" s="177"/>
      <c r="Y674" s="177"/>
      <c r="Z674" s="177"/>
    </row>
    <row r="675" ht="15.75" customHeight="1">
      <c r="A675" s="183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5"/>
      <c r="N675" s="175"/>
      <c r="O675" s="175"/>
      <c r="P675" s="175"/>
      <c r="Q675" s="175"/>
      <c r="R675" s="175"/>
      <c r="S675" s="176"/>
      <c r="T675" s="176"/>
      <c r="U675" s="176"/>
      <c r="V675" s="176"/>
      <c r="W675" s="177"/>
      <c r="X675" s="177"/>
      <c r="Y675" s="177"/>
      <c r="Z675" s="177"/>
    </row>
    <row r="676" ht="15.75" customHeight="1">
      <c r="A676" s="183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5"/>
      <c r="N676" s="175"/>
      <c r="O676" s="175"/>
      <c r="P676" s="175"/>
      <c r="Q676" s="175"/>
      <c r="R676" s="175"/>
      <c r="S676" s="176"/>
      <c r="T676" s="176"/>
      <c r="U676" s="176"/>
      <c r="V676" s="176"/>
      <c r="W676" s="177"/>
      <c r="X676" s="177"/>
      <c r="Y676" s="177"/>
      <c r="Z676" s="177"/>
    </row>
    <row r="677" ht="15.75" customHeight="1">
      <c r="A677" s="183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5"/>
      <c r="N677" s="175"/>
      <c r="O677" s="175"/>
      <c r="P677" s="175"/>
      <c r="Q677" s="175"/>
      <c r="R677" s="175"/>
      <c r="S677" s="176"/>
      <c r="T677" s="176"/>
      <c r="U677" s="176"/>
      <c r="V677" s="176"/>
      <c r="W677" s="177"/>
      <c r="X677" s="177"/>
      <c r="Y677" s="177"/>
      <c r="Z677" s="177"/>
    </row>
    <row r="678" ht="15.75" customHeight="1">
      <c r="A678" s="183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5"/>
      <c r="N678" s="175"/>
      <c r="O678" s="175"/>
      <c r="P678" s="175"/>
      <c r="Q678" s="175"/>
      <c r="R678" s="175"/>
      <c r="S678" s="176"/>
      <c r="T678" s="176"/>
      <c r="U678" s="176"/>
      <c r="V678" s="176"/>
      <c r="W678" s="177"/>
      <c r="X678" s="177"/>
      <c r="Y678" s="177"/>
      <c r="Z678" s="177"/>
    </row>
    <row r="679" ht="15.75" customHeight="1">
      <c r="A679" s="183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5"/>
      <c r="N679" s="175"/>
      <c r="O679" s="175"/>
      <c r="P679" s="175"/>
      <c r="Q679" s="175"/>
      <c r="R679" s="175"/>
      <c r="S679" s="176"/>
      <c r="T679" s="176"/>
      <c r="U679" s="176"/>
      <c r="V679" s="176"/>
      <c r="W679" s="177"/>
      <c r="X679" s="177"/>
      <c r="Y679" s="177"/>
      <c r="Z679" s="177"/>
    </row>
    <row r="680" ht="15.75" customHeight="1">
      <c r="A680" s="183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5"/>
      <c r="N680" s="175"/>
      <c r="O680" s="175"/>
      <c r="P680" s="175"/>
      <c r="Q680" s="175"/>
      <c r="R680" s="175"/>
      <c r="S680" s="176"/>
      <c r="T680" s="176"/>
      <c r="U680" s="176"/>
      <c r="V680" s="176"/>
      <c r="W680" s="177"/>
      <c r="X680" s="177"/>
      <c r="Y680" s="177"/>
      <c r="Z680" s="177"/>
    </row>
    <row r="681" ht="15.75" customHeight="1">
      <c r="A681" s="183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5"/>
      <c r="N681" s="175"/>
      <c r="O681" s="175"/>
      <c r="P681" s="175"/>
      <c r="Q681" s="175"/>
      <c r="R681" s="175"/>
      <c r="S681" s="176"/>
      <c r="T681" s="176"/>
      <c r="U681" s="176"/>
      <c r="V681" s="176"/>
      <c r="W681" s="177"/>
      <c r="X681" s="177"/>
      <c r="Y681" s="177"/>
      <c r="Z681" s="177"/>
    </row>
    <row r="682" ht="15.75" customHeight="1">
      <c r="A682" s="183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5"/>
      <c r="N682" s="175"/>
      <c r="O682" s="175"/>
      <c r="P682" s="175"/>
      <c r="Q682" s="175"/>
      <c r="R682" s="175"/>
      <c r="S682" s="176"/>
      <c r="T682" s="176"/>
      <c r="U682" s="176"/>
      <c r="V682" s="176"/>
      <c r="W682" s="177"/>
      <c r="X682" s="177"/>
      <c r="Y682" s="177"/>
      <c r="Z682" s="177"/>
    </row>
    <row r="683" ht="15.75" customHeight="1">
      <c r="A683" s="183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5"/>
      <c r="N683" s="175"/>
      <c r="O683" s="175"/>
      <c r="P683" s="175"/>
      <c r="Q683" s="175"/>
      <c r="R683" s="175"/>
      <c r="S683" s="176"/>
      <c r="T683" s="176"/>
      <c r="U683" s="176"/>
      <c r="V683" s="176"/>
      <c r="W683" s="177"/>
      <c r="X683" s="177"/>
      <c r="Y683" s="177"/>
      <c r="Z683" s="177"/>
    </row>
    <row r="684" ht="15.75" customHeight="1">
      <c r="A684" s="183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5"/>
      <c r="N684" s="175"/>
      <c r="O684" s="175"/>
      <c r="P684" s="175"/>
      <c r="Q684" s="175"/>
      <c r="R684" s="175"/>
      <c r="S684" s="176"/>
      <c r="T684" s="176"/>
      <c r="U684" s="176"/>
      <c r="V684" s="176"/>
      <c r="W684" s="177"/>
      <c r="X684" s="177"/>
      <c r="Y684" s="177"/>
      <c r="Z684" s="177"/>
    </row>
    <row r="685" ht="15.75" customHeight="1">
      <c r="A685" s="183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5"/>
      <c r="N685" s="175"/>
      <c r="O685" s="175"/>
      <c r="P685" s="175"/>
      <c r="Q685" s="175"/>
      <c r="R685" s="175"/>
      <c r="S685" s="176"/>
      <c r="T685" s="176"/>
      <c r="U685" s="176"/>
      <c r="V685" s="176"/>
      <c r="W685" s="177"/>
      <c r="X685" s="177"/>
      <c r="Y685" s="177"/>
      <c r="Z685" s="177"/>
    </row>
    <row r="686" ht="15.75" customHeight="1">
      <c r="A686" s="183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5"/>
      <c r="N686" s="175"/>
      <c r="O686" s="175"/>
      <c r="P686" s="175"/>
      <c r="Q686" s="175"/>
      <c r="R686" s="175"/>
      <c r="S686" s="176"/>
      <c r="T686" s="176"/>
      <c r="U686" s="176"/>
      <c r="V686" s="176"/>
      <c r="W686" s="177"/>
      <c r="X686" s="177"/>
      <c r="Y686" s="177"/>
      <c r="Z686" s="177"/>
    </row>
    <row r="687" ht="15.75" customHeight="1">
      <c r="A687" s="183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5"/>
      <c r="N687" s="175"/>
      <c r="O687" s="175"/>
      <c r="P687" s="175"/>
      <c r="Q687" s="175"/>
      <c r="R687" s="175"/>
      <c r="S687" s="176"/>
      <c r="T687" s="176"/>
      <c r="U687" s="176"/>
      <c r="V687" s="176"/>
      <c r="W687" s="177"/>
      <c r="X687" s="177"/>
      <c r="Y687" s="177"/>
      <c r="Z687" s="177"/>
    </row>
    <row r="688" ht="15.75" customHeight="1">
      <c r="A688" s="183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5"/>
      <c r="N688" s="175"/>
      <c r="O688" s="175"/>
      <c r="P688" s="175"/>
      <c r="Q688" s="175"/>
      <c r="R688" s="175"/>
      <c r="S688" s="176"/>
      <c r="T688" s="176"/>
      <c r="U688" s="176"/>
      <c r="V688" s="176"/>
      <c r="W688" s="177"/>
      <c r="X688" s="177"/>
      <c r="Y688" s="177"/>
      <c r="Z688" s="177"/>
    </row>
    <row r="689" ht="15.75" customHeight="1">
      <c r="A689" s="183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5"/>
      <c r="N689" s="175"/>
      <c r="O689" s="175"/>
      <c r="P689" s="175"/>
      <c r="Q689" s="175"/>
      <c r="R689" s="175"/>
      <c r="S689" s="176"/>
      <c r="T689" s="176"/>
      <c r="U689" s="176"/>
      <c r="V689" s="176"/>
      <c r="W689" s="177"/>
      <c r="X689" s="177"/>
      <c r="Y689" s="177"/>
      <c r="Z689" s="177"/>
    </row>
    <row r="690" ht="15.75" customHeight="1">
      <c r="A690" s="183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5"/>
      <c r="N690" s="175"/>
      <c r="O690" s="175"/>
      <c r="P690" s="175"/>
      <c r="Q690" s="175"/>
      <c r="R690" s="175"/>
      <c r="S690" s="176"/>
      <c r="T690" s="176"/>
      <c r="U690" s="176"/>
      <c r="V690" s="176"/>
      <c r="W690" s="177"/>
      <c r="X690" s="177"/>
      <c r="Y690" s="177"/>
      <c r="Z690" s="177"/>
    </row>
    <row r="691" ht="15.75" customHeight="1">
      <c r="A691" s="183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5"/>
      <c r="N691" s="175"/>
      <c r="O691" s="175"/>
      <c r="P691" s="175"/>
      <c r="Q691" s="175"/>
      <c r="R691" s="175"/>
      <c r="S691" s="176"/>
      <c r="T691" s="176"/>
      <c r="U691" s="176"/>
      <c r="V691" s="176"/>
      <c r="W691" s="177"/>
      <c r="X691" s="177"/>
      <c r="Y691" s="177"/>
      <c r="Z691" s="177"/>
    </row>
    <row r="692" ht="15.75" customHeight="1">
      <c r="A692" s="183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5"/>
      <c r="N692" s="175"/>
      <c r="O692" s="175"/>
      <c r="P692" s="175"/>
      <c r="Q692" s="175"/>
      <c r="R692" s="175"/>
      <c r="S692" s="176"/>
      <c r="T692" s="176"/>
      <c r="U692" s="176"/>
      <c r="V692" s="176"/>
      <c r="W692" s="177"/>
      <c r="X692" s="177"/>
      <c r="Y692" s="177"/>
      <c r="Z692" s="177"/>
    </row>
    <row r="693" ht="15.75" customHeight="1">
      <c r="A693" s="183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5"/>
      <c r="N693" s="175"/>
      <c r="O693" s="175"/>
      <c r="P693" s="175"/>
      <c r="Q693" s="175"/>
      <c r="R693" s="175"/>
      <c r="S693" s="176"/>
      <c r="T693" s="176"/>
      <c r="U693" s="176"/>
      <c r="V693" s="176"/>
      <c r="W693" s="177"/>
      <c r="X693" s="177"/>
      <c r="Y693" s="177"/>
      <c r="Z693" s="177"/>
    </row>
    <row r="694" ht="15.75" customHeight="1">
      <c r="A694" s="183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5"/>
      <c r="N694" s="175"/>
      <c r="O694" s="175"/>
      <c r="P694" s="175"/>
      <c r="Q694" s="175"/>
      <c r="R694" s="175"/>
      <c r="S694" s="176"/>
      <c r="T694" s="176"/>
      <c r="U694" s="176"/>
      <c r="V694" s="176"/>
      <c r="W694" s="177"/>
      <c r="X694" s="177"/>
      <c r="Y694" s="177"/>
      <c r="Z694" s="177"/>
    </row>
    <row r="695" ht="15.75" customHeight="1">
      <c r="A695" s="183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5"/>
      <c r="N695" s="175"/>
      <c r="O695" s="175"/>
      <c r="P695" s="175"/>
      <c r="Q695" s="175"/>
      <c r="R695" s="175"/>
      <c r="S695" s="176"/>
      <c r="T695" s="176"/>
      <c r="U695" s="176"/>
      <c r="V695" s="176"/>
      <c r="W695" s="177"/>
      <c r="X695" s="177"/>
      <c r="Y695" s="177"/>
      <c r="Z695" s="177"/>
    </row>
    <row r="696" ht="15.75" customHeight="1">
      <c r="A696" s="183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5"/>
      <c r="N696" s="175"/>
      <c r="O696" s="175"/>
      <c r="P696" s="175"/>
      <c r="Q696" s="175"/>
      <c r="R696" s="175"/>
      <c r="S696" s="176"/>
      <c r="T696" s="176"/>
      <c r="U696" s="176"/>
      <c r="V696" s="176"/>
      <c r="W696" s="177"/>
      <c r="X696" s="177"/>
      <c r="Y696" s="177"/>
      <c r="Z696" s="177"/>
    </row>
    <row r="697" ht="15.75" customHeight="1">
      <c r="A697" s="183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5"/>
      <c r="N697" s="175"/>
      <c r="O697" s="175"/>
      <c r="P697" s="175"/>
      <c r="Q697" s="175"/>
      <c r="R697" s="175"/>
      <c r="S697" s="176"/>
      <c r="T697" s="176"/>
      <c r="U697" s="176"/>
      <c r="V697" s="176"/>
      <c r="W697" s="177"/>
      <c r="X697" s="177"/>
      <c r="Y697" s="177"/>
      <c r="Z697" s="177"/>
    </row>
    <row r="698" ht="15.75" customHeight="1">
      <c r="A698" s="183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5"/>
      <c r="N698" s="175"/>
      <c r="O698" s="175"/>
      <c r="P698" s="175"/>
      <c r="Q698" s="175"/>
      <c r="R698" s="175"/>
      <c r="S698" s="176"/>
      <c r="T698" s="176"/>
      <c r="U698" s="176"/>
      <c r="V698" s="176"/>
      <c r="W698" s="177"/>
      <c r="X698" s="177"/>
      <c r="Y698" s="177"/>
      <c r="Z698" s="177"/>
    </row>
    <row r="699" ht="15.75" customHeight="1">
      <c r="A699" s="183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5"/>
      <c r="N699" s="175"/>
      <c r="O699" s="175"/>
      <c r="P699" s="175"/>
      <c r="Q699" s="175"/>
      <c r="R699" s="175"/>
      <c r="S699" s="176"/>
      <c r="T699" s="176"/>
      <c r="U699" s="176"/>
      <c r="V699" s="176"/>
      <c r="W699" s="177"/>
      <c r="X699" s="177"/>
      <c r="Y699" s="177"/>
      <c r="Z699" s="177"/>
    </row>
    <row r="700" ht="15.75" customHeight="1">
      <c r="A700" s="183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5"/>
      <c r="N700" s="175"/>
      <c r="O700" s="175"/>
      <c r="P700" s="175"/>
      <c r="Q700" s="175"/>
      <c r="R700" s="175"/>
      <c r="S700" s="176"/>
      <c r="T700" s="176"/>
      <c r="U700" s="176"/>
      <c r="V700" s="176"/>
      <c r="W700" s="177"/>
      <c r="X700" s="177"/>
      <c r="Y700" s="177"/>
      <c r="Z700" s="177"/>
    </row>
    <row r="701" ht="15.75" customHeight="1">
      <c r="A701" s="183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5"/>
      <c r="N701" s="175"/>
      <c r="O701" s="175"/>
      <c r="P701" s="175"/>
      <c r="Q701" s="175"/>
      <c r="R701" s="175"/>
      <c r="S701" s="176"/>
      <c r="T701" s="176"/>
      <c r="U701" s="176"/>
      <c r="V701" s="176"/>
      <c r="W701" s="177"/>
      <c r="X701" s="177"/>
      <c r="Y701" s="177"/>
      <c r="Z701" s="177"/>
    </row>
    <row r="702" ht="15.75" customHeight="1">
      <c r="A702" s="183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5"/>
      <c r="N702" s="175"/>
      <c r="O702" s="175"/>
      <c r="P702" s="175"/>
      <c r="Q702" s="175"/>
      <c r="R702" s="175"/>
      <c r="S702" s="176"/>
      <c r="T702" s="176"/>
      <c r="U702" s="176"/>
      <c r="V702" s="176"/>
      <c r="W702" s="177"/>
      <c r="X702" s="177"/>
      <c r="Y702" s="177"/>
      <c r="Z702" s="177"/>
    </row>
    <row r="703" ht="15.75" customHeight="1">
      <c r="A703" s="183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5"/>
      <c r="N703" s="175"/>
      <c r="O703" s="175"/>
      <c r="P703" s="175"/>
      <c r="Q703" s="175"/>
      <c r="R703" s="175"/>
      <c r="S703" s="176"/>
      <c r="T703" s="176"/>
      <c r="U703" s="176"/>
      <c r="V703" s="176"/>
      <c r="W703" s="177"/>
      <c r="X703" s="177"/>
      <c r="Y703" s="177"/>
      <c r="Z703" s="177"/>
    </row>
    <row r="704" ht="15.75" customHeight="1">
      <c r="A704" s="183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5"/>
      <c r="N704" s="175"/>
      <c r="O704" s="175"/>
      <c r="P704" s="175"/>
      <c r="Q704" s="175"/>
      <c r="R704" s="175"/>
      <c r="S704" s="176"/>
      <c r="T704" s="176"/>
      <c r="U704" s="176"/>
      <c r="V704" s="176"/>
      <c r="W704" s="177"/>
      <c r="X704" s="177"/>
      <c r="Y704" s="177"/>
      <c r="Z704" s="177"/>
    </row>
    <row r="705" ht="15.75" customHeight="1">
      <c r="A705" s="183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5"/>
      <c r="N705" s="175"/>
      <c r="O705" s="175"/>
      <c r="P705" s="175"/>
      <c r="Q705" s="175"/>
      <c r="R705" s="175"/>
      <c r="S705" s="176"/>
      <c r="T705" s="176"/>
      <c r="U705" s="176"/>
      <c r="V705" s="176"/>
      <c r="W705" s="177"/>
      <c r="X705" s="177"/>
      <c r="Y705" s="177"/>
      <c r="Z705" s="177"/>
    </row>
    <row r="706" ht="15.75" customHeight="1">
      <c r="A706" s="183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5"/>
      <c r="N706" s="175"/>
      <c r="O706" s="175"/>
      <c r="P706" s="175"/>
      <c r="Q706" s="175"/>
      <c r="R706" s="175"/>
      <c r="S706" s="176"/>
      <c r="T706" s="176"/>
      <c r="U706" s="176"/>
      <c r="V706" s="176"/>
      <c r="W706" s="177"/>
      <c r="X706" s="177"/>
      <c r="Y706" s="177"/>
      <c r="Z706" s="177"/>
    </row>
    <row r="707" ht="15.75" customHeight="1">
      <c r="A707" s="183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5"/>
      <c r="N707" s="175"/>
      <c r="O707" s="175"/>
      <c r="P707" s="175"/>
      <c r="Q707" s="175"/>
      <c r="R707" s="175"/>
      <c r="S707" s="176"/>
      <c r="T707" s="176"/>
      <c r="U707" s="176"/>
      <c r="V707" s="176"/>
      <c r="W707" s="177"/>
      <c r="X707" s="177"/>
      <c r="Y707" s="177"/>
      <c r="Z707" s="177"/>
    </row>
    <row r="708" ht="15.75" customHeight="1">
      <c r="A708" s="183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5"/>
      <c r="N708" s="175"/>
      <c r="O708" s="175"/>
      <c r="P708" s="175"/>
      <c r="Q708" s="175"/>
      <c r="R708" s="175"/>
      <c r="S708" s="176"/>
      <c r="T708" s="176"/>
      <c r="U708" s="176"/>
      <c r="V708" s="176"/>
      <c r="W708" s="177"/>
      <c r="X708" s="177"/>
      <c r="Y708" s="177"/>
      <c r="Z708" s="177"/>
    </row>
    <row r="709" ht="15.75" customHeight="1">
      <c r="A709" s="183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5"/>
      <c r="N709" s="175"/>
      <c r="O709" s="175"/>
      <c r="P709" s="175"/>
      <c r="Q709" s="175"/>
      <c r="R709" s="175"/>
      <c r="S709" s="176"/>
      <c r="T709" s="176"/>
      <c r="U709" s="176"/>
      <c r="V709" s="176"/>
      <c r="W709" s="177"/>
      <c r="X709" s="177"/>
      <c r="Y709" s="177"/>
      <c r="Z709" s="177"/>
    </row>
    <row r="710" ht="15.75" customHeight="1">
      <c r="A710" s="183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5"/>
      <c r="N710" s="175"/>
      <c r="O710" s="175"/>
      <c r="P710" s="175"/>
      <c r="Q710" s="175"/>
      <c r="R710" s="175"/>
      <c r="S710" s="176"/>
      <c r="T710" s="176"/>
      <c r="U710" s="176"/>
      <c r="V710" s="176"/>
      <c r="W710" s="177"/>
      <c r="X710" s="177"/>
      <c r="Y710" s="177"/>
      <c r="Z710" s="177"/>
    </row>
    <row r="711" ht="15.75" customHeight="1">
      <c r="A711" s="183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5"/>
      <c r="N711" s="175"/>
      <c r="O711" s="175"/>
      <c r="P711" s="175"/>
      <c r="Q711" s="175"/>
      <c r="R711" s="175"/>
      <c r="S711" s="176"/>
      <c r="T711" s="176"/>
      <c r="U711" s="176"/>
      <c r="V711" s="176"/>
      <c r="W711" s="177"/>
      <c r="X711" s="177"/>
      <c r="Y711" s="177"/>
      <c r="Z711" s="177"/>
    </row>
    <row r="712" ht="15.75" customHeight="1">
      <c r="A712" s="183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5"/>
      <c r="N712" s="175"/>
      <c r="O712" s="175"/>
      <c r="P712" s="175"/>
      <c r="Q712" s="175"/>
      <c r="R712" s="175"/>
      <c r="S712" s="176"/>
      <c r="T712" s="176"/>
      <c r="U712" s="176"/>
      <c r="V712" s="176"/>
      <c r="W712" s="177"/>
      <c r="X712" s="177"/>
      <c r="Y712" s="177"/>
      <c r="Z712" s="177"/>
    </row>
    <row r="713" ht="15.75" customHeight="1">
      <c r="A713" s="183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5"/>
      <c r="N713" s="175"/>
      <c r="O713" s="175"/>
      <c r="P713" s="175"/>
      <c r="Q713" s="175"/>
      <c r="R713" s="175"/>
      <c r="S713" s="176"/>
      <c r="T713" s="176"/>
      <c r="U713" s="176"/>
      <c r="V713" s="176"/>
      <c r="W713" s="177"/>
      <c r="X713" s="177"/>
      <c r="Y713" s="177"/>
      <c r="Z713" s="177"/>
    </row>
    <row r="714" ht="15.75" customHeight="1">
      <c r="A714" s="183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5"/>
      <c r="N714" s="175"/>
      <c r="O714" s="175"/>
      <c r="P714" s="175"/>
      <c r="Q714" s="175"/>
      <c r="R714" s="175"/>
      <c r="S714" s="176"/>
      <c r="T714" s="176"/>
      <c r="U714" s="176"/>
      <c r="V714" s="176"/>
      <c r="W714" s="177"/>
      <c r="X714" s="177"/>
      <c r="Y714" s="177"/>
      <c r="Z714" s="177"/>
    </row>
    <row r="715" ht="15.75" customHeight="1">
      <c r="A715" s="183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5"/>
      <c r="N715" s="175"/>
      <c r="O715" s="175"/>
      <c r="P715" s="175"/>
      <c r="Q715" s="175"/>
      <c r="R715" s="175"/>
      <c r="S715" s="176"/>
      <c r="T715" s="176"/>
      <c r="U715" s="176"/>
      <c r="V715" s="176"/>
      <c r="W715" s="177"/>
      <c r="X715" s="177"/>
      <c r="Y715" s="177"/>
      <c r="Z715" s="177"/>
    </row>
    <row r="716" ht="15.75" customHeight="1">
      <c r="A716" s="183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5"/>
      <c r="N716" s="175"/>
      <c r="O716" s="175"/>
      <c r="P716" s="175"/>
      <c r="Q716" s="175"/>
      <c r="R716" s="175"/>
      <c r="S716" s="176"/>
      <c r="T716" s="176"/>
      <c r="U716" s="176"/>
      <c r="V716" s="176"/>
      <c r="W716" s="177"/>
      <c r="X716" s="177"/>
      <c r="Y716" s="177"/>
      <c r="Z716" s="177"/>
    </row>
    <row r="717" ht="15.75" customHeight="1">
      <c r="A717" s="183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5"/>
      <c r="N717" s="175"/>
      <c r="O717" s="175"/>
      <c r="P717" s="175"/>
      <c r="Q717" s="175"/>
      <c r="R717" s="175"/>
      <c r="S717" s="176"/>
      <c r="T717" s="176"/>
      <c r="U717" s="176"/>
      <c r="V717" s="176"/>
      <c r="W717" s="177"/>
      <c r="X717" s="177"/>
      <c r="Y717" s="177"/>
      <c r="Z717" s="177"/>
    </row>
    <row r="718" ht="15.75" customHeight="1">
      <c r="A718" s="183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5"/>
      <c r="N718" s="175"/>
      <c r="O718" s="175"/>
      <c r="P718" s="175"/>
      <c r="Q718" s="175"/>
      <c r="R718" s="175"/>
      <c r="S718" s="176"/>
      <c r="T718" s="176"/>
      <c r="U718" s="176"/>
      <c r="V718" s="176"/>
      <c r="W718" s="177"/>
      <c r="X718" s="177"/>
      <c r="Y718" s="177"/>
      <c r="Z718" s="177"/>
    </row>
    <row r="719" ht="15.75" customHeight="1">
      <c r="A719" s="183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5"/>
      <c r="N719" s="175"/>
      <c r="O719" s="175"/>
      <c r="P719" s="175"/>
      <c r="Q719" s="175"/>
      <c r="R719" s="175"/>
      <c r="S719" s="176"/>
      <c r="T719" s="176"/>
      <c r="U719" s="176"/>
      <c r="V719" s="176"/>
      <c r="W719" s="177"/>
      <c r="X719" s="177"/>
      <c r="Y719" s="177"/>
      <c r="Z719" s="177"/>
    </row>
    <row r="720" ht="15.75" customHeight="1">
      <c r="A720" s="183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5"/>
      <c r="N720" s="175"/>
      <c r="O720" s="175"/>
      <c r="P720" s="175"/>
      <c r="Q720" s="175"/>
      <c r="R720" s="175"/>
      <c r="S720" s="176"/>
      <c r="T720" s="176"/>
      <c r="U720" s="176"/>
      <c r="V720" s="176"/>
      <c r="W720" s="177"/>
      <c r="X720" s="177"/>
      <c r="Y720" s="177"/>
      <c r="Z720" s="177"/>
    </row>
    <row r="721" ht="15.75" customHeight="1">
      <c r="A721" s="183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5"/>
      <c r="N721" s="175"/>
      <c r="O721" s="175"/>
      <c r="P721" s="175"/>
      <c r="Q721" s="175"/>
      <c r="R721" s="175"/>
      <c r="S721" s="176"/>
      <c r="T721" s="176"/>
      <c r="U721" s="176"/>
      <c r="V721" s="176"/>
      <c r="W721" s="177"/>
      <c r="X721" s="177"/>
      <c r="Y721" s="177"/>
      <c r="Z721" s="177"/>
    </row>
    <row r="722" ht="15.75" customHeight="1">
      <c r="A722" s="183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5"/>
      <c r="N722" s="175"/>
      <c r="O722" s="175"/>
      <c r="P722" s="175"/>
      <c r="Q722" s="175"/>
      <c r="R722" s="175"/>
      <c r="S722" s="176"/>
      <c r="T722" s="176"/>
      <c r="U722" s="176"/>
      <c r="V722" s="176"/>
      <c r="W722" s="177"/>
      <c r="X722" s="177"/>
      <c r="Y722" s="177"/>
      <c r="Z722" s="177"/>
    </row>
    <row r="723" ht="15.75" customHeight="1">
      <c r="A723" s="183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5"/>
      <c r="N723" s="175"/>
      <c r="O723" s="175"/>
      <c r="P723" s="175"/>
      <c r="Q723" s="175"/>
      <c r="R723" s="175"/>
      <c r="S723" s="176"/>
      <c r="T723" s="176"/>
      <c r="U723" s="176"/>
      <c r="V723" s="176"/>
      <c r="W723" s="177"/>
      <c r="X723" s="177"/>
      <c r="Y723" s="177"/>
      <c r="Z723" s="177"/>
    </row>
    <row r="724" ht="15.75" customHeight="1">
      <c r="A724" s="183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5"/>
      <c r="N724" s="175"/>
      <c r="O724" s="175"/>
      <c r="P724" s="175"/>
      <c r="Q724" s="175"/>
      <c r="R724" s="175"/>
      <c r="S724" s="176"/>
      <c r="T724" s="176"/>
      <c r="U724" s="176"/>
      <c r="V724" s="176"/>
      <c r="W724" s="177"/>
      <c r="X724" s="177"/>
      <c r="Y724" s="177"/>
      <c r="Z724" s="177"/>
    </row>
    <row r="725" ht="15.75" customHeight="1">
      <c r="A725" s="183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5"/>
      <c r="N725" s="175"/>
      <c r="O725" s="175"/>
      <c r="P725" s="175"/>
      <c r="Q725" s="175"/>
      <c r="R725" s="175"/>
      <c r="S725" s="176"/>
      <c r="T725" s="176"/>
      <c r="U725" s="176"/>
      <c r="V725" s="176"/>
      <c r="W725" s="177"/>
      <c r="X725" s="177"/>
      <c r="Y725" s="177"/>
      <c r="Z725" s="177"/>
    </row>
    <row r="726" ht="15.75" customHeight="1">
      <c r="A726" s="183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5"/>
      <c r="N726" s="175"/>
      <c r="O726" s="175"/>
      <c r="P726" s="175"/>
      <c r="Q726" s="175"/>
      <c r="R726" s="175"/>
      <c r="S726" s="176"/>
      <c r="T726" s="176"/>
      <c r="U726" s="176"/>
      <c r="V726" s="176"/>
      <c r="W726" s="177"/>
      <c r="X726" s="177"/>
      <c r="Y726" s="177"/>
      <c r="Z726" s="177"/>
    </row>
    <row r="727" ht="15.75" customHeight="1">
      <c r="A727" s="183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5"/>
      <c r="N727" s="175"/>
      <c r="O727" s="175"/>
      <c r="P727" s="175"/>
      <c r="Q727" s="175"/>
      <c r="R727" s="175"/>
      <c r="S727" s="176"/>
      <c r="T727" s="176"/>
      <c r="U727" s="176"/>
      <c r="V727" s="176"/>
      <c r="W727" s="177"/>
      <c r="X727" s="177"/>
      <c r="Y727" s="177"/>
      <c r="Z727" s="177"/>
    </row>
    <row r="728" ht="15.75" customHeight="1">
      <c r="A728" s="183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5"/>
      <c r="N728" s="175"/>
      <c r="O728" s="175"/>
      <c r="P728" s="175"/>
      <c r="Q728" s="175"/>
      <c r="R728" s="175"/>
      <c r="S728" s="176"/>
      <c r="T728" s="176"/>
      <c r="U728" s="176"/>
      <c r="V728" s="176"/>
      <c r="W728" s="177"/>
      <c r="X728" s="177"/>
      <c r="Y728" s="177"/>
      <c r="Z728" s="177"/>
    </row>
    <row r="729" ht="15.75" customHeight="1">
      <c r="A729" s="183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5"/>
      <c r="N729" s="175"/>
      <c r="O729" s="175"/>
      <c r="P729" s="175"/>
      <c r="Q729" s="175"/>
      <c r="R729" s="175"/>
      <c r="S729" s="176"/>
      <c r="T729" s="176"/>
      <c r="U729" s="176"/>
      <c r="V729" s="176"/>
      <c r="W729" s="177"/>
      <c r="X729" s="177"/>
      <c r="Y729" s="177"/>
      <c r="Z729" s="177"/>
    </row>
    <row r="730" ht="15.75" customHeight="1">
      <c r="A730" s="183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5"/>
      <c r="N730" s="175"/>
      <c r="O730" s="175"/>
      <c r="P730" s="175"/>
      <c r="Q730" s="175"/>
      <c r="R730" s="175"/>
      <c r="S730" s="176"/>
      <c r="T730" s="176"/>
      <c r="U730" s="176"/>
      <c r="V730" s="176"/>
      <c r="W730" s="177"/>
      <c r="X730" s="177"/>
      <c r="Y730" s="177"/>
      <c r="Z730" s="177"/>
    </row>
    <row r="731" ht="15.75" customHeight="1">
      <c r="A731" s="183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5"/>
      <c r="N731" s="175"/>
      <c r="O731" s="175"/>
      <c r="P731" s="175"/>
      <c r="Q731" s="175"/>
      <c r="R731" s="175"/>
      <c r="S731" s="176"/>
      <c r="T731" s="176"/>
      <c r="U731" s="176"/>
      <c r="V731" s="176"/>
      <c r="W731" s="177"/>
      <c r="X731" s="177"/>
      <c r="Y731" s="177"/>
      <c r="Z731" s="177"/>
    </row>
    <row r="732" ht="15.75" customHeight="1">
      <c r="A732" s="183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5"/>
      <c r="N732" s="175"/>
      <c r="O732" s="175"/>
      <c r="P732" s="175"/>
      <c r="Q732" s="175"/>
      <c r="R732" s="175"/>
      <c r="S732" s="176"/>
      <c r="T732" s="176"/>
      <c r="U732" s="176"/>
      <c r="V732" s="176"/>
      <c r="W732" s="177"/>
      <c r="X732" s="177"/>
      <c r="Y732" s="177"/>
      <c r="Z732" s="177"/>
    </row>
    <row r="733" ht="15.75" customHeight="1">
      <c r="A733" s="183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5"/>
      <c r="N733" s="175"/>
      <c r="O733" s="175"/>
      <c r="P733" s="175"/>
      <c r="Q733" s="175"/>
      <c r="R733" s="175"/>
      <c r="S733" s="176"/>
      <c r="T733" s="176"/>
      <c r="U733" s="176"/>
      <c r="V733" s="176"/>
      <c r="W733" s="177"/>
      <c r="X733" s="177"/>
      <c r="Y733" s="177"/>
      <c r="Z733" s="177"/>
    </row>
    <row r="734" ht="15.75" customHeight="1">
      <c r="A734" s="183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5"/>
      <c r="N734" s="175"/>
      <c r="O734" s="175"/>
      <c r="P734" s="175"/>
      <c r="Q734" s="175"/>
      <c r="R734" s="175"/>
      <c r="S734" s="176"/>
      <c r="T734" s="176"/>
      <c r="U734" s="176"/>
      <c r="V734" s="176"/>
      <c r="W734" s="177"/>
      <c r="X734" s="177"/>
      <c r="Y734" s="177"/>
      <c r="Z734" s="177"/>
    </row>
    <row r="735" ht="15.75" customHeight="1">
      <c r="A735" s="183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5"/>
      <c r="N735" s="175"/>
      <c r="O735" s="175"/>
      <c r="P735" s="175"/>
      <c r="Q735" s="175"/>
      <c r="R735" s="175"/>
      <c r="S735" s="176"/>
      <c r="T735" s="176"/>
      <c r="U735" s="176"/>
      <c r="V735" s="176"/>
      <c r="W735" s="177"/>
      <c r="X735" s="177"/>
      <c r="Y735" s="177"/>
      <c r="Z735" s="177"/>
    </row>
    <row r="736" ht="15.75" customHeight="1">
      <c r="A736" s="183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5"/>
      <c r="N736" s="175"/>
      <c r="O736" s="175"/>
      <c r="P736" s="175"/>
      <c r="Q736" s="175"/>
      <c r="R736" s="175"/>
      <c r="S736" s="176"/>
      <c r="T736" s="176"/>
      <c r="U736" s="176"/>
      <c r="V736" s="176"/>
      <c r="W736" s="177"/>
      <c r="X736" s="177"/>
      <c r="Y736" s="177"/>
      <c r="Z736" s="177"/>
    </row>
    <row r="737" ht="15.75" customHeight="1">
      <c r="A737" s="183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5"/>
      <c r="N737" s="175"/>
      <c r="O737" s="175"/>
      <c r="P737" s="175"/>
      <c r="Q737" s="175"/>
      <c r="R737" s="175"/>
      <c r="S737" s="176"/>
      <c r="T737" s="176"/>
      <c r="U737" s="176"/>
      <c r="V737" s="176"/>
      <c r="W737" s="177"/>
      <c r="X737" s="177"/>
      <c r="Y737" s="177"/>
      <c r="Z737" s="177"/>
    </row>
    <row r="738" ht="15.75" customHeight="1">
      <c r="A738" s="183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5"/>
      <c r="N738" s="175"/>
      <c r="O738" s="175"/>
      <c r="P738" s="175"/>
      <c r="Q738" s="175"/>
      <c r="R738" s="175"/>
      <c r="S738" s="176"/>
      <c r="T738" s="176"/>
      <c r="U738" s="176"/>
      <c r="V738" s="176"/>
      <c r="W738" s="177"/>
      <c r="X738" s="177"/>
      <c r="Y738" s="177"/>
      <c r="Z738" s="177"/>
    </row>
    <row r="739" ht="15.75" customHeight="1">
      <c r="A739" s="183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5"/>
      <c r="N739" s="175"/>
      <c r="O739" s="175"/>
      <c r="P739" s="175"/>
      <c r="Q739" s="175"/>
      <c r="R739" s="175"/>
      <c r="S739" s="176"/>
      <c r="T739" s="176"/>
      <c r="U739" s="176"/>
      <c r="V739" s="176"/>
      <c r="W739" s="177"/>
      <c r="X739" s="177"/>
      <c r="Y739" s="177"/>
      <c r="Z739" s="177"/>
    </row>
    <row r="740" ht="15.75" customHeight="1">
      <c r="A740" s="183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5"/>
      <c r="N740" s="175"/>
      <c r="O740" s="175"/>
      <c r="P740" s="175"/>
      <c r="Q740" s="175"/>
      <c r="R740" s="175"/>
      <c r="S740" s="176"/>
      <c r="T740" s="176"/>
      <c r="U740" s="176"/>
      <c r="V740" s="176"/>
      <c r="W740" s="177"/>
      <c r="X740" s="177"/>
      <c r="Y740" s="177"/>
      <c r="Z740" s="177"/>
    </row>
    <row r="741" ht="15.75" customHeight="1">
      <c r="A741" s="183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5"/>
      <c r="N741" s="175"/>
      <c r="O741" s="175"/>
      <c r="P741" s="175"/>
      <c r="Q741" s="175"/>
      <c r="R741" s="175"/>
      <c r="S741" s="176"/>
      <c r="T741" s="176"/>
      <c r="U741" s="176"/>
      <c r="V741" s="176"/>
      <c r="W741" s="177"/>
      <c r="X741" s="177"/>
      <c r="Y741" s="177"/>
      <c r="Z741" s="177"/>
    </row>
    <row r="742" ht="15.75" customHeight="1">
      <c r="A742" s="183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5"/>
      <c r="N742" s="175"/>
      <c r="O742" s="175"/>
      <c r="P742" s="175"/>
      <c r="Q742" s="175"/>
      <c r="R742" s="175"/>
      <c r="S742" s="176"/>
      <c r="T742" s="176"/>
      <c r="U742" s="176"/>
      <c r="V742" s="176"/>
      <c r="W742" s="177"/>
      <c r="X742" s="177"/>
      <c r="Y742" s="177"/>
      <c r="Z742" s="177"/>
    </row>
    <row r="743" ht="15.75" customHeight="1">
      <c r="A743" s="183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5"/>
      <c r="N743" s="175"/>
      <c r="O743" s="175"/>
      <c r="P743" s="175"/>
      <c r="Q743" s="175"/>
      <c r="R743" s="175"/>
      <c r="S743" s="176"/>
      <c r="T743" s="176"/>
      <c r="U743" s="176"/>
      <c r="V743" s="176"/>
      <c r="W743" s="177"/>
      <c r="X743" s="177"/>
      <c r="Y743" s="177"/>
      <c r="Z743" s="177"/>
    </row>
    <row r="744" ht="15.75" customHeight="1">
      <c r="A744" s="183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5"/>
      <c r="N744" s="175"/>
      <c r="O744" s="175"/>
      <c r="P744" s="175"/>
      <c r="Q744" s="175"/>
      <c r="R744" s="175"/>
      <c r="S744" s="176"/>
      <c r="T744" s="176"/>
      <c r="U744" s="176"/>
      <c r="V744" s="176"/>
      <c r="W744" s="177"/>
      <c r="X744" s="177"/>
      <c r="Y744" s="177"/>
      <c r="Z744" s="177"/>
    </row>
    <row r="745" ht="15.75" customHeight="1">
      <c r="A745" s="183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5"/>
      <c r="N745" s="175"/>
      <c r="O745" s="175"/>
      <c r="P745" s="175"/>
      <c r="Q745" s="175"/>
      <c r="R745" s="175"/>
      <c r="S745" s="176"/>
      <c r="T745" s="176"/>
      <c r="U745" s="176"/>
      <c r="V745" s="176"/>
      <c r="W745" s="177"/>
      <c r="X745" s="177"/>
      <c r="Y745" s="177"/>
      <c r="Z745" s="177"/>
    </row>
    <row r="746" ht="15.75" customHeight="1">
      <c r="A746" s="183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5"/>
      <c r="N746" s="175"/>
      <c r="O746" s="175"/>
      <c r="P746" s="175"/>
      <c r="Q746" s="175"/>
      <c r="R746" s="175"/>
      <c r="S746" s="176"/>
      <c r="T746" s="176"/>
      <c r="U746" s="176"/>
      <c r="V746" s="176"/>
      <c r="W746" s="177"/>
      <c r="X746" s="177"/>
      <c r="Y746" s="177"/>
      <c r="Z746" s="177"/>
    </row>
    <row r="747" ht="15.75" customHeight="1">
      <c r="A747" s="183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5"/>
      <c r="N747" s="175"/>
      <c r="O747" s="175"/>
      <c r="P747" s="175"/>
      <c r="Q747" s="175"/>
      <c r="R747" s="175"/>
      <c r="S747" s="176"/>
      <c r="T747" s="176"/>
      <c r="U747" s="176"/>
      <c r="V747" s="176"/>
      <c r="W747" s="177"/>
      <c r="X747" s="177"/>
      <c r="Y747" s="177"/>
      <c r="Z747" s="177"/>
    </row>
    <row r="748" ht="15.75" customHeight="1">
      <c r="A748" s="183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5"/>
      <c r="N748" s="175"/>
      <c r="O748" s="175"/>
      <c r="P748" s="175"/>
      <c r="Q748" s="175"/>
      <c r="R748" s="175"/>
      <c r="S748" s="176"/>
      <c r="T748" s="176"/>
      <c r="U748" s="176"/>
      <c r="V748" s="176"/>
      <c r="W748" s="177"/>
      <c r="X748" s="177"/>
      <c r="Y748" s="177"/>
      <c r="Z748" s="177"/>
    </row>
    <row r="749" ht="15.75" customHeight="1">
      <c r="A749" s="183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5"/>
      <c r="N749" s="175"/>
      <c r="O749" s="175"/>
      <c r="P749" s="175"/>
      <c r="Q749" s="175"/>
      <c r="R749" s="175"/>
      <c r="S749" s="176"/>
      <c r="T749" s="176"/>
      <c r="U749" s="176"/>
      <c r="V749" s="176"/>
      <c r="W749" s="177"/>
      <c r="X749" s="177"/>
      <c r="Y749" s="177"/>
      <c r="Z749" s="177"/>
    </row>
    <row r="750" ht="15.75" customHeight="1">
      <c r="A750" s="183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5"/>
      <c r="N750" s="175"/>
      <c r="O750" s="175"/>
      <c r="P750" s="175"/>
      <c r="Q750" s="175"/>
      <c r="R750" s="175"/>
      <c r="S750" s="176"/>
      <c r="T750" s="176"/>
      <c r="U750" s="176"/>
      <c r="V750" s="176"/>
      <c r="W750" s="177"/>
      <c r="X750" s="177"/>
      <c r="Y750" s="177"/>
      <c r="Z750" s="177"/>
    </row>
    <row r="751" ht="15.75" customHeight="1">
      <c r="A751" s="183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5"/>
      <c r="N751" s="175"/>
      <c r="O751" s="175"/>
      <c r="P751" s="175"/>
      <c r="Q751" s="175"/>
      <c r="R751" s="175"/>
      <c r="S751" s="176"/>
      <c r="T751" s="176"/>
      <c r="U751" s="176"/>
      <c r="V751" s="176"/>
      <c r="W751" s="177"/>
      <c r="X751" s="177"/>
      <c r="Y751" s="177"/>
      <c r="Z751" s="177"/>
    </row>
    <row r="752" ht="15.75" customHeight="1">
      <c r="A752" s="183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5"/>
      <c r="N752" s="175"/>
      <c r="O752" s="175"/>
      <c r="P752" s="175"/>
      <c r="Q752" s="175"/>
      <c r="R752" s="175"/>
      <c r="S752" s="176"/>
      <c r="T752" s="176"/>
      <c r="U752" s="176"/>
      <c r="V752" s="176"/>
      <c r="W752" s="177"/>
      <c r="X752" s="177"/>
      <c r="Y752" s="177"/>
      <c r="Z752" s="177"/>
    </row>
    <row r="753" ht="15.75" customHeight="1">
      <c r="A753" s="183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5"/>
      <c r="N753" s="175"/>
      <c r="O753" s="175"/>
      <c r="P753" s="175"/>
      <c r="Q753" s="175"/>
      <c r="R753" s="175"/>
      <c r="S753" s="176"/>
      <c r="T753" s="176"/>
      <c r="U753" s="176"/>
      <c r="V753" s="176"/>
      <c r="W753" s="177"/>
      <c r="X753" s="177"/>
      <c r="Y753" s="177"/>
      <c r="Z753" s="177"/>
    </row>
    <row r="754" ht="15.75" customHeight="1">
      <c r="A754" s="183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5"/>
      <c r="N754" s="175"/>
      <c r="O754" s="175"/>
      <c r="P754" s="175"/>
      <c r="Q754" s="175"/>
      <c r="R754" s="175"/>
      <c r="S754" s="176"/>
      <c r="T754" s="176"/>
      <c r="U754" s="176"/>
      <c r="V754" s="176"/>
      <c r="W754" s="177"/>
      <c r="X754" s="177"/>
      <c r="Y754" s="177"/>
      <c r="Z754" s="177"/>
    </row>
    <row r="755" ht="15.75" customHeight="1">
      <c r="A755" s="183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5"/>
      <c r="N755" s="175"/>
      <c r="O755" s="175"/>
      <c r="P755" s="175"/>
      <c r="Q755" s="175"/>
      <c r="R755" s="175"/>
      <c r="S755" s="176"/>
      <c r="T755" s="176"/>
      <c r="U755" s="176"/>
      <c r="V755" s="176"/>
      <c r="W755" s="177"/>
      <c r="X755" s="177"/>
      <c r="Y755" s="177"/>
      <c r="Z755" s="177"/>
    </row>
    <row r="756" ht="15.75" customHeight="1">
      <c r="A756" s="183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5"/>
      <c r="N756" s="175"/>
      <c r="O756" s="175"/>
      <c r="P756" s="175"/>
      <c r="Q756" s="175"/>
      <c r="R756" s="175"/>
      <c r="S756" s="176"/>
      <c r="T756" s="176"/>
      <c r="U756" s="176"/>
      <c r="V756" s="176"/>
      <c r="W756" s="177"/>
      <c r="X756" s="177"/>
      <c r="Y756" s="177"/>
      <c r="Z756" s="177"/>
    </row>
    <row r="757" ht="15.75" customHeight="1">
      <c r="A757" s="183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5"/>
      <c r="N757" s="175"/>
      <c r="O757" s="175"/>
      <c r="P757" s="175"/>
      <c r="Q757" s="175"/>
      <c r="R757" s="175"/>
      <c r="S757" s="176"/>
      <c r="T757" s="176"/>
      <c r="U757" s="176"/>
      <c r="V757" s="176"/>
      <c r="W757" s="177"/>
      <c r="X757" s="177"/>
      <c r="Y757" s="177"/>
      <c r="Z757" s="177"/>
    </row>
    <row r="758" ht="15.75" customHeight="1">
      <c r="A758" s="183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5"/>
      <c r="N758" s="175"/>
      <c r="O758" s="175"/>
      <c r="P758" s="175"/>
      <c r="Q758" s="175"/>
      <c r="R758" s="175"/>
      <c r="S758" s="176"/>
      <c r="T758" s="176"/>
      <c r="U758" s="176"/>
      <c r="V758" s="176"/>
      <c r="W758" s="177"/>
      <c r="X758" s="177"/>
      <c r="Y758" s="177"/>
      <c r="Z758" s="177"/>
    </row>
    <row r="759" ht="15.75" customHeight="1">
      <c r="A759" s="183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5"/>
      <c r="N759" s="175"/>
      <c r="O759" s="175"/>
      <c r="P759" s="175"/>
      <c r="Q759" s="175"/>
      <c r="R759" s="175"/>
      <c r="S759" s="176"/>
      <c r="T759" s="176"/>
      <c r="U759" s="176"/>
      <c r="V759" s="176"/>
      <c r="W759" s="177"/>
      <c r="X759" s="177"/>
      <c r="Y759" s="177"/>
      <c r="Z759" s="177"/>
    </row>
    <row r="760" ht="15.75" customHeight="1">
      <c r="A760" s="183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5"/>
      <c r="N760" s="175"/>
      <c r="O760" s="175"/>
      <c r="P760" s="175"/>
      <c r="Q760" s="175"/>
      <c r="R760" s="175"/>
      <c r="S760" s="176"/>
      <c r="T760" s="176"/>
      <c r="U760" s="176"/>
      <c r="V760" s="176"/>
      <c r="W760" s="177"/>
      <c r="X760" s="177"/>
      <c r="Y760" s="177"/>
      <c r="Z760" s="177"/>
    </row>
    <row r="761" ht="15.75" customHeight="1">
      <c r="A761" s="183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5"/>
      <c r="N761" s="175"/>
      <c r="O761" s="175"/>
      <c r="P761" s="175"/>
      <c r="Q761" s="175"/>
      <c r="R761" s="175"/>
      <c r="S761" s="176"/>
      <c r="T761" s="176"/>
      <c r="U761" s="176"/>
      <c r="V761" s="176"/>
      <c r="W761" s="177"/>
      <c r="X761" s="177"/>
      <c r="Y761" s="177"/>
      <c r="Z761" s="177"/>
    </row>
    <row r="762" ht="15.75" customHeight="1">
      <c r="A762" s="183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5"/>
      <c r="N762" s="175"/>
      <c r="O762" s="175"/>
      <c r="P762" s="175"/>
      <c r="Q762" s="175"/>
      <c r="R762" s="175"/>
      <c r="S762" s="176"/>
      <c r="T762" s="176"/>
      <c r="U762" s="176"/>
      <c r="V762" s="176"/>
      <c r="W762" s="177"/>
      <c r="X762" s="177"/>
      <c r="Y762" s="177"/>
      <c r="Z762" s="177"/>
    </row>
    <row r="763" ht="15.75" customHeight="1">
      <c r="A763" s="183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5"/>
      <c r="N763" s="175"/>
      <c r="O763" s="175"/>
      <c r="P763" s="175"/>
      <c r="Q763" s="175"/>
      <c r="R763" s="175"/>
      <c r="S763" s="176"/>
      <c r="T763" s="176"/>
      <c r="U763" s="176"/>
      <c r="V763" s="176"/>
      <c r="W763" s="177"/>
      <c r="X763" s="177"/>
      <c r="Y763" s="177"/>
      <c r="Z763" s="177"/>
    </row>
    <row r="764" ht="15.75" customHeight="1">
      <c r="A764" s="183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5"/>
      <c r="N764" s="175"/>
      <c r="O764" s="175"/>
      <c r="P764" s="175"/>
      <c r="Q764" s="175"/>
      <c r="R764" s="175"/>
      <c r="S764" s="176"/>
      <c r="T764" s="176"/>
      <c r="U764" s="176"/>
      <c r="V764" s="176"/>
      <c r="W764" s="177"/>
      <c r="X764" s="177"/>
      <c r="Y764" s="177"/>
      <c r="Z764" s="177"/>
    </row>
    <row r="765" ht="15.75" customHeight="1">
      <c r="A765" s="183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5"/>
      <c r="N765" s="175"/>
      <c r="O765" s="175"/>
      <c r="P765" s="175"/>
      <c r="Q765" s="175"/>
      <c r="R765" s="175"/>
      <c r="S765" s="176"/>
      <c r="T765" s="176"/>
      <c r="U765" s="176"/>
      <c r="V765" s="176"/>
      <c r="W765" s="177"/>
      <c r="X765" s="177"/>
      <c r="Y765" s="177"/>
      <c r="Z765" s="177"/>
    </row>
    <row r="766" ht="15.75" customHeight="1">
      <c r="A766" s="183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5"/>
      <c r="N766" s="175"/>
      <c r="O766" s="175"/>
      <c r="P766" s="175"/>
      <c r="Q766" s="175"/>
      <c r="R766" s="175"/>
      <c r="S766" s="176"/>
      <c r="T766" s="176"/>
      <c r="U766" s="176"/>
      <c r="V766" s="176"/>
      <c r="W766" s="177"/>
      <c r="X766" s="177"/>
      <c r="Y766" s="177"/>
      <c r="Z766" s="177"/>
    </row>
    <row r="767" ht="15.75" customHeight="1">
      <c r="A767" s="183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5"/>
      <c r="N767" s="175"/>
      <c r="O767" s="175"/>
      <c r="P767" s="175"/>
      <c r="Q767" s="175"/>
      <c r="R767" s="175"/>
      <c r="S767" s="176"/>
      <c r="T767" s="176"/>
      <c r="U767" s="176"/>
      <c r="V767" s="176"/>
      <c r="W767" s="177"/>
      <c r="X767" s="177"/>
      <c r="Y767" s="177"/>
      <c r="Z767" s="177"/>
    </row>
    <row r="768" ht="15.75" customHeight="1">
      <c r="A768" s="183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5"/>
      <c r="N768" s="175"/>
      <c r="O768" s="175"/>
      <c r="P768" s="175"/>
      <c r="Q768" s="175"/>
      <c r="R768" s="175"/>
      <c r="S768" s="176"/>
      <c r="T768" s="176"/>
      <c r="U768" s="176"/>
      <c r="V768" s="176"/>
      <c r="W768" s="177"/>
      <c r="X768" s="177"/>
      <c r="Y768" s="177"/>
      <c r="Z768" s="177"/>
    </row>
    <row r="769" ht="15.75" customHeight="1">
      <c r="A769" s="183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5"/>
      <c r="N769" s="175"/>
      <c r="O769" s="175"/>
      <c r="P769" s="175"/>
      <c r="Q769" s="175"/>
      <c r="R769" s="175"/>
      <c r="S769" s="176"/>
      <c r="T769" s="176"/>
      <c r="U769" s="176"/>
      <c r="V769" s="176"/>
      <c r="W769" s="177"/>
      <c r="X769" s="177"/>
      <c r="Y769" s="177"/>
      <c r="Z769" s="177"/>
    </row>
    <row r="770" ht="15.75" customHeight="1">
      <c r="A770" s="183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5"/>
      <c r="N770" s="175"/>
      <c r="O770" s="175"/>
      <c r="P770" s="175"/>
      <c r="Q770" s="175"/>
      <c r="R770" s="175"/>
      <c r="S770" s="176"/>
      <c r="T770" s="176"/>
      <c r="U770" s="176"/>
      <c r="V770" s="176"/>
      <c r="W770" s="177"/>
      <c r="X770" s="177"/>
      <c r="Y770" s="177"/>
      <c r="Z770" s="177"/>
    </row>
    <row r="771" ht="15.75" customHeight="1">
      <c r="A771" s="183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5"/>
      <c r="N771" s="175"/>
      <c r="O771" s="175"/>
      <c r="P771" s="175"/>
      <c r="Q771" s="175"/>
      <c r="R771" s="175"/>
      <c r="S771" s="176"/>
      <c r="T771" s="176"/>
      <c r="U771" s="176"/>
      <c r="V771" s="176"/>
      <c r="W771" s="177"/>
      <c r="X771" s="177"/>
      <c r="Y771" s="177"/>
      <c r="Z771" s="177"/>
    </row>
    <row r="772" ht="15.75" customHeight="1">
      <c r="A772" s="183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5"/>
      <c r="N772" s="175"/>
      <c r="O772" s="175"/>
      <c r="P772" s="175"/>
      <c r="Q772" s="175"/>
      <c r="R772" s="175"/>
      <c r="S772" s="176"/>
      <c r="T772" s="176"/>
      <c r="U772" s="176"/>
      <c r="V772" s="176"/>
      <c r="W772" s="177"/>
      <c r="X772" s="177"/>
      <c r="Y772" s="177"/>
      <c r="Z772" s="177"/>
    </row>
    <row r="773" ht="15.75" customHeight="1">
      <c r="A773" s="183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5"/>
      <c r="N773" s="175"/>
      <c r="O773" s="175"/>
      <c r="P773" s="175"/>
      <c r="Q773" s="175"/>
      <c r="R773" s="175"/>
      <c r="S773" s="176"/>
      <c r="T773" s="176"/>
      <c r="U773" s="176"/>
      <c r="V773" s="176"/>
      <c r="W773" s="177"/>
      <c r="X773" s="177"/>
      <c r="Y773" s="177"/>
      <c r="Z773" s="177"/>
    </row>
    <row r="774" ht="15.75" customHeight="1">
      <c r="A774" s="183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5"/>
      <c r="N774" s="175"/>
      <c r="O774" s="175"/>
      <c r="P774" s="175"/>
      <c r="Q774" s="175"/>
      <c r="R774" s="175"/>
      <c r="S774" s="176"/>
      <c r="T774" s="176"/>
      <c r="U774" s="176"/>
      <c r="V774" s="176"/>
      <c r="W774" s="177"/>
      <c r="X774" s="177"/>
      <c r="Y774" s="177"/>
      <c r="Z774" s="177"/>
    </row>
    <row r="775" ht="15.75" customHeight="1">
      <c r="A775" s="183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5"/>
      <c r="N775" s="175"/>
      <c r="O775" s="175"/>
      <c r="P775" s="175"/>
      <c r="Q775" s="175"/>
      <c r="R775" s="175"/>
      <c r="S775" s="176"/>
      <c r="T775" s="176"/>
      <c r="U775" s="176"/>
      <c r="V775" s="176"/>
      <c r="W775" s="177"/>
      <c r="X775" s="177"/>
      <c r="Y775" s="177"/>
      <c r="Z775" s="177"/>
    </row>
    <row r="776" ht="15.75" customHeight="1">
      <c r="A776" s="183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5"/>
      <c r="N776" s="175"/>
      <c r="O776" s="175"/>
      <c r="P776" s="175"/>
      <c r="Q776" s="175"/>
      <c r="R776" s="175"/>
      <c r="S776" s="176"/>
      <c r="T776" s="176"/>
      <c r="U776" s="176"/>
      <c r="V776" s="176"/>
      <c r="W776" s="177"/>
      <c r="X776" s="177"/>
      <c r="Y776" s="177"/>
      <c r="Z776" s="177"/>
    </row>
    <row r="777" ht="15.75" customHeight="1">
      <c r="A777" s="183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5"/>
      <c r="N777" s="175"/>
      <c r="O777" s="175"/>
      <c r="P777" s="175"/>
      <c r="Q777" s="175"/>
      <c r="R777" s="175"/>
      <c r="S777" s="176"/>
      <c r="T777" s="176"/>
      <c r="U777" s="176"/>
      <c r="V777" s="176"/>
      <c r="W777" s="177"/>
      <c r="X777" s="177"/>
      <c r="Y777" s="177"/>
      <c r="Z777" s="177"/>
    </row>
    <row r="778" ht="15.75" customHeight="1">
      <c r="A778" s="183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5"/>
      <c r="N778" s="175"/>
      <c r="O778" s="175"/>
      <c r="P778" s="175"/>
      <c r="Q778" s="175"/>
      <c r="R778" s="175"/>
      <c r="S778" s="176"/>
      <c r="T778" s="176"/>
      <c r="U778" s="176"/>
      <c r="V778" s="176"/>
      <c r="W778" s="177"/>
      <c r="X778" s="177"/>
      <c r="Y778" s="177"/>
      <c r="Z778" s="177"/>
    </row>
    <row r="779" ht="15.75" customHeight="1">
      <c r="A779" s="183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5"/>
      <c r="N779" s="175"/>
      <c r="O779" s="175"/>
      <c r="P779" s="175"/>
      <c r="Q779" s="175"/>
      <c r="R779" s="175"/>
      <c r="S779" s="176"/>
      <c r="T779" s="176"/>
      <c r="U779" s="176"/>
      <c r="V779" s="176"/>
      <c r="W779" s="177"/>
      <c r="X779" s="177"/>
      <c r="Y779" s="177"/>
      <c r="Z779" s="177"/>
    </row>
    <row r="780" ht="15.75" customHeight="1">
      <c r="A780" s="183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5"/>
      <c r="N780" s="175"/>
      <c r="O780" s="175"/>
      <c r="P780" s="175"/>
      <c r="Q780" s="175"/>
      <c r="R780" s="175"/>
      <c r="S780" s="176"/>
      <c r="T780" s="176"/>
      <c r="U780" s="176"/>
      <c r="V780" s="176"/>
      <c r="W780" s="177"/>
      <c r="X780" s="177"/>
      <c r="Y780" s="177"/>
      <c r="Z780" s="177"/>
    </row>
    <row r="781" ht="15.75" customHeight="1">
      <c r="A781" s="183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5"/>
      <c r="N781" s="175"/>
      <c r="O781" s="175"/>
      <c r="P781" s="175"/>
      <c r="Q781" s="175"/>
      <c r="R781" s="175"/>
      <c r="S781" s="176"/>
      <c r="T781" s="176"/>
      <c r="U781" s="176"/>
      <c r="V781" s="176"/>
      <c r="W781" s="177"/>
      <c r="X781" s="177"/>
      <c r="Y781" s="177"/>
      <c r="Z781" s="177"/>
    </row>
    <row r="782" ht="15.75" customHeight="1">
      <c r="A782" s="183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5"/>
      <c r="N782" s="175"/>
      <c r="O782" s="175"/>
      <c r="P782" s="175"/>
      <c r="Q782" s="175"/>
      <c r="R782" s="175"/>
      <c r="S782" s="176"/>
      <c r="T782" s="176"/>
      <c r="U782" s="176"/>
      <c r="V782" s="176"/>
      <c r="W782" s="177"/>
      <c r="X782" s="177"/>
      <c r="Y782" s="177"/>
      <c r="Z782" s="177"/>
    </row>
    <row r="783" ht="15.75" customHeight="1">
      <c r="A783" s="183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5"/>
      <c r="N783" s="175"/>
      <c r="O783" s="175"/>
      <c r="P783" s="175"/>
      <c r="Q783" s="175"/>
      <c r="R783" s="175"/>
      <c r="S783" s="176"/>
      <c r="T783" s="176"/>
      <c r="U783" s="176"/>
      <c r="V783" s="176"/>
      <c r="W783" s="177"/>
      <c r="X783" s="177"/>
      <c r="Y783" s="177"/>
      <c r="Z783" s="177"/>
    </row>
    <row r="784" ht="15.75" customHeight="1">
      <c r="A784" s="183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5"/>
      <c r="N784" s="175"/>
      <c r="O784" s="175"/>
      <c r="P784" s="175"/>
      <c r="Q784" s="175"/>
      <c r="R784" s="175"/>
      <c r="S784" s="176"/>
      <c r="T784" s="176"/>
      <c r="U784" s="176"/>
      <c r="V784" s="176"/>
      <c r="W784" s="177"/>
      <c r="X784" s="177"/>
      <c r="Y784" s="177"/>
      <c r="Z784" s="177"/>
    </row>
    <row r="785" ht="15.75" customHeight="1">
      <c r="A785" s="183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5"/>
      <c r="N785" s="175"/>
      <c r="O785" s="175"/>
      <c r="P785" s="175"/>
      <c r="Q785" s="175"/>
      <c r="R785" s="175"/>
      <c r="S785" s="176"/>
      <c r="T785" s="176"/>
      <c r="U785" s="176"/>
      <c r="V785" s="176"/>
      <c r="W785" s="177"/>
      <c r="X785" s="177"/>
      <c r="Y785" s="177"/>
      <c r="Z785" s="177"/>
    </row>
    <row r="786" ht="15.75" customHeight="1">
      <c r="A786" s="183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5"/>
      <c r="N786" s="175"/>
      <c r="O786" s="175"/>
      <c r="P786" s="175"/>
      <c r="Q786" s="175"/>
      <c r="R786" s="175"/>
      <c r="S786" s="176"/>
      <c r="T786" s="176"/>
      <c r="U786" s="176"/>
      <c r="V786" s="176"/>
      <c r="W786" s="177"/>
      <c r="X786" s="177"/>
      <c r="Y786" s="177"/>
      <c r="Z786" s="177"/>
    </row>
    <row r="787" ht="15.75" customHeight="1">
      <c r="A787" s="183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5"/>
      <c r="N787" s="175"/>
      <c r="O787" s="175"/>
      <c r="P787" s="175"/>
      <c r="Q787" s="175"/>
      <c r="R787" s="175"/>
      <c r="S787" s="176"/>
      <c r="T787" s="176"/>
      <c r="U787" s="176"/>
      <c r="V787" s="176"/>
      <c r="W787" s="177"/>
      <c r="X787" s="177"/>
      <c r="Y787" s="177"/>
      <c r="Z787" s="177"/>
    </row>
    <row r="788" ht="15.75" customHeight="1">
      <c r="A788" s="183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5"/>
      <c r="N788" s="175"/>
      <c r="O788" s="175"/>
      <c r="P788" s="175"/>
      <c r="Q788" s="175"/>
      <c r="R788" s="175"/>
      <c r="S788" s="176"/>
      <c r="T788" s="176"/>
      <c r="U788" s="176"/>
      <c r="V788" s="176"/>
      <c r="W788" s="177"/>
      <c r="X788" s="177"/>
      <c r="Y788" s="177"/>
      <c r="Z788" s="177"/>
    </row>
    <row r="789" ht="15.75" customHeight="1">
      <c r="A789" s="183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5"/>
      <c r="N789" s="175"/>
      <c r="O789" s="175"/>
      <c r="P789" s="175"/>
      <c r="Q789" s="175"/>
      <c r="R789" s="175"/>
      <c r="S789" s="176"/>
      <c r="T789" s="176"/>
      <c r="U789" s="176"/>
      <c r="V789" s="176"/>
      <c r="W789" s="177"/>
      <c r="X789" s="177"/>
      <c r="Y789" s="177"/>
      <c r="Z789" s="177"/>
    </row>
    <row r="790" ht="15.75" customHeight="1">
      <c r="A790" s="183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5"/>
      <c r="N790" s="175"/>
      <c r="O790" s="175"/>
      <c r="P790" s="175"/>
      <c r="Q790" s="175"/>
      <c r="R790" s="175"/>
      <c r="S790" s="176"/>
      <c r="T790" s="176"/>
      <c r="U790" s="176"/>
      <c r="V790" s="176"/>
      <c r="W790" s="177"/>
      <c r="X790" s="177"/>
      <c r="Y790" s="177"/>
      <c r="Z790" s="177"/>
    </row>
    <row r="791" ht="15.75" customHeight="1">
      <c r="A791" s="183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5"/>
      <c r="N791" s="175"/>
      <c r="O791" s="175"/>
      <c r="P791" s="175"/>
      <c r="Q791" s="175"/>
      <c r="R791" s="175"/>
      <c r="S791" s="176"/>
      <c r="T791" s="176"/>
      <c r="U791" s="176"/>
      <c r="V791" s="176"/>
      <c r="W791" s="177"/>
      <c r="X791" s="177"/>
      <c r="Y791" s="177"/>
      <c r="Z791" s="177"/>
    </row>
    <row r="792" ht="15.75" customHeight="1">
      <c r="A792" s="183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5"/>
      <c r="N792" s="175"/>
      <c r="O792" s="175"/>
      <c r="P792" s="175"/>
      <c r="Q792" s="175"/>
      <c r="R792" s="175"/>
      <c r="S792" s="176"/>
      <c r="T792" s="176"/>
      <c r="U792" s="176"/>
      <c r="V792" s="176"/>
      <c r="W792" s="177"/>
      <c r="X792" s="177"/>
      <c r="Y792" s="177"/>
      <c r="Z792" s="177"/>
    </row>
    <row r="793" ht="15.75" customHeight="1">
      <c r="A793" s="183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5"/>
      <c r="N793" s="175"/>
      <c r="O793" s="175"/>
      <c r="P793" s="175"/>
      <c r="Q793" s="175"/>
      <c r="R793" s="175"/>
      <c r="S793" s="176"/>
      <c r="T793" s="176"/>
      <c r="U793" s="176"/>
      <c r="V793" s="176"/>
      <c r="W793" s="177"/>
      <c r="X793" s="177"/>
      <c r="Y793" s="177"/>
      <c r="Z793" s="177"/>
    </row>
    <row r="794" ht="15.75" customHeight="1">
      <c r="A794" s="183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5"/>
      <c r="N794" s="175"/>
      <c r="O794" s="175"/>
      <c r="P794" s="175"/>
      <c r="Q794" s="175"/>
      <c r="R794" s="175"/>
      <c r="S794" s="176"/>
      <c r="T794" s="176"/>
      <c r="U794" s="176"/>
      <c r="V794" s="176"/>
      <c r="W794" s="177"/>
      <c r="X794" s="177"/>
      <c r="Y794" s="177"/>
      <c r="Z794" s="177"/>
    </row>
    <row r="795" ht="15.75" customHeight="1">
      <c r="A795" s="183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5"/>
      <c r="N795" s="175"/>
      <c r="O795" s="175"/>
      <c r="P795" s="175"/>
      <c r="Q795" s="175"/>
      <c r="R795" s="175"/>
      <c r="S795" s="176"/>
      <c r="T795" s="176"/>
      <c r="U795" s="176"/>
      <c r="V795" s="176"/>
      <c r="W795" s="177"/>
      <c r="X795" s="177"/>
      <c r="Y795" s="177"/>
      <c r="Z795" s="177"/>
    </row>
    <row r="796" ht="15.75" customHeight="1">
      <c r="A796" s="183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5"/>
      <c r="N796" s="175"/>
      <c r="O796" s="175"/>
      <c r="P796" s="175"/>
      <c r="Q796" s="175"/>
      <c r="R796" s="175"/>
      <c r="S796" s="176"/>
      <c r="T796" s="176"/>
      <c r="U796" s="176"/>
      <c r="V796" s="176"/>
      <c r="W796" s="177"/>
      <c r="X796" s="177"/>
      <c r="Y796" s="177"/>
      <c r="Z796" s="177"/>
    </row>
    <row r="797" ht="15.75" customHeight="1">
      <c r="A797" s="183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5"/>
      <c r="N797" s="175"/>
      <c r="O797" s="175"/>
      <c r="P797" s="175"/>
      <c r="Q797" s="175"/>
      <c r="R797" s="175"/>
      <c r="S797" s="176"/>
      <c r="T797" s="176"/>
      <c r="U797" s="176"/>
      <c r="V797" s="176"/>
      <c r="W797" s="177"/>
      <c r="X797" s="177"/>
      <c r="Y797" s="177"/>
      <c r="Z797" s="177"/>
    </row>
    <row r="798" ht="15.75" customHeight="1">
      <c r="A798" s="183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5"/>
      <c r="N798" s="175"/>
      <c r="O798" s="175"/>
      <c r="P798" s="175"/>
      <c r="Q798" s="175"/>
      <c r="R798" s="175"/>
      <c r="S798" s="176"/>
      <c r="T798" s="176"/>
      <c r="U798" s="176"/>
      <c r="V798" s="176"/>
      <c r="W798" s="177"/>
      <c r="X798" s="177"/>
      <c r="Y798" s="177"/>
      <c r="Z798" s="177"/>
    </row>
    <row r="799" ht="15.75" customHeight="1">
      <c r="A799" s="183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5"/>
      <c r="N799" s="175"/>
      <c r="O799" s="175"/>
      <c r="P799" s="175"/>
      <c r="Q799" s="175"/>
      <c r="R799" s="175"/>
      <c r="S799" s="176"/>
      <c r="T799" s="176"/>
      <c r="U799" s="176"/>
      <c r="V799" s="176"/>
      <c r="W799" s="177"/>
      <c r="X799" s="177"/>
      <c r="Y799" s="177"/>
      <c r="Z799" s="177"/>
    </row>
    <row r="800" ht="15.75" customHeight="1">
      <c r="A800" s="183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5"/>
      <c r="N800" s="175"/>
      <c r="O800" s="175"/>
      <c r="P800" s="175"/>
      <c r="Q800" s="175"/>
      <c r="R800" s="175"/>
      <c r="S800" s="176"/>
      <c r="T800" s="176"/>
      <c r="U800" s="176"/>
      <c r="V800" s="176"/>
      <c r="W800" s="177"/>
      <c r="X800" s="177"/>
      <c r="Y800" s="177"/>
      <c r="Z800" s="177"/>
    </row>
    <row r="801" ht="15.75" customHeight="1">
      <c r="A801" s="183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5"/>
      <c r="N801" s="175"/>
      <c r="O801" s="175"/>
      <c r="P801" s="175"/>
      <c r="Q801" s="175"/>
      <c r="R801" s="175"/>
      <c r="S801" s="176"/>
      <c r="T801" s="176"/>
      <c r="U801" s="176"/>
      <c r="V801" s="176"/>
      <c r="W801" s="177"/>
      <c r="X801" s="177"/>
      <c r="Y801" s="177"/>
      <c r="Z801" s="177"/>
    </row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3" max="22" width="15.75"/>
  </cols>
  <sheetData>
    <row r="1" ht="15.75" customHeight="1">
      <c r="A1" s="172" t="s">
        <v>72</v>
      </c>
      <c r="B1" s="173" t="s">
        <v>438</v>
      </c>
      <c r="C1" s="173" t="s">
        <v>4</v>
      </c>
      <c r="D1" s="173" t="s">
        <v>5</v>
      </c>
      <c r="E1" s="173" t="s">
        <v>439</v>
      </c>
      <c r="F1" s="173" t="s">
        <v>440</v>
      </c>
      <c r="G1" s="173" t="s">
        <v>441</v>
      </c>
      <c r="H1" s="173" t="s">
        <v>373</v>
      </c>
      <c r="I1" s="173" t="s">
        <v>374</v>
      </c>
      <c r="J1" s="173" t="s">
        <v>375</v>
      </c>
      <c r="K1" s="173" t="s">
        <v>442</v>
      </c>
      <c r="L1" s="173" t="s">
        <v>443</v>
      </c>
      <c r="M1" s="174"/>
      <c r="N1" s="174"/>
      <c r="O1" s="174"/>
      <c r="P1" s="174"/>
      <c r="Q1" s="175"/>
      <c r="R1" s="175"/>
      <c r="S1" s="176"/>
      <c r="T1" s="176"/>
      <c r="U1" s="176"/>
      <c r="V1" s="176"/>
      <c r="W1" s="177"/>
      <c r="X1" s="177"/>
      <c r="Y1" s="177"/>
      <c r="Z1" s="177"/>
    </row>
    <row r="2" ht="15.75" customHeight="1">
      <c r="A2" s="178">
        <v>2.7517647E7</v>
      </c>
      <c r="B2" s="179" t="s">
        <v>444</v>
      </c>
      <c r="C2" s="180">
        <v>1.0013186E8</v>
      </c>
      <c r="D2" s="180">
        <v>4.060421887E9</v>
      </c>
      <c r="E2" s="180">
        <v>2.4068053E7</v>
      </c>
      <c r="F2" s="180">
        <v>1.2761787E7</v>
      </c>
      <c r="G2" s="180">
        <v>6208974.0</v>
      </c>
      <c r="H2" s="180">
        <v>1.0522433E7</v>
      </c>
      <c r="I2" s="180">
        <v>1.45192507E8</v>
      </c>
      <c r="J2" s="180">
        <v>1.27571839E8</v>
      </c>
      <c r="K2" s="180">
        <v>3.0225754E8</v>
      </c>
      <c r="L2" s="180">
        <v>1.192441606E10</v>
      </c>
      <c r="M2" s="175"/>
      <c r="N2" s="175"/>
      <c r="O2" s="175"/>
      <c r="P2" s="175"/>
      <c r="Q2" s="175"/>
      <c r="R2" s="175"/>
      <c r="S2" s="176"/>
      <c r="T2" s="176"/>
      <c r="U2" s="176"/>
      <c r="V2" s="176"/>
      <c r="W2" s="177"/>
      <c r="X2" s="177"/>
      <c r="Y2" s="177"/>
      <c r="Z2" s="177"/>
    </row>
    <row r="3" ht="15.75" customHeight="1">
      <c r="A3" s="178">
        <v>4.4913203E7</v>
      </c>
      <c r="B3" s="179" t="s">
        <v>445</v>
      </c>
      <c r="C3" s="180">
        <v>9.9840023E7</v>
      </c>
      <c r="D3" s="180">
        <v>1.678885306E9</v>
      </c>
      <c r="E3" s="180">
        <v>2.0339926E7</v>
      </c>
      <c r="F3" s="180">
        <v>9.2889162E7</v>
      </c>
      <c r="G3" s="180">
        <v>2841045.0</v>
      </c>
      <c r="H3" s="180">
        <v>8671736.0</v>
      </c>
      <c r="I3" s="180">
        <v>6.6394536E7</v>
      </c>
      <c r="J3" s="180">
        <v>4.7799654E7</v>
      </c>
      <c r="K3" s="180">
        <v>2.18596133E8</v>
      </c>
      <c r="L3" s="180">
        <v>3.1657430161E10</v>
      </c>
      <c r="M3" s="175"/>
      <c r="N3" s="175"/>
      <c r="O3" s="175"/>
      <c r="P3" s="175"/>
      <c r="Q3" s="175"/>
      <c r="R3" s="175"/>
      <c r="S3" s="176"/>
      <c r="T3" s="176"/>
      <c r="U3" s="176"/>
      <c r="V3" s="176"/>
      <c r="W3" s="177"/>
      <c r="X3" s="177"/>
      <c r="Y3" s="177"/>
      <c r="Z3" s="177"/>
    </row>
    <row r="4" ht="15.75" customHeight="1">
      <c r="A4" s="178">
        <v>5.606799E7</v>
      </c>
      <c r="B4" s="179" t="s">
        <v>446</v>
      </c>
      <c r="C4" s="180">
        <v>8.9614905E7</v>
      </c>
      <c r="D4" s="180">
        <v>4.130990989E9</v>
      </c>
      <c r="E4" s="180">
        <v>1.9139039E7</v>
      </c>
      <c r="F4" s="180">
        <v>1.22099605E8</v>
      </c>
      <c r="G4" s="180">
        <v>1.0253124E7</v>
      </c>
      <c r="H4" s="180">
        <v>1.501211E7</v>
      </c>
      <c r="I4" s="180">
        <v>1.99749346E8</v>
      </c>
      <c r="J4" s="180">
        <v>1.01426146E8</v>
      </c>
      <c r="K4" s="180">
        <v>4.48540331E8</v>
      </c>
      <c r="L4" s="180">
        <v>1.4676911678E10</v>
      </c>
      <c r="M4" s="175"/>
      <c r="N4" s="175"/>
      <c r="O4" s="175"/>
      <c r="P4" s="175"/>
      <c r="Q4" s="175"/>
      <c r="R4" s="175"/>
      <c r="S4" s="176"/>
      <c r="T4" s="176"/>
      <c r="U4" s="176"/>
      <c r="V4" s="176"/>
      <c r="W4" s="177"/>
      <c r="X4" s="177"/>
      <c r="Y4" s="177"/>
      <c r="Z4" s="177"/>
    </row>
    <row r="5" ht="15.75" customHeight="1">
      <c r="A5" s="178">
        <v>7.3093644E7</v>
      </c>
      <c r="B5" s="179" t="s">
        <v>447</v>
      </c>
      <c r="C5" s="180">
        <v>8.9048524E7</v>
      </c>
      <c r="D5" s="180">
        <v>4.35666487E9</v>
      </c>
      <c r="E5" s="180">
        <v>1.9790544E7</v>
      </c>
      <c r="F5" s="180">
        <v>4.0928351E7</v>
      </c>
      <c r="G5" s="180">
        <v>7561286.0</v>
      </c>
      <c r="H5" s="180">
        <v>1.1009162E7</v>
      </c>
      <c r="I5" s="180">
        <v>1.71229038E8</v>
      </c>
      <c r="J5" s="180">
        <v>1.2885148E8</v>
      </c>
      <c r="K5" s="180">
        <v>3.59579317E8</v>
      </c>
      <c r="L5" s="180">
        <v>7.521283193E9</v>
      </c>
      <c r="M5" s="175"/>
      <c r="N5" s="175"/>
      <c r="O5" s="175"/>
      <c r="P5" s="175"/>
      <c r="Q5" s="175"/>
      <c r="R5" s="175"/>
      <c r="S5" s="176"/>
      <c r="T5" s="176"/>
      <c r="U5" s="176"/>
      <c r="V5" s="176"/>
      <c r="W5" s="177"/>
      <c r="X5" s="177"/>
      <c r="Y5" s="177"/>
      <c r="Z5" s="177"/>
    </row>
    <row r="6" ht="15.75" customHeight="1">
      <c r="A6" s="178">
        <v>1.0892724E8</v>
      </c>
      <c r="B6" s="179" t="s">
        <v>448</v>
      </c>
      <c r="C6" s="180">
        <v>8.6278072E7</v>
      </c>
      <c r="D6" s="180">
        <v>1.648062226E9</v>
      </c>
      <c r="E6" s="180">
        <v>1.1791955E7</v>
      </c>
      <c r="F6" s="180">
        <v>4821792.0</v>
      </c>
      <c r="G6" s="180">
        <v>2603101.0</v>
      </c>
      <c r="H6" s="180">
        <v>1593919.0</v>
      </c>
      <c r="I6" s="180">
        <v>7.2544583E7</v>
      </c>
      <c r="J6" s="180">
        <v>4.5503508E7</v>
      </c>
      <c r="K6" s="180">
        <v>1.27066903E8</v>
      </c>
      <c r="L6" s="180">
        <v>4.874107677E9</v>
      </c>
      <c r="M6" s="175"/>
      <c r="N6" s="175"/>
      <c r="O6" s="175"/>
      <c r="P6" s="175"/>
      <c r="Q6" s="175"/>
      <c r="R6" s="175"/>
      <c r="S6" s="176"/>
      <c r="T6" s="176"/>
      <c r="U6" s="176"/>
      <c r="V6" s="176"/>
      <c r="W6" s="177"/>
      <c r="X6" s="177"/>
      <c r="Y6" s="177"/>
      <c r="Z6" s="177"/>
    </row>
    <row r="7" ht="15.75" customHeight="1">
      <c r="A7" s="178">
        <v>4.9954716E7</v>
      </c>
      <c r="B7" s="179" t="s">
        <v>449</v>
      </c>
      <c r="C7" s="180">
        <v>8.4664999E7</v>
      </c>
      <c r="D7" s="180">
        <v>4.485504282E9</v>
      </c>
      <c r="E7" s="180">
        <v>3.3010889E7</v>
      </c>
      <c r="F7" s="180">
        <v>2.49905003E8</v>
      </c>
      <c r="G7" s="180">
        <v>1.0548526E7</v>
      </c>
      <c r="H7" s="180">
        <v>6424645.0</v>
      </c>
      <c r="I7" s="180">
        <v>2.07254655E8</v>
      </c>
      <c r="J7" s="180">
        <v>1.15809055E8</v>
      </c>
      <c r="K7" s="180">
        <v>5.89941884E8</v>
      </c>
      <c r="L7" s="180">
        <v>5.645290654E10</v>
      </c>
      <c r="M7" s="175"/>
      <c r="N7" s="175"/>
      <c r="O7" s="175"/>
      <c r="P7" s="175"/>
      <c r="Q7" s="175"/>
      <c r="R7" s="175"/>
      <c r="S7" s="176"/>
      <c r="T7" s="176"/>
      <c r="U7" s="176"/>
      <c r="V7" s="176"/>
      <c r="W7" s="177"/>
      <c r="X7" s="177"/>
      <c r="Y7" s="177"/>
      <c r="Z7" s="177"/>
    </row>
    <row r="8" ht="15.75" customHeight="1">
      <c r="A8" s="178">
        <v>8.5000069E7</v>
      </c>
      <c r="B8" s="179" t="s">
        <v>450</v>
      </c>
      <c r="C8" s="180">
        <v>8.3238548E7</v>
      </c>
      <c r="D8" s="180">
        <v>2.576575233E9</v>
      </c>
      <c r="E8" s="180">
        <v>1.6746297E7</v>
      </c>
      <c r="F8" s="180">
        <v>7.3996465E7</v>
      </c>
      <c r="G8" s="180">
        <v>3542352.0</v>
      </c>
      <c r="H8" s="180">
        <v>4370939.0</v>
      </c>
      <c r="I8" s="180">
        <v>8.6517098E7</v>
      </c>
      <c r="J8" s="180">
        <v>8.3601825E7</v>
      </c>
      <c r="K8" s="180">
        <v>2.52028679E8</v>
      </c>
      <c r="L8" s="180">
        <v>1.9987533945E10</v>
      </c>
      <c r="M8" s="175"/>
      <c r="N8" s="175"/>
      <c r="O8" s="175"/>
      <c r="P8" s="175"/>
      <c r="Q8" s="175"/>
      <c r="R8" s="175"/>
      <c r="S8" s="176"/>
      <c r="T8" s="176"/>
      <c r="U8" s="176"/>
      <c r="V8" s="176"/>
      <c r="W8" s="177"/>
      <c r="X8" s="177"/>
      <c r="Y8" s="177"/>
      <c r="Z8" s="177"/>
    </row>
    <row r="9" ht="15.75" customHeight="1">
      <c r="A9" s="178">
        <v>1.68995471E8</v>
      </c>
      <c r="B9" s="179" t="s">
        <v>451</v>
      </c>
      <c r="C9" s="180">
        <v>8.2361772E7</v>
      </c>
      <c r="D9" s="180">
        <v>3.80241014E8</v>
      </c>
      <c r="E9" s="180">
        <v>1112719.0</v>
      </c>
      <c r="F9" s="180">
        <v>534652.0</v>
      </c>
      <c r="G9" s="180">
        <v>6146738.0</v>
      </c>
      <c r="H9" s="180">
        <v>1221307.0</v>
      </c>
      <c r="I9" s="180">
        <v>2.0903266E7</v>
      </c>
      <c r="J9" s="180">
        <v>7696136.0</v>
      </c>
      <c r="K9" s="180">
        <v>3.6502099E7</v>
      </c>
      <c r="L9" s="180">
        <v>4.8645E8</v>
      </c>
      <c r="M9" s="175"/>
      <c r="N9" s="175"/>
      <c r="O9" s="175"/>
      <c r="P9" s="175"/>
      <c r="Q9" s="175"/>
      <c r="R9" s="175"/>
      <c r="S9" s="176"/>
      <c r="T9" s="176"/>
      <c r="U9" s="176"/>
      <c r="V9" s="176"/>
      <c r="W9" s="177"/>
      <c r="X9" s="177"/>
      <c r="Y9" s="177"/>
      <c r="Z9" s="177"/>
    </row>
    <row r="10" ht="15.75" customHeight="1">
      <c r="A10" s="178">
        <v>1.69552146E8</v>
      </c>
      <c r="B10" s="179" t="s">
        <v>452</v>
      </c>
      <c r="C10" s="180">
        <v>7.7656015E7</v>
      </c>
      <c r="D10" s="180">
        <v>1.046058609E9</v>
      </c>
      <c r="E10" s="180">
        <v>9591328.0</v>
      </c>
      <c r="F10" s="180">
        <v>1.1084439E7</v>
      </c>
      <c r="G10" s="180">
        <v>1.1810936E7</v>
      </c>
      <c r="H10" s="180">
        <v>2.2248295E7</v>
      </c>
      <c r="I10" s="180">
        <v>7.6158087E7</v>
      </c>
      <c r="J10" s="180">
        <v>8482290.0</v>
      </c>
      <c r="K10" s="180">
        <v>1.29784047E8</v>
      </c>
      <c r="L10" s="180">
        <v>3.526158357E9</v>
      </c>
      <c r="M10" s="175"/>
      <c r="N10" s="175"/>
      <c r="O10" s="175"/>
      <c r="P10" s="175"/>
      <c r="Q10" s="175"/>
      <c r="R10" s="175"/>
      <c r="S10" s="176"/>
      <c r="T10" s="176"/>
      <c r="U10" s="176"/>
      <c r="V10" s="176"/>
      <c r="W10" s="177"/>
      <c r="X10" s="177"/>
      <c r="Y10" s="177"/>
      <c r="Z10" s="177"/>
    </row>
    <row r="11" ht="15.75" customHeight="1">
      <c r="A11" s="178">
        <v>8.3641415E7</v>
      </c>
      <c r="B11" s="179" t="s">
        <v>453</v>
      </c>
      <c r="C11" s="180">
        <v>7.5198345E7</v>
      </c>
      <c r="D11" s="180">
        <v>1.506421435E9</v>
      </c>
      <c r="E11" s="180">
        <v>1.1103284E7</v>
      </c>
      <c r="F11" s="180">
        <v>2879218.0</v>
      </c>
      <c r="G11" s="180">
        <v>868149.0</v>
      </c>
      <c r="H11" s="180">
        <v>2816896.0</v>
      </c>
      <c r="I11" s="180">
        <v>5.7356783E7</v>
      </c>
      <c r="J11" s="180">
        <v>4.5963694E7</v>
      </c>
      <c r="K11" s="180">
        <v>1.0988474E8</v>
      </c>
      <c r="L11" s="180">
        <v>1.6679151081E10</v>
      </c>
      <c r="M11" s="175"/>
      <c r="N11" s="175"/>
      <c r="O11" s="175"/>
      <c r="P11" s="175"/>
      <c r="Q11" s="175"/>
      <c r="R11" s="175"/>
      <c r="S11" s="176"/>
      <c r="T11" s="176"/>
      <c r="U11" s="176"/>
      <c r="V11" s="176"/>
      <c r="W11" s="177"/>
      <c r="X11" s="177"/>
      <c r="Y11" s="177"/>
      <c r="Z11" s="177"/>
    </row>
    <row r="12" ht="15.75" customHeight="1">
      <c r="A12" s="178">
        <v>1.47571074E8</v>
      </c>
      <c r="B12" s="179" t="s">
        <v>454</v>
      </c>
      <c r="C12" s="180">
        <v>7.3048685E7</v>
      </c>
      <c r="D12" s="180">
        <v>3.96275812E8</v>
      </c>
      <c r="E12" s="180">
        <v>5190889.0</v>
      </c>
      <c r="F12" s="180">
        <v>2646903.0</v>
      </c>
      <c r="G12" s="180">
        <v>4292265.0</v>
      </c>
      <c r="H12" s="180">
        <v>2850123.0</v>
      </c>
      <c r="I12" s="180">
        <v>1.9232997E7</v>
      </c>
      <c r="J12" s="180">
        <v>9171572.0</v>
      </c>
      <c r="K12" s="180">
        <v>3.819386E7</v>
      </c>
      <c r="L12" s="180">
        <v>9.11326701E8</v>
      </c>
      <c r="M12" s="175"/>
      <c r="N12" s="175"/>
      <c r="O12" s="175"/>
      <c r="P12" s="175"/>
      <c r="Q12" s="175"/>
      <c r="R12" s="175"/>
      <c r="S12" s="176"/>
      <c r="T12" s="176"/>
      <c r="U12" s="176"/>
      <c r="V12" s="176"/>
      <c r="W12" s="177"/>
      <c r="X12" s="177"/>
      <c r="Y12" s="177"/>
      <c r="Z12" s="177"/>
    </row>
    <row r="13" ht="15.75" customHeight="1">
      <c r="A13" s="178">
        <v>1.68995554E8</v>
      </c>
      <c r="B13" s="179" t="s">
        <v>455</v>
      </c>
      <c r="C13" s="180">
        <v>7.2395554E7</v>
      </c>
      <c r="D13" s="180">
        <v>2.79052038E8</v>
      </c>
      <c r="E13" s="180">
        <v>3101498.0</v>
      </c>
      <c r="F13" s="180">
        <v>2913661.0</v>
      </c>
      <c r="G13" s="180">
        <v>3108108.0</v>
      </c>
      <c r="H13" s="180">
        <v>990520.0</v>
      </c>
      <c r="I13" s="180">
        <v>1.6963833E7</v>
      </c>
      <c r="J13" s="180">
        <v>4932634.0</v>
      </c>
      <c r="K13" s="180">
        <v>2.8908756E7</v>
      </c>
      <c r="L13" s="180">
        <v>2.25719732E8</v>
      </c>
      <c r="M13" s="175"/>
      <c r="N13" s="175"/>
      <c r="O13" s="175"/>
      <c r="P13" s="175"/>
      <c r="Q13" s="175"/>
      <c r="R13" s="175"/>
      <c r="S13" s="176"/>
      <c r="T13" s="176"/>
      <c r="U13" s="176"/>
      <c r="V13" s="176"/>
      <c r="W13" s="177"/>
      <c r="X13" s="177"/>
      <c r="Y13" s="177"/>
      <c r="Z13" s="177"/>
    </row>
    <row r="14" ht="15.75" customHeight="1">
      <c r="A14" s="178">
        <v>1.63221666E8</v>
      </c>
      <c r="B14" s="179" t="s">
        <v>456</v>
      </c>
      <c r="C14" s="180">
        <v>7.1971454E7</v>
      </c>
      <c r="D14" s="180">
        <v>3.82098715E8</v>
      </c>
      <c r="E14" s="180">
        <v>3988493.0</v>
      </c>
      <c r="F14" s="180">
        <v>1321299.0</v>
      </c>
      <c r="G14" s="180">
        <v>1428305.0</v>
      </c>
      <c r="H14" s="180">
        <v>1195419.0</v>
      </c>
      <c r="I14" s="180">
        <v>2.7827505E7</v>
      </c>
      <c r="J14" s="180">
        <v>4796056.0</v>
      </c>
      <c r="K14" s="180">
        <v>3.6568584E7</v>
      </c>
      <c r="L14" s="180">
        <v>1.002147877E9</v>
      </c>
      <c r="M14" s="175"/>
      <c r="N14" s="175"/>
      <c r="O14" s="175"/>
      <c r="P14" s="175"/>
      <c r="Q14" s="175"/>
      <c r="R14" s="175"/>
      <c r="S14" s="176"/>
      <c r="T14" s="176"/>
      <c r="U14" s="176"/>
      <c r="V14" s="176"/>
      <c r="W14" s="177"/>
      <c r="X14" s="177"/>
      <c r="Y14" s="177"/>
      <c r="Z14" s="177"/>
    </row>
    <row r="15" ht="15.75" customHeight="1">
      <c r="A15" s="178">
        <v>8.8061404E7</v>
      </c>
      <c r="B15" s="179" t="s">
        <v>457</v>
      </c>
      <c r="C15" s="180">
        <v>7.1598077E7</v>
      </c>
      <c r="D15" s="180">
        <v>4.80281635E8</v>
      </c>
      <c r="E15" s="180">
        <v>8958970.0</v>
      </c>
      <c r="F15" s="180">
        <v>3824469.0</v>
      </c>
      <c r="G15" s="180">
        <v>1534252.0</v>
      </c>
      <c r="H15" s="180">
        <v>2127232.0</v>
      </c>
      <c r="I15" s="180">
        <v>3.0816933E7</v>
      </c>
      <c r="J15" s="180">
        <v>7988499.0</v>
      </c>
      <c r="K15" s="180">
        <v>4.6291385E7</v>
      </c>
      <c r="L15" s="180">
        <v>1.023480629E9</v>
      </c>
      <c r="M15" s="175"/>
      <c r="N15" s="175"/>
      <c r="O15" s="175"/>
      <c r="P15" s="175"/>
      <c r="Q15" s="175"/>
      <c r="R15" s="175"/>
      <c r="S15" s="176"/>
      <c r="T15" s="176"/>
      <c r="U15" s="176"/>
      <c r="V15" s="176"/>
      <c r="W15" s="177"/>
      <c r="X15" s="177"/>
      <c r="Y15" s="177"/>
      <c r="Z15" s="177"/>
    </row>
    <row r="16" ht="15.75" customHeight="1">
      <c r="A16" s="178">
        <v>1.01485078E8</v>
      </c>
      <c r="B16" s="179" t="s">
        <v>458</v>
      </c>
      <c r="C16" s="180">
        <v>7.108908E7</v>
      </c>
      <c r="D16" s="180">
        <v>2.15188139E8</v>
      </c>
      <c r="E16" s="180">
        <v>6451336.0</v>
      </c>
      <c r="F16" s="180">
        <v>779647.0</v>
      </c>
      <c r="G16" s="180">
        <v>287282.0</v>
      </c>
      <c r="H16" s="180">
        <v>768959.0</v>
      </c>
      <c r="I16" s="180">
        <v>7467323.0</v>
      </c>
      <c r="J16" s="180">
        <v>6835429.0</v>
      </c>
      <c r="K16" s="180">
        <v>1.613864E7</v>
      </c>
      <c r="L16" s="180">
        <v>1.75E8</v>
      </c>
      <c r="M16" s="175"/>
      <c r="N16" s="175"/>
      <c r="O16" s="175"/>
      <c r="P16" s="175"/>
      <c r="Q16" s="175"/>
      <c r="R16" s="175"/>
      <c r="S16" s="176"/>
      <c r="T16" s="176"/>
      <c r="U16" s="176"/>
      <c r="V16" s="176"/>
      <c r="W16" s="177"/>
      <c r="X16" s="177"/>
      <c r="Y16" s="177"/>
      <c r="Z16" s="177"/>
    </row>
    <row r="17" ht="15.75" customHeight="1">
      <c r="A17" s="178">
        <v>1.68962034E8</v>
      </c>
      <c r="B17" s="179" t="s">
        <v>459</v>
      </c>
      <c r="C17" s="180">
        <v>7.0525631E7</v>
      </c>
      <c r="D17" s="180">
        <v>4.70990303E8</v>
      </c>
      <c r="E17" s="180">
        <v>1949001.0</v>
      </c>
      <c r="F17" s="180">
        <v>5851558.0</v>
      </c>
      <c r="G17" s="180">
        <v>3346412.0</v>
      </c>
      <c r="H17" s="180">
        <v>1322907.0</v>
      </c>
      <c r="I17" s="180">
        <v>3.249396E7</v>
      </c>
      <c r="J17" s="180">
        <v>6644797.0</v>
      </c>
      <c r="K17" s="180">
        <v>4.9659634E7</v>
      </c>
      <c r="L17" s="180">
        <v>7.52542703E8</v>
      </c>
      <c r="M17" s="175"/>
      <c r="N17" s="175"/>
      <c r="O17" s="175"/>
      <c r="P17" s="175"/>
      <c r="Q17" s="175"/>
      <c r="R17" s="175"/>
      <c r="S17" s="176"/>
      <c r="T17" s="176"/>
      <c r="U17" s="176"/>
      <c r="V17" s="176"/>
      <c r="W17" s="177"/>
      <c r="X17" s="177"/>
      <c r="Y17" s="177"/>
      <c r="Z17" s="177"/>
    </row>
    <row r="18" ht="15.75" customHeight="1">
      <c r="A18" s="178">
        <v>4.3547378E7</v>
      </c>
      <c r="B18" s="179" t="s">
        <v>460</v>
      </c>
      <c r="C18" s="180">
        <v>7.041698E7</v>
      </c>
      <c r="D18" s="180">
        <v>1.03158918E9</v>
      </c>
      <c r="E18" s="180">
        <v>1.8655836E7</v>
      </c>
      <c r="F18" s="180">
        <v>3482133.0</v>
      </c>
      <c r="G18" s="180">
        <v>1971336.0</v>
      </c>
      <c r="H18" s="180">
        <v>1852173.0</v>
      </c>
      <c r="I18" s="180">
        <v>3.7280461E7</v>
      </c>
      <c r="J18" s="180">
        <v>3.2336839E7</v>
      </c>
      <c r="K18" s="180">
        <v>7.6922942E7</v>
      </c>
      <c r="L18" s="180">
        <v>1.2700882608E10</v>
      </c>
      <c r="M18" s="175"/>
      <c r="N18" s="175"/>
      <c r="O18" s="175"/>
      <c r="P18" s="175"/>
      <c r="Q18" s="175"/>
      <c r="R18" s="175"/>
      <c r="S18" s="176"/>
      <c r="T18" s="176"/>
      <c r="U18" s="176"/>
      <c r="V18" s="176"/>
      <c r="W18" s="177"/>
      <c r="X18" s="177"/>
      <c r="Y18" s="177"/>
      <c r="Z18" s="177"/>
    </row>
    <row r="19" ht="15.75" customHeight="1">
      <c r="A19" s="178">
        <v>1.15815963E8</v>
      </c>
      <c r="B19" s="179" t="s">
        <v>461</v>
      </c>
      <c r="C19" s="180">
        <v>6.7897479E7</v>
      </c>
      <c r="D19" s="180">
        <v>5.04238742E8</v>
      </c>
      <c r="E19" s="180">
        <v>1.0739616E7</v>
      </c>
      <c r="F19" s="180">
        <v>1.2212764E7</v>
      </c>
      <c r="G19" s="180">
        <v>5204431.0</v>
      </c>
      <c r="H19" s="180">
        <v>4401457.0</v>
      </c>
      <c r="I19" s="180">
        <v>2.89468E7</v>
      </c>
      <c r="J19" s="180">
        <v>9215675.0</v>
      </c>
      <c r="K19" s="180">
        <v>5.9981127E7</v>
      </c>
      <c r="L19" s="180">
        <v>1.426994533E9</v>
      </c>
      <c r="M19" s="175"/>
      <c r="N19" s="175"/>
      <c r="O19" s="175"/>
      <c r="P19" s="175"/>
      <c r="Q19" s="175"/>
      <c r="R19" s="175"/>
      <c r="S19" s="176"/>
      <c r="T19" s="176"/>
      <c r="U19" s="176"/>
      <c r="V19" s="176"/>
      <c r="W19" s="177"/>
      <c r="X19" s="177"/>
      <c r="Y19" s="177"/>
      <c r="Z19" s="177"/>
    </row>
    <row r="20" ht="15.75" customHeight="1">
      <c r="A20" s="178">
        <v>7967538.0</v>
      </c>
      <c r="B20" s="179" t="s">
        <v>462</v>
      </c>
      <c r="C20" s="180">
        <v>6.6302072E7</v>
      </c>
      <c r="D20" s="180">
        <v>5.681223167E9</v>
      </c>
      <c r="E20" s="180">
        <v>2.9130612E7</v>
      </c>
      <c r="F20" s="180">
        <v>5.2080335E7</v>
      </c>
      <c r="G20" s="180">
        <v>3006070.0</v>
      </c>
      <c r="H20" s="180">
        <v>3391210.0</v>
      </c>
      <c r="I20" s="180">
        <v>1.91264362E8</v>
      </c>
      <c r="J20" s="180">
        <v>1.86929325E8</v>
      </c>
      <c r="K20" s="180">
        <v>4.36671302E8</v>
      </c>
      <c r="L20" s="180">
        <v>1.315792356E10</v>
      </c>
      <c r="M20" s="175"/>
      <c r="N20" s="175"/>
      <c r="O20" s="175"/>
      <c r="P20" s="175"/>
      <c r="Q20" s="175"/>
      <c r="R20" s="175"/>
      <c r="S20" s="176"/>
      <c r="T20" s="176"/>
      <c r="U20" s="176"/>
      <c r="V20" s="176"/>
      <c r="W20" s="177"/>
      <c r="X20" s="177"/>
      <c r="Y20" s="177"/>
      <c r="Z20" s="177"/>
    </row>
    <row r="21" ht="15.75" customHeight="1">
      <c r="A21" s="178">
        <v>7.8184724E7</v>
      </c>
      <c r="B21" s="179" t="s">
        <v>463</v>
      </c>
      <c r="C21" s="180">
        <v>6.5617123E7</v>
      </c>
      <c r="D21" s="180">
        <v>3.08042338E8</v>
      </c>
      <c r="E21" s="180">
        <v>1.2630815E7</v>
      </c>
      <c r="F21" s="180">
        <v>9431640.0</v>
      </c>
      <c r="G21" s="180">
        <v>558114.0</v>
      </c>
      <c r="H21" s="180">
        <v>925178.0</v>
      </c>
      <c r="I21" s="180">
        <v>1.8848653E7</v>
      </c>
      <c r="J21" s="180">
        <v>5642627.0</v>
      </c>
      <c r="K21" s="180">
        <v>3.5406212E7</v>
      </c>
      <c r="L21" s="180">
        <v>1.574148829E9</v>
      </c>
      <c r="M21" s="175"/>
      <c r="N21" s="175"/>
      <c r="O21" s="175"/>
      <c r="P21" s="175"/>
      <c r="Q21" s="175"/>
      <c r="R21" s="175"/>
      <c r="S21" s="176"/>
      <c r="T21" s="176"/>
      <c r="U21" s="176"/>
      <c r="V21" s="176"/>
      <c r="W21" s="177"/>
      <c r="X21" s="177"/>
      <c r="Y21" s="177"/>
      <c r="Z21" s="177"/>
    </row>
    <row r="22" ht="15.75" customHeight="1">
      <c r="A22" s="178">
        <v>1.19389001E8</v>
      </c>
      <c r="B22" s="179" t="s">
        <v>464</v>
      </c>
      <c r="C22" s="180">
        <v>6.442119E7</v>
      </c>
      <c r="D22" s="180">
        <v>1.800466959E9</v>
      </c>
      <c r="E22" s="180">
        <v>1.1260596E7</v>
      </c>
      <c r="F22" s="180">
        <v>4.2070568E7</v>
      </c>
      <c r="G22" s="180">
        <v>4112599.0</v>
      </c>
      <c r="H22" s="180">
        <v>8384217.0</v>
      </c>
      <c r="I22" s="180">
        <v>1.11858148E8</v>
      </c>
      <c r="J22" s="180">
        <v>3.1585465E7</v>
      </c>
      <c r="K22" s="180">
        <v>1.98010997E8</v>
      </c>
      <c r="L22" s="180">
        <v>5.355014867E9</v>
      </c>
      <c r="M22" s="175"/>
      <c r="N22" s="175"/>
      <c r="O22" s="175"/>
      <c r="P22" s="175"/>
      <c r="Q22" s="175"/>
      <c r="R22" s="175"/>
      <c r="S22" s="176"/>
      <c r="T22" s="176"/>
      <c r="U22" s="176"/>
      <c r="V22" s="176"/>
      <c r="W22" s="177"/>
      <c r="X22" s="177"/>
      <c r="Y22" s="177"/>
      <c r="Z22" s="177"/>
    </row>
    <row r="23" ht="15.75" customHeight="1">
      <c r="A23" s="178">
        <v>936484.0</v>
      </c>
      <c r="B23" s="179" t="s">
        <v>465</v>
      </c>
      <c r="C23" s="180">
        <v>6.4012911E7</v>
      </c>
      <c r="D23" s="180">
        <v>9.26989837E8</v>
      </c>
      <c r="E23" s="180">
        <v>1.4098836E7</v>
      </c>
      <c r="F23" s="180">
        <v>1.46472429E8</v>
      </c>
      <c r="G23" s="180">
        <v>4438799.0</v>
      </c>
      <c r="H23" s="180">
        <v>9871356.0</v>
      </c>
      <c r="I23" s="180">
        <v>5.2136411E7</v>
      </c>
      <c r="J23" s="180">
        <v>1.6398411E7</v>
      </c>
      <c r="K23" s="180">
        <v>2.29317406E8</v>
      </c>
      <c r="L23" s="180">
        <v>2.087521919E10</v>
      </c>
      <c r="M23" s="175"/>
      <c r="N23" s="175"/>
      <c r="O23" s="175"/>
      <c r="P23" s="175"/>
      <c r="Q23" s="175"/>
      <c r="R23" s="175"/>
      <c r="S23" s="176"/>
      <c r="T23" s="176"/>
      <c r="U23" s="176"/>
      <c r="V23" s="176"/>
      <c r="W23" s="177"/>
      <c r="X23" s="177"/>
      <c r="Y23" s="177"/>
      <c r="Z23" s="177"/>
    </row>
    <row r="24" ht="15.75" customHeight="1">
      <c r="A24" s="178">
        <v>1.62852132E8</v>
      </c>
      <c r="B24" s="179" t="s">
        <v>466</v>
      </c>
      <c r="C24" s="180">
        <v>5.7590066E7</v>
      </c>
      <c r="D24" s="180">
        <v>3.09442532E8</v>
      </c>
      <c r="E24" s="180">
        <v>5244065.0</v>
      </c>
      <c r="F24" s="180">
        <v>5345123.0</v>
      </c>
      <c r="G24" s="180">
        <v>6643865.0</v>
      </c>
      <c r="H24" s="180">
        <v>2923307.0</v>
      </c>
      <c r="I24" s="180">
        <v>2.1261085E7</v>
      </c>
      <c r="J24" s="180">
        <v>3539085.0</v>
      </c>
      <c r="K24" s="180">
        <v>3.9712465E7</v>
      </c>
      <c r="L24" s="180">
        <v>2.112240238E9</v>
      </c>
      <c r="M24" s="175"/>
      <c r="N24" s="175"/>
      <c r="O24" s="175"/>
      <c r="P24" s="175"/>
      <c r="Q24" s="175"/>
      <c r="R24" s="175"/>
      <c r="S24" s="176"/>
      <c r="T24" s="176"/>
      <c r="U24" s="176"/>
      <c r="V24" s="176"/>
      <c r="W24" s="177"/>
      <c r="X24" s="177"/>
      <c r="Y24" s="177"/>
      <c r="Z24" s="177"/>
    </row>
    <row r="25" ht="15.75" customHeight="1">
      <c r="A25" s="178">
        <v>2.1004613E7</v>
      </c>
      <c r="B25" s="179" t="s">
        <v>467</v>
      </c>
      <c r="C25" s="180">
        <v>5.6865466E7</v>
      </c>
      <c r="D25" s="180">
        <v>2.89043913E9</v>
      </c>
      <c r="E25" s="180">
        <v>2.0160007E7</v>
      </c>
      <c r="F25" s="180">
        <v>4.0317991E7</v>
      </c>
      <c r="G25" s="180">
        <v>6885914.0</v>
      </c>
      <c r="H25" s="180">
        <v>1.8371041E7</v>
      </c>
      <c r="I25" s="180">
        <v>1.08454516E8</v>
      </c>
      <c r="J25" s="180">
        <v>8.5528719E7</v>
      </c>
      <c r="K25" s="180">
        <v>2.59558181E8</v>
      </c>
      <c r="L25" s="180">
        <v>1.4304540331E10</v>
      </c>
      <c r="M25" s="175"/>
      <c r="N25" s="175"/>
      <c r="O25" s="175"/>
      <c r="P25" s="175"/>
      <c r="Q25" s="175"/>
      <c r="R25" s="175"/>
      <c r="S25" s="176"/>
      <c r="T25" s="176"/>
      <c r="U25" s="176"/>
      <c r="V25" s="176"/>
      <c r="W25" s="177"/>
      <c r="X25" s="177"/>
      <c r="Y25" s="177"/>
      <c r="Z25" s="177"/>
    </row>
    <row r="26" ht="15.75" customHeight="1">
      <c r="A26" s="178">
        <v>1.44403868E8</v>
      </c>
      <c r="B26" s="179" t="s">
        <v>468</v>
      </c>
      <c r="C26" s="180">
        <v>5.6705085E7</v>
      </c>
      <c r="D26" s="180">
        <v>3.00327579E8</v>
      </c>
      <c r="E26" s="180">
        <v>4090915.0</v>
      </c>
      <c r="F26" s="180">
        <v>3106238.0</v>
      </c>
      <c r="G26" s="180">
        <v>5163127.0</v>
      </c>
      <c r="H26" s="180">
        <v>3085727.0</v>
      </c>
      <c r="I26" s="180">
        <v>1.8972715E7</v>
      </c>
      <c r="J26" s="180">
        <v>4365501.0</v>
      </c>
      <c r="K26" s="180">
        <v>3.4693308E7</v>
      </c>
      <c r="L26" s="180">
        <v>5.311814558E9</v>
      </c>
      <c r="M26" s="175"/>
      <c r="N26" s="175"/>
      <c r="O26" s="175"/>
      <c r="P26" s="175"/>
      <c r="Q26" s="175"/>
      <c r="R26" s="175"/>
      <c r="S26" s="176"/>
      <c r="T26" s="176"/>
      <c r="U26" s="176"/>
      <c r="V26" s="176"/>
      <c r="W26" s="177"/>
      <c r="X26" s="177"/>
      <c r="Y26" s="177"/>
      <c r="Z26" s="177"/>
    </row>
    <row r="27" ht="15.75" customHeight="1">
      <c r="A27" s="178">
        <v>1.25669959E8</v>
      </c>
      <c r="B27" s="179" t="s">
        <v>469</v>
      </c>
      <c r="C27" s="180">
        <v>5.6547912E7</v>
      </c>
      <c r="D27" s="180">
        <v>4.24175999E8</v>
      </c>
      <c r="E27" s="180">
        <v>4799590.0</v>
      </c>
      <c r="F27" s="180">
        <v>1641746.0</v>
      </c>
      <c r="G27" s="180">
        <v>853826.0</v>
      </c>
      <c r="H27" s="180">
        <v>1442507.0</v>
      </c>
      <c r="I27" s="180">
        <v>2.8265809E7</v>
      </c>
      <c r="J27" s="180">
        <v>6685594.0</v>
      </c>
      <c r="K27" s="180">
        <v>3.8889482E7</v>
      </c>
      <c r="L27" s="180">
        <v>2.912154709E9</v>
      </c>
      <c r="M27" s="175"/>
      <c r="N27" s="175"/>
      <c r="O27" s="175"/>
      <c r="P27" s="175"/>
      <c r="Q27" s="175"/>
      <c r="R27" s="175"/>
      <c r="S27" s="176"/>
      <c r="T27" s="176"/>
      <c r="U27" s="176"/>
      <c r="V27" s="176"/>
      <c r="W27" s="177"/>
      <c r="X27" s="177"/>
      <c r="Y27" s="177"/>
      <c r="Z27" s="177"/>
    </row>
    <row r="28" ht="15.75" customHeight="1">
      <c r="A28" s="178">
        <v>1.17939942E8</v>
      </c>
      <c r="B28" s="179" t="s">
        <v>470</v>
      </c>
      <c r="C28" s="180">
        <v>5.6024689E7</v>
      </c>
      <c r="D28" s="180">
        <v>4.96181113E8</v>
      </c>
      <c r="E28" s="180">
        <v>8607548.0</v>
      </c>
      <c r="F28" s="180">
        <v>3.8268496E7</v>
      </c>
      <c r="G28" s="180">
        <v>5692630.0</v>
      </c>
      <c r="H28" s="180">
        <v>2579636.0</v>
      </c>
      <c r="I28" s="180">
        <v>1.9759939E7</v>
      </c>
      <c r="J28" s="180">
        <v>1.3461211E7</v>
      </c>
      <c r="K28" s="180">
        <v>7.9761912E7</v>
      </c>
      <c r="L28" s="180">
        <v>3.230495475E9</v>
      </c>
      <c r="M28" s="175"/>
      <c r="N28" s="175"/>
      <c r="O28" s="175"/>
      <c r="P28" s="175"/>
      <c r="Q28" s="175"/>
      <c r="R28" s="175"/>
      <c r="S28" s="176"/>
      <c r="T28" s="176"/>
      <c r="U28" s="176"/>
      <c r="V28" s="176"/>
      <c r="W28" s="177"/>
      <c r="X28" s="177"/>
      <c r="Y28" s="177"/>
      <c r="Z28" s="177"/>
    </row>
    <row r="29" ht="15.75" customHeight="1">
      <c r="A29" s="178">
        <v>1.40868913E8</v>
      </c>
      <c r="B29" s="179" t="s">
        <v>471</v>
      </c>
      <c r="C29" s="180">
        <v>5.4775281E7</v>
      </c>
      <c r="D29" s="180">
        <v>2.82983799E8</v>
      </c>
      <c r="E29" s="180">
        <v>5023777.0</v>
      </c>
      <c r="F29" s="180">
        <v>7214756.0</v>
      </c>
      <c r="G29" s="180">
        <v>6348402.0</v>
      </c>
      <c r="H29" s="180">
        <v>4904816.0</v>
      </c>
      <c r="I29" s="180">
        <v>1.1424974E7</v>
      </c>
      <c r="J29" s="180">
        <v>6748752.0</v>
      </c>
      <c r="K29" s="180">
        <v>3.66417E7</v>
      </c>
      <c r="L29" s="180">
        <v>1.400014529E9</v>
      </c>
      <c r="M29" s="175"/>
      <c r="N29" s="175"/>
      <c r="O29" s="175"/>
      <c r="P29" s="175"/>
      <c r="Q29" s="175"/>
      <c r="R29" s="175"/>
      <c r="S29" s="176"/>
      <c r="T29" s="176"/>
      <c r="U29" s="176"/>
      <c r="V29" s="176"/>
      <c r="W29" s="177"/>
      <c r="X29" s="177"/>
      <c r="Y29" s="177"/>
      <c r="Z29" s="177"/>
    </row>
    <row r="30" ht="15.75" customHeight="1">
      <c r="A30" s="178">
        <v>1.55334858E8</v>
      </c>
      <c r="B30" s="179" t="s">
        <v>472</v>
      </c>
      <c r="C30" s="180">
        <v>5.4620676E7</v>
      </c>
      <c r="D30" s="180">
        <v>5.89807824E8</v>
      </c>
      <c r="E30" s="180">
        <v>3688538.0</v>
      </c>
      <c r="F30" s="180">
        <v>1.0007812E7</v>
      </c>
      <c r="G30" s="180">
        <v>2240667.0</v>
      </c>
      <c r="H30" s="180">
        <v>4384492.0</v>
      </c>
      <c r="I30" s="180">
        <v>4.1394182E7</v>
      </c>
      <c r="J30" s="180">
        <v>7592257.0</v>
      </c>
      <c r="K30" s="180">
        <v>6.561941E7</v>
      </c>
      <c r="L30" s="180">
        <v>1.050738311E9</v>
      </c>
      <c r="M30" s="175"/>
      <c r="N30" s="175"/>
      <c r="O30" s="175"/>
      <c r="P30" s="175"/>
      <c r="Q30" s="175"/>
      <c r="R30" s="175"/>
      <c r="S30" s="176"/>
      <c r="T30" s="176"/>
      <c r="U30" s="176"/>
      <c r="V30" s="176"/>
      <c r="W30" s="177"/>
      <c r="X30" s="177"/>
      <c r="Y30" s="177"/>
      <c r="Z30" s="177"/>
    </row>
    <row r="31" ht="15.75" customHeight="1">
      <c r="A31" s="178">
        <v>1.47989786E8</v>
      </c>
      <c r="B31" s="179" t="s">
        <v>473</v>
      </c>
      <c r="C31" s="180">
        <v>5.4603934E7</v>
      </c>
      <c r="D31" s="180">
        <v>3.51377018E8</v>
      </c>
      <c r="E31" s="180">
        <v>3535033.0</v>
      </c>
      <c r="F31" s="180">
        <v>2535931.0</v>
      </c>
      <c r="G31" s="180">
        <v>1150559.0</v>
      </c>
      <c r="H31" s="180">
        <v>2714426.0</v>
      </c>
      <c r="I31" s="180">
        <v>2.5234987E7</v>
      </c>
      <c r="J31" s="180">
        <v>4268057.0</v>
      </c>
      <c r="K31" s="180">
        <v>3.590396E7</v>
      </c>
      <c r="L31" s="180">
        <v>2.832771595E9</v>
      </c>
      <c r="M31" s="175"/>
      <c r="N31" s="175"/>
      <c r="O31" s="175"/>
      <c r="P31" s="175"/>
      <c r="Q31" s="175"/>
      <c r="R31" s="175"/>
      <c r="S31" s="176"/>
      <c r="T31" s="176"/>
      <c r="U31" s="176"/>
      <c r="V31" s="176"/>
      <c r="W31" s="177"/>
      <c r="X31" s="177"/>
      <c r="Y31" s="177"/>
      <c r="Z31" s="177"/>
    </row>
    <row r="32" ht="15.75" customHeight="1">
      <c r="A32" s="178">
        <v>1.3927247E7</v>
      </c>
      <c r="B32" s="179" t="s">
        <v>474</v>
      </c>
      <c r="C32" s="180">
        <v>5.2714435E7</v>
      </c>
      <c r="D32" s="180">
        <v>2.1724217E7</v>
      </c>
      <c r="E32" s="180">
        <v>844619.0</v>
      </c>
      <c r="F32" s="180">
        <v>71388.0</v>
      </c>
      <c r="G32" s="180">
        <v>35397.0</v>
      </c>
      <c r="H32" s="180">
        <v>98169.0</v>
      </c>
      <c r="I32" s="180">
        <v>1210801.0</v>
      </c>
      <c r="J32" s="180">
        <v>456923.0</v>
      </c>
      <c r="K32" s="180">
        <v>1872678.0</v>
      </c>
      <c r="L32" s="180">
        <v>2.13617092E8</v>
      </c>
      <c r="M32" s="175"/>
      <c r="N32" s="175"/>
      <c r="O32" s="175"/>
      <c r="P32" s="175"/>
      <c r="Q32" s="175"/>
      <c r="R32" s="175"/>
      <c r="S32" s="176"/>
      <c r="T32" s="176"/>
      <c r="U32" s="176"/>
      <c r="V32" s="176"/>
      <c r="W32" s="177"/>
      <c r="X32" s="177"/>
      <c r="Y32" s="177"/>
      <c r="Z32" s="177"/>
    </row>
    <row r="33" ht="15.75" customHeight="1">
      <c r="A33" s="178">
        <v>1.59275434E8</v>
      </c>
      <c r="B33" s="179" t="s">
        <v>475</v>
      </c>
      <c r="C33" s="180">
        <v>5.1308363E7</v>
      </c>
      <c r="D33" s="180">
        <v>2.41790516E8</v>
      </c>
      <c r="E33" s="180">
        <v>3585199.0</v>
      </c>
      <c r="F33" s="180">
        <v>7253911.0</v>
      </c>
      <c r="G33" s="180">
        <v>3058256.0</v>
      </c>
      <c r="H33" s="180">
        <v>3447473.0</v>
      </c>
      <c r="I33" s="180">
        <v>1.6396921E7</v>
      </c>
      <c r="J33" s="180">
        <v>2823206.0</v>
      </c>
      <c r="K33" s="180">
        <v>3.2979767E7</v>
      </c>
      <c r="L33" s="180">
        <v>1.645349886E9</v>
      </c>
      <c r="M33" s="175"/>
      <c r="N33" s="175"/>
      <c r="O33" s="175"/>
      <c r="P33" s="175"/>
      <c r="Q33" s="175"/>
      <c r="R33" s="175"/>
      <c r="S33" s="176"/>
      <c r="T33" s="176"/>
      <c r="U33" s="176"/>
      <c r="V33" s="176"/>
      <c r="W33" s="177"/>
      <c r="X33" s="177"/>
      <c r="Y33" s="177"/>
      <c r="Z33" s="177"/>
    </row>
    <row r="34" ht="15.75" customHeight="1">
      <c r="A34" s="178">
        <v>1.6940711E8</v>
      </c>
      <c r="B34" s="179" t="s">
        <v>476</v>
      </c>
      <c r="C34" s="180">
        <v>5.0397843E7</v>
      </c>
      <c r="D34" s="180">
        <v>3.88647413E8</v>
      </c>
      <c r="E34" s="180">
        <v>1255504.0</v>
      </c>
      <c r="F34" s="180">
        <v>4899879.0</v>
      </c>
      <c r="G34" s="180">
        <v>3192237.0</v>
      </c>
      <c r="H34" s="180">
        <v>3434571.0</v>
      </c>
      <c r="I34" s="180">
        <v>3.3196554E7</v>
      </c>
      <c r="J34" s="180">
        <v>1778957.0</v>
      </c>
      <c r="K34" s="180">
        <v>4.6502198E7</v>
      </c>
      <c r="L34" s="180">
        <v>1.87649984E8</v>
      </c>
      <c r="M34" s="175"/>
      <c r="N34" s="175"/>
      <c r="O34" s="175"/>
      <c r="P34" s="175"/>
      <c r="Q34" s="175"/>
      <c r="R34" s="175"/>
      <c r="S34" s="176"/>
      <c r="T34" s="176"/>
      <c r="U34" s="176"/>
      <c r="V34" s="176"/>
      <c r="W34" s="177"/>
      <c r="X34" s="177"/>
      <c r="Y34" s="177"/>
      <c r="Z34" s="177"/>
    </row>
    <row r="35" ht="15.75" customHeight="1">
      <c r="A35" s="178">
        <v>1.25586385E8</v>
      </c>
      <c r="B35" s="179" t="s">
        <v>477</v>
      </c>
      <c r="C35" s="180">
        <v>5.0072666E7</v>
      </c>
      <c r="D35" s="180">
        <v>4.79545457E8</v>
      </c>
      <c r="E35" s="180">
        <v>5351298.0</v>
      </c>
      <c r="F35" s="180">
        <v>3.0967458E7</v>
      </c>
      <c r="G35" s="180">
        <v>1482446.0</v>
      </c>
      <c r="H35" s="180">
        <v>2574226.0</v>
      </c>
      <c r="I35" s="180">
        <v>3.2700039E7</v>
      </c>
      <c r="J35" s="180">
        <v>6654489.0</v>
      </c>
      <c r="K35" s="180">
        <v>7.4378658E7</v>
      </c>
      <c r="L35" s="180">
        <v>5.361326362E9</v>
      </c>
      <c r="M35" s="175"/>
      <c r="N35" s="175"/>
      <c r="O35" s="175"/>
      <c r="P35" s="175"/>
      <c r="Q35" s="175"/>
      <c r="R35" s="175"/>
      <c r="S35" s="176"/>
      <c r="T35" s="176"/>
      <c r="U35" s="176"/>
      <c r="V35" s="176"/>
      <c r="W35" s="177"/>
      <c r="X35" s="177"/>
      <c r="Y35" s="177"/>
      <c r="Z35" s="177"/>
    </row>
    <row r="36" ht="15.75" customHeight="1">
      <c r="A36" s="178">
        <v>1.13200873E8</v>
      </c>
      <c r="B36" s="179" t="s">
        <v>478</v>
      </c>
      <c r="C36" s="180">
        <v>4.9877405E7</v>
      </c>
      <c r="D36" s="180">
        <v>4.72332119E8</v>
      </c>
      <c r="E36" s="180">
        <v>1.1037246E7</v>
      </c>
      <c r="F36" s="180">
        <v>1.6896058E7</v>
      </c>
      <c r="G36" s="180">
        <v>1438863.0</v>
      </c>
      <c r="H36" s="180">
        <v>1014658.0</v>
      </c>
      <c r="I36" s="180">
        <v>2.9864767E7</v>
      </c>
      <c r="J36" s="180">
        <v>8168444.0</v>
      </c>
      <c r="K36" s="180">
        <v>5.738279E7</v>
      </c>
      <c r="L36" s="180">
        <v>9.74189801E8</v>
      </c>
      <c r="M36" s="175"/>
      <c r="N36" s="175"/>
      <c r="O36" s="175"/>
      <c r="P36" s="175"/>
      <c r="Q36" s="175"/>
      <c r="R36" s="175"/>
      <c r="S36" s="176"/>
      <c r="T36" s="176"/>
      <c r="U36" s="176"/>
      <c r="V36" s="176"/>
      <c r="W36" s="177"/>
      <c r="X36" s="177"/>
      <c r="Y36" s="177"/>
      <c r="Z36" s="177"/>
    </row>
    <row r="37" ht="15.75" customHeight="1">
      <c r="A37" s="178">
        <v>1.15570839E8</v>
      </c>
      <c r="B37" s="179" t="s">
        <v>479</v>
      </c>
      <c r="C37" s="180">
        <v>4.9789622E7</v>
      </c>
      <c r="D37" s="180">
        <v>7.55170281E8</v>
      </c>
      <c r="E37" s="180">
        <v>3966699.0</v>
      </c>
      <c r="F37" s="180">
        <v>3139495.0</v>
      </c>
      <c r="G37" s="180">
        <v>1558649.0</v>
      </c>
      <c r="H37" s="180">
        <v>3357761.0</v>
      </c>
      <c r="I37" s="180">
        <v>5.5593178E7</v>
      </c>
      <c r="J37" s="180">
        <v>9103113.0</v>
      </c>
      <c r="K37" s="180">
        <v>7.2752196E7</v>
      </c>
      <c r="L37" s="180">
        <v>1.607599095E9</v>
      </c>
      <c r="M37" s="175"/>
      <c r="N37" s="175"/>
      <c r="O37" s="175"/>
      <c r="P37" s="175"/>
      <c r="Q37" s="175"/>
      <c r="R37" s="175"/>
      <c r="S37" s="176"/>
      <c r="T37" s="176"/>
      <c r="U37" s="176"/>
      <c r="V37" s="176"/>
      <c r="W37" s="177"/>
      <c r="X37" s="177"/>
      <c r="Y37" s="177"/>
      <c r="Z37" s="177"/>
    </row>
    <row r="38" ht="15.75" customHeight="1">
      <c r="A38" s="178">
        <v>1.08204411E8</v>
      </c>
      <c r="B38" s="179" t="s">
        <v>480</v>
      </c>
      <c r="C38" s="180">
        <v>4.9615722E7</v>
      </c>
      <c r="D38" s="180">
        <v>2.08167356E8</v>
      </c>
      <c r="E38" s="180">
        <v>4244669.0</v>
      </c>
      <c r="F38" s="180">
        <v>271030.0</v>
      </c>
      <c r="G38" s="180">
        <v>482229.0</v>
      </c>
      <c r="H38" s="180">
        <v>474553.0</v>
      </c>
      <c r="I38" s="180">
        <v>7960184.0</v>
      </c>
      <c r="J38" s="180">
        <v>6282432.0</v>
      </c>
      <c r="K38" s="180">
        <v>1.5470428E7</v>
      </c>
      <c r="L38" s="180">
        <v>1.04160593E8</v>
      </c>
      <c r="M38" s="175"/>
      <c r="N38" s="175"/>
      <c r="O38" s="175"/>
      <c r="P38" s="175"/>
      <c r="Q38" s="175"/>
      <c r="R38" s="175"/>
      <c r="S38" s="176"/>
      <c r="T38" s="176"/>
      <c r="U38" s="176"/>
      <c r="V38" s="176"/>
      <c r="W38" s="177"/>
      <c r="X38" s="177"/>
      <c r="Y38" s="177"/>
      <c r="Z38" s="177"/>
    </row>
    <row r="39" ht="15.75" customHeight="1">
      <c r="A39" s="178">
        <v>1.20250102E8</v>
      </c>
      <c r="B39" s="179" t="s">
        <v>481</v>
      </c>
      <c r="C39" s="180">
        <v>4.761197E7</v>
      </c>
      <c r="D39" s="180">
        <v>2.28489652E8</v>
      </c>
      <c r="E39" s="180">
        <v>9294670.0</v>
      </c>
      <c r="F39" s="180">
        <v>4.1551864E7</v>
      </c>
      <c r="G39" s="180">
        <v>1127705.0</v>
      </c>
      <c r="H39" s="180">
        <v>324795.0</v>
      </c>
      <c r="I39" s="180">
        <v>1.2006065E7</v>
      </c>
      <c r="J39" s="180">
        <v>4828202.0</v>
      </c>
      <c r="K39" s="180">
        <v>5.9838631E7</v>
      </c>
      <c r="L39" s="180">
        <v>7.260299313E9</v>
      </c>
      <c r="M39" s="175"/>
      <c r="N39" s="175"/>
      <c r="O39" s="175"/>
      <c r="P39" s="175"/>
      <c r="Q39" s="175"/>
      <c r="R39" s="175"/>
      <c r="S39" s="176"/>
      <c r="T39" s="176"/>
      <c r="U39" s="176"/>
      <c r="V39" s="176"/>
      <c r="W39" s="177"/>
      <c r="X39" s="177"/>
      <c r="Y39" s="177"/>
      <c r="Z39" s="177"/>
    </row>
    <row r="40" ht="15.75" customHeight="1">
      <c r="A40" s="178">
        <v>1.46859541E8</v>
      </c>
      <c r="B40" s="179" t="s">
        <v>482</v>
      </c>
      <c r="C40" s="180">
        <v>4.6116105E7</v>
      </c>
      <c r="D40" s="180">
        <v>7.80606368E8</v>
      </c>
      <c r="E40" s="180">
        <v>8247382.0</v>
      </c>
      <c r="F40" s="180">
        <v>4.118078E7</v>
      </c>
      <c r="G40" s="180">
        <v>4972001.0</v>
      </c>
      <c r="H40" s="180">
        <v>7356645.0</v>
      </c>
      <c r="I40" s="180">
        <v>6.3822059E7</v>
      </c>
      <c r="J40" s="180">
        <v>4738952.0</v>
      </c>
      <c r="K40" s="180">
        <v>1.22070437E8</v>
      </c>
      <c r="L40" s="180">
        <v>2.144303164E9</v>
      </c>
      <c r="M40" s="175"/>
      <c r="N40" s="175"/>
      <c r="O40" s="175"/>
      <c r="P40" s="175"/>
      <c r="Q40" s="175"/>
      <c r="R40" s="175"/>
      <c r="S40" s="176"/>
      <c r="T40" s="176"/>
      <c r="U40" s="176"/>
      <c r="V40" s="176"/>
      <c r="W40" s="177"/>
      <c r="X40" s="177"/>
      <c r="Y40" s="177"/>
      <c r="Z40" s="177"/>
    </row>
    <row r="41" ht="15.75" customHeight="1">
      <c r="A41" s="178">
        <v>1.01873493E8</v>
      </c>
      <c r="B41" s="179" t="s">
        <v>483</v>
      </c>
      <c r="C41" s="180">
        <v>4.6104154E7</v>
      </c>
      <c r="D41" s="180">
        <v>4.3923052E8</v>
      </c>
      <c r="E41" s="180">
        <v>9166340.0</v>
      </c>
      <c r="F41" s="180">
        <v>3.7345304E7</v>
      </c>
      <c r="G41" s="180">
        <v>5960633.0</v>
      </c>
      <c r="H41" s="180">
        <v>7108031.0</v>
      </c>
      <c r="I41" s="180">
        <v>2.3700309E7</v>
      </c>
      <c r="J41" s="180">
        <v>7720249.0</v>
      </c>
      <c r="K41" s="180">
        <v>8.1834526E7</v>
      </c>
      <c r="L41" s="180">
        <v>7.796080106E9</v>
      </c>
      <c r="M41" s="175"/>
      <c r="N41" s="175"/>
      <c r="O41" s="175"/>
      <c r="P41" s="175"/>
      <c r="Q41" s="175"/>
      <c r="R41" s="175"/>
      <c r="S41" s="176"/>
      <c r="T41" s="176"/>
      <c r="U41" s="176"/>
      <c r="V41" s="176"/>
      <c r="W41" s="177"/>
      <c r="X41" s="177"/>
      <c r="Y41" s="177"/>
      <c r="Z41" s="177"/>
    </row>
    <row r="42" ht="15.75" customHeight="1">
      <c r="A42" s="178">
        <v>1.69053585E8</v>
      </c>
      <c r="B42" s="179" t="s">
        <v>484</v>
      </c>
      <c r="C42" s="180">
        <v>4.5019575E7</v>
      </c>
      <c r="D42" s="180">
        <v>6.5107825E7</v>
      </c>
      <c r="E42" s="180">
        <v>1018729.0</v>
      </c>
      <c r="F42" s="180">
        <v>1283546.0</v>
      </c>
      <c r="G42" s="180">
        <v>2899807.0</v>
      </c>
      <c r="H42" s="180">
        <v>1343698.0</v>
      </c>
      <c r="I42" s="180">
        <v>4300447.0</v>
      </c>
      <c r="J42" s="180">
        <v>533612.0</v>
      </c>
      <c r="K42" s="180">
        <v>1.036111E7</v>
      </c>
      <c r="L42" s="180">
        <v>2.09458197E8</v>
      </c>
      <c r="M42" s="175"/>
      <c r="N42" s="175"/>
      <c r="O42" s="175"/>
      <c r="P42" s="175"/>
      <c r="Q42" s="175"/>
      <c r="R42" s="175"/>
      <c r="S42" s="176"/>
      <c r="T42" s="176"/>
      <c r="U42" s="176"/>
      <c r="V42" s="176"/>
      <c r="W42" s="177"/>
      <c r="X42" s="177"/>
      <c r="Y42" s="177"/>
      <c r="Z42" s="177"/>
    </row>
    <row r="43" ht="15.75" customHeight="1">
      <c r="A43" s="178">
        <v>1.69328809E8</v>
      </c>
      <c r="B43" s="179" t="s">
        <v>485</v>
      </c>
      <c r="C43" s="180">
        <v>4.4864033E7</v>
      </c>
      <c r="D43" s="180">
        <v>7.539888E7</v>
      </c>
      <c r="E43" s="180">
        <v>1943085.0</v>
      </c>
      <c r="F43" s="180">
        <v>787274.0</v>
      </c>
      <c r="G43" s="180">
        <v>299257.0</v>
      </c>
      <c r="H43" s="180">
        <v>181833.0</v>
      </c>
      <c r="I43" s="180">
        <v>4035764.0</v>
      </c>
      <c r="J43" s="180">
        <v>1677897.0</v>
      </c>
      <c r="K43" s="180">
        <v>6982025.0</v>
      </c>
      <c r="L43" s="180">
        <v>1.22053238E8</v>
      </c>
      <c r="M43" s="175"/>
      <c r="N43" s="175"/>
      <c r="O43" s="175"/>
      <c r="P43" s="175"/>
      <c r="Q43" s="175"/>
      <c r="R43" s="175"/>
      <c r="S43" s="176"/>
      <c r="T43" s="176"/>
      <c r="U43" s="176"/>
      <c r="V43" s="176"/>
      <c r="W43" s="177"/>
      <c r="X43" s="177"/>
      <c r="Y43" s="177"/>
      <c r="Z43" s="177"/>
    </row>
    <row r="44" ht="15.75" customHeight="1">
      <c r="A44" s="178">
        <v>1.51561021E8</v>
      </c>
      <c r="B44" s="179" t="s">
        <v>486</v>
      </c>
      <c r="C44" s="180">
        <v>4.4099475E7</v>
      </c>
      <c r="D44" s="180">
        <v>1.98524235E8</v>
      </c>
      <c r="E44" s="180">
        <v>3266272.0</v>
      </c>
      <c r="F44" s="180">
        <v>613576.0</v>
      </c>
      <c r="G44" s="180">
        <v>959398.0</v>
      </c>
      <c r="H44" s="180">
        <v>639461.0</v>
      </c>
      <c r="I44" s="180">
        <v>1.4188072E7</v>
      </c>
      <c r="J44" s="180">
        <v>2602208.0</v>
      </c>
      <c r="K44" s="180">
        <v>1.9002715E7</v>
      </c>
      <c r="L44" s="180">
        <v>1.084049244E9</v>
      </c>
      <c r="M44" s="175"/>
      <c r="N44" s="175"/>
      <c r="O44" s="175"/>
      <c r="P44" s="175"/>
      <c r="Q44" s="175"/>
      <c r="R44" s="175"/>
      <c r="S44" s="176"/>
      <c r="T44" s="176"/>
      <c r="U44" s="176"/>
      <c r="V44" s="176"/>
      <c r="W44" s="177"/>
      <c r="X44" s="177"/>
      <c r="Y44" s="177"/>
      <c r="Z44" s="177"/>
    </row>
    <row r="45" ht="15.75" customHeight="1">
      <c r="A45" s="178">
        <v>1.56577873E8</v>
      </c>
      <c r="B45" s="179" t="s">
        <v>487</v>
      </c>
      <c r="C45" s="180">
        <v>4.3529667E7</v>
      </c>
      <c r="D45" s="180">
        <v>5.6196879E7</v>
      </c>
      <c r="E45" s="180">
        <v>2466180.0</v>
      </c>
      <c r="F45" s="180">
        <v>788036.0</v>
      </c>
      <c r="G45" s="180">
        <v>1020382.0</v>
      </c>
      <c r="H45" s="180">
        <v>1183582.0</v>
      </c>
      <c r="I45" s="180">
        <v>3738536.0</v>
      </c>
      <c r="J45" s="180">
        <v>593941.0</v>
      </c>
      <c r="K45" s="180">
        <v>7324477.0</v>
      </c>
      <c r="L45" s="180">
        <v>1.293856328E9</v>
      </c>
      <c r="M45" s="175"/>
      <c r="N45" s="175"/>
      <c r="O45" s="175"/>
      <c r="P45" s="175"/>
      <c r="Q45" s="175"/>
      <c r="R45" s="175"/>
      <c r="S45" s="176"/>
      <c r="T45" s="176"/>
      <c r="U45" s="176"/>
      <c r="V45" s="176"/>
      <c r="W45" s="177"/>
      <c r="X45" s="177"/>
      <c r="Y45" s="177"/>
      <c r="Z45" s="177"/>
    </row>
    <row r="46" ht="15.75" customHeight="1">
      <c r="A46" s="178">
        <v>1.6899513E8</v>
      </c>
      <c r="B46" s="179" t="s">
        <v>488</v>
      </c>
      <c r="C46" s="180">
        <v>4.3503613E7</v>
      </c>
      <c r="D46" s="180">
        <v>1.6613182E7</v>
      </c>
      <c r="E46" s="180">
        <v>1358289.0</v>
      </c>
      <c r="F46" s="180">
        <v>78413.0</v>
      </c>
      <c r="G46" s="180">
        <v>46586.0</v>
      </c>
      <c r="H46" s="180">
        <v>87622.0</v>
      </c>
      <c r="I46" s="180">
        <v>1153802.0</v>
      </c>
      <c r="J46" s="180">
        <v>230791.0</v>
      </c>
      <c r="K46" s="180">
        <v>1597214.0</v>
      </c>
      <c r="L46" s="180">
        <v>4.47472E7</v>
      </c>
      <c r="M46" s="175"/>
      <c r="N46" s="175"/>
      <c r="O46" s="175"/>
      <c r="P46" s="175"/>
      <c r="Q46" s="175"/>
      <c r="R46" s="175"/>
      <c r="S46" s="176"/>
      <c r="T46" s="176"/>
      <c r="U46" s="176"/>
      <c r="V46" s="176"/>
      <c r="W46" s="177"/>
      <c r="X46" s="177"/>
      <c r="Y46" s="177"/>
      <c r="Z46" s="177"/>
    </row>
    <row r="47" ht="15.75" customHeight="1">
      <c r="A47" s="178">
        <v>1.69150149E8</v>
      </c>
      <c r="B47" s="179" t="s">
        <v>489</v>
      </c>
      <c r="C47" s="180">
        <v>4.2757194E7</v>
      </c>
      <c r="D47" s="180">
        <v>1.00345692E8</v>
      </c>
      <c r="E47" s="180">
        <v>2242072.0</v>
      </c>
      <c r="F47" s="180">
        <v>1164202.0</v>
      </c>
      <c r="G47" s="180">
        <v>869989.0</v>
      </c>
      <c r="H47" s="180">
        <v>370976.0</v>
      </c>
      <c r="I47" s="180">
        <v>6477467.0</v>
      </c>
      <c r="J47" s="180">
        <v>1605715.0</v>
      </c>
      <c r="K47" s="180">
        <v>1.0488349E7</v>
      </c>
      <c r="L47" s="180">
        <v>3.23E8</v>
      </c>
      <c r="M47" s="175"/>
      <c r="N47" s="175"/>
      <c r="O47" s="175"/>
      <c r="P47" s="175"/>
      <c r="Q47" s="175"/>
      <c r="R47" s="175"/>
      <c r="S47" s="176"/>
      <c r="T47" s="176"/>
      <c r="U47" s="176"/>
      <c r="V47" s="176"/>
      <c r="W47" s="177"/>
      <c r="X47" s="177"/>
      <c r="Y47" s="177"/>
      <c r="Z47" s="177"/>
    </row>
    <row r="48" ht="15.75" customHeight="1">
      <c r="A48" s="178">
        <v>1.48621377E8</v>
      </c>
      <c r="B48" s="179" t="s">
        <v>490</v>
      </c>
      <c r="C48" s="180">
        <v>4.2347598E7</v>
      </c>
      <c r="D48" s="180">
        <v>5.47829685E8</v>
      </c>
      <c r="E48" s="180">
        <v>4766075.0</v>
      </c>
      <c r="F48" s="180">
        <v>2.8941418E7</v>
      </c>
      <c r="G48" s="180">
        <v>6531808.0</v>
      </c>
      <c r="H48" s="180">
        <v>1.0898594E7</v>
      </c>
      <c r="I48" s="180">
        <v>3.9433807E7</v>
      </c>
      <c r="J48" s="180">
        <v>4552267.0</v>
      </c>
      <c r="K48" s="180">
        <v>9.0357894E7</v>
      </c>
      <c r="L48" s="180">
        <v>1.219611121E9</v>
      </c>
      <c r="M48" s="175"/>
      <c r="N48" s="175"/>
      <c r="O48" s="175"/>
      <c r="P48" s="175"/>
      <c r="Q48" s="175"/>
      <c r="R48" s="175"/>
      <c r="S48" s="176"/>
      <c r="T48" s="176"/>
      <c r="U48" s="176"/>
      <c r="V48" s="176"/>
      <c r="W48" s="177"/>
      <c r="X48" s="177"/>
      <c r="Y48" s="177"/>
      <c r="Z48" s="177"/>
    </row>
    <row r="49" ht="15.75" customHeight="1">
      <c r="A49" s="178">
        <v>1.50692745E8</v>
      </c>
      <c r="B49" s="179" t="s">
        <v>491</v>
      </c>
      <c r="C49" s="180">
        <v>4.1969219E7</v>
      </c>
      <c r="D49" s="180">
        <v>3.61648996E8</v>
      </c>
      <c r="E49" s="180">
        <v>5235915.0</v>
      </c>
      <c r="F49" s="180">
        <v>9085152.0</v>
      </c>
      <c r="G49" s="180">
        <v>1277663.0</v>
      </c>
      <c r="H49" s="180">
        <v>2210780.0</v>
      </c>
      <c r="I49" s="180">
        <v>2.4542278E7</v>
      </c>
      <c r="J49" s="180">
        <v>5150537.0</v>
      </c>
      <c r="K49" s="180">
        <v>4.226641E7</v>
      </c>
      <c r="L49" s="180">
        <v>4.35918122E9</v>
      </c>
      <c r="M49" s="175"/>
      <c r="N49" s="175"/>
      <c r="O49" s="175"/>
      <c r="P49" s="175"/>
      <c r="Q49" s="175"/>
      <c r="R49" s="175"/>
      <c r="S49" s="176"/>
      <c r="T49" s="176"/>
      <c r="U49" s="176"/>
      <c r="V49" s="176"/>
      <c r="W49" s="177"/>
      <c r="X49" s="177"/>
      <c r="Y49" s="177"/>
      <c r="Z49" s="177"/>
    </row>
    <row r="50" ht="15.75" customHeight="1">
      <c r="A50" s="178">
        <v>1.6905321E8</v>
      </c>
      <c r="B50" s="179" t="s">
        <v>492</v>
      </c>
      <c r="C50" s="180">
        <v>4.1419479E7</v>
      </c>
      <c r="D50" s="180">
        <v>1.22321808E8</v>
      </c>
      <c r="E50" s="180">
        <v>1417826.0</v>
      </c>
      <c r="F50" s="180">
        <v>2563554.0</v>
      </c>
      <c r="G50" s="180">
        <v>3134706.0</v>
      </c>
      <c r="H50" s="180">
        <v>2545359.0</v>
      </c>
      <c r="I50" s="180">
        <v>9182637.0</v>
      </c>
      <c r="J50" s="180">
        <v>676594.0</v>
      </c>
      <c r="K50" s="180">
        <v>1.810285E7</v>
      </c>
      <c r="L50" s="180">
        <v>4.78851169E8</v>
      </c>
      <c r="M50" s="175"/>
      <c r="N50" s="175"/>
      <c r="O50" s="175"/>
      <c r="P50" s="175"/>
      <c r="Q50" s="175"/>
      <c r="R50" s="175"/>
      <c r="S50" s="176"/>
      <c r="T50" s="176"/>
      <c r="U50" s="176"/>
      <c r="V50" s="176"/>
      <c r="W50" s="177"/>
      <c r="X50" s="177"/>
      <c r="Y50" s="177"/>
      <c r="Z50" s="177"/>
    </row>
    <row r="51" ht="15.75" customHeight="1">
      <c r="A51" s="178">
        <v>1.6949913E8</v>
      </c>
      <c r="B51" s="179" t="s">
        <v>493</v>
      </c>
      <c r="C51" s="180">
        <v>4.0986202E7</v>
      </c>
      <c r="D51" s="180">
        <v>3.2881063E7</v>
      </c>
      <c r="E51" s="180">
        <v>306690.0</v>
      </c>
      <c r="F51" s="180">
        <v>2232437.0</v>
      </c>
      <c r="G51" s="180">
        <v>264544.0</v>
      </c>
      <c r="H51" s="180">
        <v>189157.0</v>
      </c>
      <c r="I51" s="180">
        <v>1602318.0</v>
      </c>
      <c r="J51" s="180">
        <v>756284.0</v>
      </c>
      <c r="K51" s="180">
        <v>5044740.0</v>
      </c>
      <c r="L51" s="180">
        <v>3.46440505E8</v>
      </c>
      <c r="M51" s="175"/>
      <c r="N51" s="175"/>
      <c r="O51" s="175"/>
      <c r="P51" s="175"/>
      <c r="Q51" s="175"/>
      <c r="R51" s="175"/>
      <c r="S51" s="176"/>
      <c r="T51" s="176"/>
      <c r="U51" s="176"/>
      <c r="V51" s="176"/>
      <c r="W51" s="177"/>
      <c r="X51" s="177"/>
      <c r="Y51" s="177"/>
      <c r="Z51" s="177"/>
    </row>
    <row r="52" ht="15.75" customHeight="1">
      <c r="A52" s="178">
        <v>1.69199119E8</v>
      </c>
      <c r="B52" s="179" t="s">
        <v>494</v>
      </c>
      <c r="C52" s="180">
        <v>3.9992007E7</v>
      </c>
      <c r="D52" s="180">
        <v>1.41833652E8</v>
      </c>
      <c r="E52" s="180">
        <v>1644227.0</v>
      </c>
      <c r="F52" s="180">
        <v>4083652.0</v>
      </c>
      <c r="G52" s="180">
        <v>1448906.0</v>
      </c>
      <c r="H52" s="180">
        <v>2171945.0</v>
      </c>
      <c r="I52" s="180">
        <v>9863079.0</v>
      </c>
      <c r="J52" s="180">
        <v>1540027.0</v>
      </c>
      <c r="K52" s="180">
        <v>1.9107609E7</v>
      </c>
      <c r="L52" s="180">
        <v>8.58872293E8</v>
      </c>
      <c r="M52" s="175"/>
      <c r="N52" s="175"/>
      <c r="O52" s="175"/>
      <c r="P52" s="175"/>
      <c r="Q52" s="175"/>
      <c r="R52" s="175"/>
      <c r="S52" s="176"/>
      <c r="T52" s="176"/>
      <c r="U52" s="176"/>
      <c r="V52" s="176"/>
      <c r="W52" s="177"/>
      <c r="X52" s="177"/>
      <c r="Y52" s="177"/>
      <c r="Z52" s="177"/>
    </row>
    <row r="53" ht="15.75" customHeight="1">
      <c r="A53" s="178">
        <v>1.51803599E8</v>
      </c>
      <c r="B53" s="179" t="s">
        <v>495</v>
      </c>
      <c r="C53" s="180">
        <v>3.908015E7</v>
      </c>
      <c r="D53" s="180">
        <v>2.5238088E8</v>
      </c>
      <c r="E53" s="180">
        <v>2860583.0</v>
      </c>
      <c r="F53" s="180">
        <v>2483061.0</v>
      </c>
      <c r="G53" s="180">
        <v>1183022.0</v>
      </c>
      <c r="H53" s="180">
        <v>1306436.0</v>
      </c>
      <c r="I53" s="180">
        <v>1.7733378E7</v>
      </c>
      <c r="J53" s="180">
        <v>3347935.0</v>
      </c>
      <c r="K53" s="180">
        <v>2.6053832E7</v>
      </c>
      <c r="L53" s="180">
        <v>1.67855954E8</v>
      </c>
      <c r="M53" s="175"/>
      <c r="N53" s="175"/>
      <c r="O53" s="175"/>
      <c r="P53" s="175"/>
      <c r="Q53" s="175"/>
      <c r="R53" s="175"/>
      <c r="S53" s="176"/>
      <c r="T53" s="176"/>
      <c r="U53" s="176"/>
      <c r="V53" s="176"/>
      <c r="W53" s="177"/>
      <c r="X53" s="177"/>
      <c r="Y53" s="177"/>
      <c r="Z53" s="177"/>
    </row>
    <row r="54" ht="15.75" customHeight="1">
      <c r="A54" s="178">
        <v>1.65109682E8</v>
      </c>
      <c r="B54" s="179" t="s">
        <v>496</v>
      </c>
      <c r="C54" s="180">
        <v>3.851664E7</v>
      </c>
      <c r="D54" s="180">
        <v>4.58864154E8</v>
      </c>
      <c r="E54" s="180">
        <v>2602333.0</v>
      </c>
      <c r="F54" s="180">
        <v>9943833.0</v>
      </c>
      <c r="G54" s="180">
        <v>1.8960851E7</v>
      </c>
      <c r="H54" s="180">
        <v>1.6602889E7</v>
      </c>
      <c r="I54" s="180">
        <v>3.3931051E7</v>
      </c>
      <c r="J54" s="180">
        <v>661581.0</v>
      </c>
      <c r="K54" s="180">
        <v>8.0100205E7</v>
      </c>
      <c r="L54" s="180">
        <v>4.601522838E9</v>
      </c>
      <c r="M54" s="175"/>
      <c r="N54" s="175"/>
      <c r="O54" s="175"/>
      <c r="P54" s="175"/>
      <c r="Q54" s="175"/>
      <c r="R54" s="175"/>
      <c r="S54" s="176"/>
      <c r="T54" s="176"/>
      <c r="U54" s="176"/>
      <c r="V54" s="176"/>
      <c r="W54" s="177"/>
      <c r="X54" s="177"/>
      <c r="Y54" s="177"/>
      <c r="Z54" s="177"/>
    </row>
    <row r="55" ht="15.75" customHeight="1">
      <c r="A55" s="178">
        <v>1.69481136E8</v>
      </c>
      <c r="B55" s="179" t="s">
        <v>497</v>
      </c>
      <c r="C55" s="180">
        <v>3.8262231E7</v>
      </c>
      <c r="D55" s="180">
        <v>2.7723329E7</v>
      </c>
      <c r="E55" s="180">
        <v>1087302.0</v>
      </c>
      <c r="F55" s="180">
        <v>341919.0</v>
      </c>
      <c r="G55" s="180">
        <v>112919.0</v>
      </c>
      <c r="H55" s="180">
        <v>102497.0</v>
      </c>
      <c r="I55" s="180">
        <v>1955810.0</v>
      </c>
      <c r="J55" s="180">
        <v>373051.0</v>
      </c>
      <c r="K55" s="180">
        <v>2886196.0</v>
      </c>
      <c r="L55" s="180">
        <v>1.68723737E8</v>
      </c>
      <c r="M55" s="175"/>
      <c r="N55" s="175"/>
      <c r="O55" s="175"/>
      <c r="P55" s="175"/>
      <c r="Q55" s="175"/>
      <c r="R55" s="175"/>
      <c r="S55" s="176"/>
      <c r="T55" s="176"/>
      <c r="U55" s="176"/>
      <c r="V55" s="176"/>
      <c r="W55" s="177"/>
      <c r="X55" s="177"/>
      <c r="Y55" s="177"/>
      <c r="Z55" s="177"/>
    </row>
    <row r="56" ht="15.75" customHeight="1">
      <c r="A56" s="178">
        <v>1.68925483E8</v>
      </c>
      <c r="B56" s="179" t="s">
        <v>498</v>
      </c>
      <c r="C56" s="180">
        <v>3.7523673E7</v>
      </c>
      <c r="D56" s="180">
        <v>7.3998241E7</v>
      </c>
      <c r="E56" s="180">
        <v>1170357.0</v>
      </c>
      <c r="F56" s="180">
        <v>2261675.0</v>
      </c>
      <c r="G56" s="180">
        <v>1608722.0</v>
      </c>
      <c r="H56" s="180">
        <v>1495858.0</v>
      </c>
      <c r="I56" s="180">
        <v>5249297.0</v>
      </c>
      <c r="J56" s="180">
        <v>592603.0</v>
      </c>
      <c r="K56" s="180">
        <v>1.1208155E7</v>
      </c>
      <c r="L56" s="180">
        <v>1.354227192E9</v>
      </c>
      <c r="M56" s="175"/>
      <c r="N56" s="175"/>
      <c r="O56" s="175"/>
      <c r="P56" s="175"/>
      <c r="Q56" s="175"/>
      <c r="R56" s="175"/>
      <c r="S56" s="176"/>
      <c r="T56" s="176"/>
      <c r="U56" s="176"/>
      <c r="V56" s="176"/>
      <c r="W56" s="177"/>
      <c r="X56" s="177"/>
      <c r="Y56" s="177"/>
      <c r="Z56" s="177"/>
    </row>
    <row r="57" ht="15.75" customHeight="1">
      <c r="A57" s="178">
        <v>6.9904967E7</v>
      </c>
      <c r="B57" s="179" t="s">
        <v>499</v>
      </c>
      <c r="C57" s="180">
        <v>3.708202E7</v>
      </c>
      <c r="D57" s="180">
        <v>2.7110337E7</v>
      </c>
      <c r="E57" s="180">
        <v>1917078.0</v>
      </c>
      <c r="F57" s="180">
        <v>272905.0</v>
      </c>
      <c r="G57" s="180">
        <v>916021.0</v>
      </c>
      <c r="H57" s="180">
        <v>262846.0</v>
      </c>
      <c r="I57" s="180">
        <v>1494161.0</v>
      </c>
      <c r="J57" s="180">
        <v>461536.0</v>
      </c>
      <c r="K57" s="180">
        <v>3407469.0</v>
      </c>
      <c r="L57" s="180">
        <v>3.60760533E8</v>
      </c>
      <c r="M57" s="175"/>
      <c r="N57" s="175"/>
      <c r="O57" s="175"/>
      <c r="P57" s="175"/>
      <c r="Q57" s="175"/>
      <c r="R57" s="175"/>
      <c r="S57" s="176"/>
      <c r="T57" s="176"/>
      <c r="U57" s="176"/>
      <c r="V57" s="176"/>
      <c r="W57" s="177"/>
      <c r="X57" s="177"/>
      <c r="Y57" s="177"/>
      <c r="Z57" s="177"/>
    </row>
    <row r="58" ht="15.75" customHeight="1">
      <c r="A58" s="178">
        <v>1.6948152E8</v>
      </c>
      <c r="B58" s="179" t="s">
        <v>500</v>
      </c>
      <c r="C58" s="180">
        <v>3.6836367E7</v>
      </c>
      <c r="D58" s="180">
        <v>3.8658938E7</v>
      </c>
      <c r="E58" s="180">
        <v>481043.0</v>
      </c>
      <c r="F58" s="180">
        <v>7874532.0</v>
      </c>
      <c r="G58" s="180">
        <v>308687.0</v>
      </c>
      <c r="H58" s="180">
        <v>377357.0</v>
      </c>
      <c r="I58" s="180">
        <v>2619247.0</v>
      </c>
      <c r="J58" s="180">
        <v>438238.0</v>
      </c>
      <c r="K58" s="180">
        <v>1.1618061E7</v>
      </c>
      <c r="L58" s="180">
        <v>2.78480258E8</v>
      </c>
      <c r="M58" s="175"/>
      <c r="N58" s="175"/>
      <c r="O58" s="175"/>
      <c r="P58" s="175"/>
      <c r="Q58" s="175"/>
      <c r="R58" s="175"/>
      <c r="S58" s="176"/>
      <c r="T58" s="176"/>
      <c r="U58" s="176"/>
      <c r="V58" s="176"/>
      <c r="W58" s="177"/>
      <c r="X58" s="177"/>
      <c r="Y58" s="177"/>
      <c r="Z58" s="177"/>
    </row>
    <row r="59" ht="15.75" customHeight="1">
      <c r="A59" s="178">
        <v>1.69170342E8</v>
      </c>
      <c r="B59" s="179" t="s">
        <v>501</v>
      </c>
      <c r="C59" s="180">
        <v>3.6699384E7</v>
      </c>
      <c r="D59" s="180">
        <v>2.6545988E7</v>
      </c>
      <c r="E59" s="180">
        <v>899508.0</v>
      </c>
      <c r="F59" s="180">
        <v>46914.0</v>
      </c>
      <c r="G59" s="180">
        <v>346840.0</v>
      </c>
      <c r="H59" s="180">
        <v>402104.0</v>
      </c>
      <c r="I59" s="180">
        <v>1418129.0</v>
      </c>
      <c r="J59" s="180">
        <v>502661.0</v>
      </c>
      <c r="K59" s="180">
        <v>2716648.0</v>
      </c>
      <c r="L59" s="180">
        <v>8.08441997E8</v>
      </c>
      <c r="M59" s="175"/>
      <c r="N59" s="175"/>
      <c r="O59" s="175"/>
      <c r="P59" s="175"/>
      <c r="Q59" s="175"/>
      <c r="R59" s="175"/>
      <c r="S59" s="176"/>
      <c r="T59" s="176"/>
      <c r="U59" s="176"/>
      <c r="V59" s="176"/>
      <c r="W59" s="177"/>
      <c r="X59" s="177"/>
      <c r="Y59" s="177"/>
      <c r="Z59" s="177"/>
    </row>
    <row r="60" ht="15.75" customHeight="1">
      <c r="A60" s="178">
        <v>1.70527272E8</v>
      </c>
      <c r="B60" s="179" t="s">
        <v>502</v>
      </c>
      <c r="C60" s="180">
        <v>3.6589373E7</v>
      </c>
      <c r="D60" s="180">
        <v>1.21332087E8</v>
      </c>
      <c r="E60" s="180">
        <v>1021261.0</v>
      </c>
      <c r="F60" s="180">
        <v>2846637.0</v>
      </c>
      <c r="G60" s="180">
        <v>933019.0</v>
      </c>
      <c r="H60" s="180">
        <v>4915818.0</v>
      </c>
      <c r="I60" s="180">
        <v>7440665.0</v>
      </c>
      <c r="J60" s="180">
        <v>1241340.0</v>
      </c>
      <c r="K60" s="180">
        <v>1.7377479E7</v>
      </c>
      <c r="L60" s="180">
        <v>2.539118904E9</v>
      </c>
      <c r="M60" s="175"/>
      <c r="N60" s="175"/>
      <c r="O60" s="175"/>
      <c r="P60" s="175"/>
      <c r="Q60" s="175"/>
      <c r="R60" s="175"/>
      <c r="S60" s="176"/>
      <c r="T60" s="176"/>
      <c r="U60" s="176"/>
      <c r="V60" s="176"/>
      <c r="W60" s="177"/>
      <c r="X60" s="177"/>
      <c r="Y60" s="177"/>
      <c r="Z60" s="177"/>
    </row>
    <row r="61" ht="15.75" customHeight="1">
      <c r="A61" s="178">
        <v>1.65785196E8</v>
      </c>
      <c r="B61" s="179" t="s">
        <v>503</v>
      </c>
      <c r="C61" s="180">
        <v>3.6431707E7</v>
      </c>
      <c r="D61" s="180">
        <v>5.4648779E7</v>
      </c>
      <c r="E61" s="180">
        <v>2486522.0</v>
      </c>
      <c r="F61" s="180">
        <v>2379948.0</v>
      </c>
      <c r="G61" s="180">
        <v>781062.0</v>
      </c>
      <c r="H61" s="180">
        <v>511309.0</v>
      </c>
      <c r="I61" s="180">
        <v>4405775.0</v>
      </c>
      <c r="J61" s="180">
        <v>325384.0</v>
      </c>
      <c r="K61" s="180">
        <v>8403478.0</v>
      </c>
      <c r="L61" s="180">
        <v>9.07598261E8</v>
      </c>
      <c r="M61" s="175"/>
      <c r="N61" s="175"/>
      <c r="O61" s="175"/>
      <c r="P61" s="175"/>
      <c r="Q61" s="175"/>
      <c r="R61" s="175"/>
      <c r="S61" s="176"/>
      <c r="T61" s="176"/>
      <c r="U61" s="176"/>
      <c r="V61" s="176"/>
      <c r="W61" s="177"/>
      <c r="X61" s="177"/>
      <c r="Y61" s="177"/>
      <c r="Z61" s="177"/>
    </row>
    <row r="62" ht="15.75" customHeight="1">
      <c r="A62" s="178">
        <v>1.5926934E8</v>
      </c>
      <c r="B62" s="179" t="s">
        <v>504</v>
      </c>
      <c r="C62" s="180">
        <v>3.6295558E7</v>
      </c>
      <c r="D62" s="180">
        <v>1.95985092E8</v>
      </c>
      <c r="E62" s="180">
        <v>3485211.0</v>
      </c>
      <c r="F62" s="180">
        <v>2.2771961E7</v>
      </c>
      <c r="G62" s="180">
        <v>4252475.0</v>
      </c>
      <c r="H62" s="180">
        <v>2809360.0</v>
      </c>
      <c r="I62" s="180">
        <v>1.4112931E7</v>
      </c>
      <c r="J62" s="180">
        <v>1527950.0</v>
      </c>
      <c r="K62" s="180">
        <v>4.5474677E7</v>
      </c>
      <c r="L62" s="180">
        <v>9.32015135E8</v>
      </c>
      <c r="M62" s="175"/>
      <c r="N62" s="175"/>
      <c r="O62" s="175"/>
      <c r="P62" s="175"/>
      <c r="Q62" s="175"/>
      <c r="R62" s="175"/>
      <c r="S62" s="176"/>
      <c r="T62" s="176"/>
      <c r="U62" s="176"/>
      <c r="V62" s="176"/>
      <c r="W62" s="177"/>
      <c r="X62" s="177"/>
      <c r="Y62" s="177"/>
      <c r="Z62" s="177"/>
    </row>
    <row r="63" ht="15.75" customHeight="1">
      <c r="A63" s="178">
        <v>1.65427122E8</v>
      </c>
      <c r="B63" s="179" t="s">
        <v>505</v>
      </c>
      <c r="C63" s="180">
        <v>3.6149306E7</v>
      </c>
      <c r="D63" s="180">
        <v>4.9188657E7</v>
      </c>
      <c r="E63" s="180">
        <v>2008623.0</v>
      </c>
      <c r="F63" s="180">
        <v>1477098.0</v>
      </c>
      <c r="G63" s="180">
        <v>1509089.0</v>
      </c>
      <c r="H63" s="180">
        <v>903690.0</v>
      </c>
      <c r="I63" s="180">
        <v>3350872.0</v>
      </c>
      <c r="J63" s="180">
        <v>437579.0</v>
      </c>
      <c r="K63" s="180">
        <v>7678328.0</v>
      </c>
      <c r="L63" s="180">
        <v>6.2111551E7</v>
      </c>
      <c r="M63" s="175"/>
      <c r="N63" s="175"/>
      <c r="O63" s="175"/>
      <c r="P63" s="175"/>
      <c r="Q63" s="175"/>
      <c r="R63" s="175"/>
      <c r="S63" s="176"/>
      <c r="T63" s="176"/>
      <c r="U63" s="176"/>
      <c r="V63" s="176"/>
      <c r="W63" s="177"/>
      <c r="X63" s="177"/>
      <c r="Y63" s="177"/>
      <c r="Z63" s="177"/>
    </row>
    <row r="64" ht="15.75" customHeight="1">
      <c r="A64" s="178">
        <v>1.68972961E8</v>
      </c>
      <c r="B64" s="179" t="s">
        <v>506</v>
      </c>
      <c r="C64" s="180">
        <v>3.5390398E7</v>
      </c>
      <c r="D64" s="180">
        <v>2.52291E7</v>
      </c>
      <c r="E64" s="180">
        <v>705483.0</v>
      </c>
      <c r="F64" s="180">
        <v>906612.0</v>
      </c>
      <c r="G64" s="180">
        <v>946065.0</v>
      </c>
      <c r="H64" s="180">
        <v>477437.0</v>
      </c>
      <c r="I64" s="180">
        <v>1649308.0</v>
      </c>
      <c r="J64" s="180">
        <v>237641.0</v>
      </c>
      <c r="K64" s="180">
        <v>4217063.0</v>
      </c>
      <c r="L64" s="180">
        <v>4.77123529E8</v>
      </c>
      <c r="M64" s="175"/>
      <c r="N64" s="175"/>
      <c r="O64" s="175"/>
      <c r="P64" s="175"/>
      <c r="Q64" s="175"/>
      <c r="R64" s="175"/>
      <c r="S64" s="176"/>
      <c r="T64" s="176"/>
      <c r="U64" s="176"/>
      <c r="V64" s="176"/>
      <c r="W64" s="177"/>
      <c r="X64" s="177"/>
      <c r="Y64" s="177"/>
      <c r="Z64" s="177"/>
    </row>
    <row r="65" ht="15.75" customHeight="1">
      <c r="A65" s="178">
        <v>1.69387492E8</v>
      </c>
      <c r="B65" s="179" t="s">
        <v>507</v>
      </c>
      <c r="C65" s="180">
        <v>3.5372202E7</v>
      </c>
      <c r="D65" s="180">
        <v>1.1129886E7</v>
      </c>
      <c r="E65" s="180">
        <v>108091.0</v>
      </c>
      <c r="F65" s="180">
        <v>248243.0</v>
      </c>
      <c r="G65" s="180">
        <v>46752.0</v>
      </c>
      <c r="H65" s="180">
        <v>51241.0</v>
      </c>
      <c r="I65" s="180">
        <v>754727.0</v>
      </c>
      <c r="J65" s="180">
        <v>161725.0</v>
      </c>
      <c r="K65" s="180">
        <v>1262688.0</v>
      </c>
      <c r="L65" s="180">
        <v>3.2E7</v>
      </c>
      <c r="M65" s="175"/>
      <c r="N65" s="175"/>
      <c r="O65" s="175"/>
      <c r="P65" s="175"/>
      <c r="Q65" s="175"/>
      <c r="R65" s="175"/>
      <c r="S65" s="176"/>
      <c r="T65" s="176"/>
      <c r="U65" s="176"/>
      <c r="V65" s="176"/>
      <c r="W65" s="177"/>
      <c r="X65" s="177"/>
      <c r="Y65" s="177"/>
      <c r="Z65" s="177"/>
    </row>
    <row r="66" ht="15.75" customHeight="1">
      <c r="A66" s="178">
        <v>1.53803382E8</v>
      </c>
      <c r="B66" s="179" t="s">
        <v>508</v>
      </c>
      <c r="C66" s="180">
        <v>3.4754186E7</v>
      </c>
      <c r="D66" s="180">
        <v>2.31215413E8</v>
      </c>
      <c r="E66" s="180">
        <v>4900566.0</v>
      </c>
      <c r="F66" s="180">
        <v>1.9882587E7</v>
      </c>
      <c r="G66" s="180">
        <v>1.2056047E7</v>
      </c>
      <c r="H66" s="180">
        <v>1.3005893E7</v>
      </c>
      <c r="I66" s="180">
        <v>1.3783211E7</v>
      </c>
      <c r="J66" s="180">
        <v>663556.0</v>
      </c>
      <c r="K66" s="180">
        <v>5.9391294E7</v>
      </c>
      <c r="L66" s="180">
        <v>3.008480721E9</v>
      </c>
      <c r="M66" s="175"/>
      <c r="N66" s="175"/>
      <c r="O66" s="175"/>
      <c r="P66" s="175"/>
      <c r="Q66" s="175"/>
      <c r="R66" s="175"/>
      <c r="S66" s="176"/>
      <c r="T66" s="176"/>
      <c r="U66" s="176"/>
      <c r="V66" s="176"/>
      <c r="W66" s="177"/>
      <c r="X66" s="177"/>
      <c r="Y66" s="177"/>
      <c r="Z66" s="177"/>
    </row>
    <row r="67" ht="15.75" customHeight="1">
      <c r="A67" s="178">
        <v>1.69267398E8</v>
      </c>
      <c r="B67" s="179" t="s">
        <v>509</v>
      </c>
      <c r="C67" s="180">
        <v>3.4752374E7</v>
      </c>
      <c r="D67" s="180">
        <v>1.74216877E8</v>
      </c>
      <c r="E67" s="180">
        <v>990361.0</v>
      </c>
      <c r="F67" s="180">
        <v>842039.0</v>
      </c>
      <c r="G67" s="180">
        <v>301678.0</v>
      </c>
      <c r="H67" s="180">
        <v>971851.0</v>
      </c>
      <c r="I67" s="180">
        <v>1.4578501E7</v>
      </c>
      <c r="J67" s="180">
        <v>1188635.0</v>
      </c>
      <c r="K67" s="180">
        <v>1.7882704E7</v>
      </c>
      <c r="L67" s="180">
        <v>5.163239592E9</v>
      </c>
      <c r="M67" s="175"/>
      <c r="N67" s="175"/>
      <c r="O67" s="175"/>
      <c r="P67" s="175"/>
      <c r="Q67" s="175"/>
      <c r="R67" s="175"/>
      <c r="S67" s="176"/>
      <c r="T67" s="176"/>
      <c r="U67" s="176"/>
      <c r="V67" s="176"/>
      <c r="W67" s="177"/>
      <c r="X67" s="177"/>
      <c r="Y67" s="177"/>
      <c r="Z67" s="177"/>
    </row>
    <row r="68" ht="15.75" customHeight="1">
      <c r="A68" s="178">
        <v>1.65290746E8</v>
      </c>
      <c r="B68" s="179" t="s">
        <v>510</v>
      </c>
      <c r="C68" s="180">
        <v>3.4596207E7</v>
      </c>
      <c r="D68" s="180">
        <v>1.113264E8</v>
      </c>
      <c r="E68" s="180">
        <v>1595165.0</v>
      </c>
      <c r="F68" s="180">
        <v>5305064.0</v>
      </c>
      <c r="G68" s="180">
        <v>1260215.0</v>
      </c>
      <c r="H68" s="180">
        <v>1477852.0</v>
      </c>
      <c r="I68" s="180">
        <v>7404013.0</v>
      </c>
      <c r="J68" s="180">
        <v>1389671.0</v>
      </c>
      <c r="K68" s="180">
        <v>1.6836815E7</v>
      </c>
      <c r="L68" s="180">
        <v>2.68952583E8</v>
      </c>
      <c r="M68" s="175"/>
      <c r="N68" s="175"/>
      <c r="O68" s="175"/>
      <c r="P68" s="175"/>
      <c r="Q68" s="175"/>
      <c r="R68" s="175"/>
      <c r="S68" s="176"/>
      <c r="T68" s="176"/>
      <c r="U68" s="176"/>
      <c r="V68" s="176"/>
      <c r="W68" s="177"/>
      <c r="X68" s="177"/>
      <c r="Y68" s="177"/>
      <c r="Z68" s="177"/>
    </row>
    <row r="69" ht="15.75" customHeight="1">
      <c r="A69" s="178">
        <v>1.69414051E8</v>
      </c>
      <c r="B69" s="179" t="s">
        <v>511</v>
      </c>
      <c r="C69" s="180">
        <v>3.4581624E7</v>
      </c>
      <c r="D69" s="180">
        <v>6.4866303E7</v>
      </c>
      <c r="E69" s="180">
        <v>951575.0</v>
      </c>
      <c r="F69" s="180">
        <v>1534689.0</v>
      </c>
      <c r="G69" s="180">
        <v>1580748.0</v>
      </c>
      <c r="H69" s="180">
        <v>2057990.0</v>
      </c>
      <c r="I69" s="180">
        <v>4428075.0</v>
      </c>
      <c r="J69" s="180">
        <v>444258.0</v>
      </c>
      <c r="K69" s="180">
        <v>1.004576E7</v>
      </c>
      <c r="L69" s="180">
        <v>3.303898393E9</v>
      </c>
      <c r="M69" s="175"/>
      <c r="N69" s="175"/>
      <c r="O69" s="175"/>
      <c r="P69" s="175"/>
      <c r="Q69" s="175"/>
      <c r="R69" s="175"/>
      <c r="S69" s="176"/>
      <c r="T69" s="176"/>
      <c r="U69" s="176"/>
      <c r="V69" s="176"/>
      <c r="W69" s="177"/>
      <c r="X69" s="177"/>
      <c r="Y69" s="177"/>
      <c r="Z69" s="177"/>
    </row>
    <row r="70" ht="15.75" customHeight="1">
      <c r="A70" s="178">
        <v>1.65581612E8</v>
      </c>
      <c r="B70" s="179" t="s">
        <v>512</v>
      </c>
      <c r="C70" s="180">
        <v>3.4241132E7</v>
      </c>
      <c r="D70" s="180">
        <v>6.669498E7</v>
      </c>
      <c r="E70" s="180">
        <v>785161.0</v>
      </c>
      <c r="F70" s="180">
        <v>3341303.0</v>
      </c>
      <c r="G70" s="180">
        <v>670827.0</v>
      </c>
      <c r="H70" s="180">
        <v>872094.0</v>
      </c>
      <c r="I70" s="180">
        <v>4683341.0</v>
      </c>
      <c r="J70" s="180">
        <v>718164.0</v>
      </c>
      <c r="K70" s="180">
        <v>1.0285729E7</v>
      </c>
      <c r="L70" s="180">
        <v>3.46241342E8</v>
      </c>
      <c r="M70" s="175"/>
      <c r="N70" s="175"/>
      <c r="O70" s="175"/>
      <c r="P70" s="175"/>
      <c r="Q70" s="175"/>
      <c r="R70" s="175"/>
      <c r="S70" s="176"/>
      <c r="T70" s="176"/>
      <c r="U70" s="176"/>
      <c r="V70" s="176"/>
      <c r="W70" s="177"/>
      <c r="X70" s="177"/>
      <c r="Y70" s="177"/>
      <c r="Z70" s="177"/>
    </row>
    <row r="71" ht="15.75" customHeight="1">
      <c r="A71" s="178">
        <v>1.69481144E8</v>
      </c>
      <c r="B71" s="179" t="s">
        <v>513</v>
      </c>
      <c r="C71" s="180">
        <v>3.4106054E7</v>
      </c>
      <c r="D71" s="180">
        <v>2.1736924E7</v>
      </c>
      <c r="E71" s="180">
        <v>1684376.0</v>
      </c>
      <c r="F71" s="180">
        <v>425023.0</v>
      </c>
      <c r="G71" s="180">
        <v>268557.0</v>
      </c>
      <c r="H71" s="180">
        <v>87579.0</v>
      </c>
      <c r="I71" s="180">
        <v>1455291.0</v>
      </c>
      <c r="J71" s="180">
        <v>310579.0</v>
      </c>
      <c r="K71" s="180">
        <v>2547029.0</v>
      </c>
      <c r="L71" s="180">
        <v>1.57232523E8</v>
      </c>
      <c r="M71" s="175"/>
      <c r="N71" s="175"/>
      <c r="O71" s="175"/>
      <c r="P71" s="175"/>
      <c r="Q71" s="175"/>
      <c r="R71" s="175"/>
      <c r="S71" s="176"/>
      <c r="T71" s="176"/>
      <c r="U71" s="176"/>
      <c r="V71" s="176"/>
      <c r="W71" s="177"/>
      <c r="X71" s="177"/>
      <c r="Y71" s="177"/>
      <c r="Z71" s="177"/>
    </row>
    <row r="72" ht="15.75" customHeight="1">
      <c r="A72" s="178">
        <v>1.69013183E8</v>
      </c>
      <c r="B72" s="179" t="s">
        <v>514</v>
      </c>
      <c r="C72" s="180">
        <v>3.4071271E7</v>
      </c>
      <c r="D72" s="180">
        <v>7.7604668E7</v>
      </c>
      <c r="E72" s="180">
        <v>969542.0</v>
      </c>
      <c r="F72" s="180">
        <v>418844.0</v>
      </c>
      <c r="G72" s="180">
        <v>236660.0</v>
      </c>
      <c r="H72" s="180">
        <v>240795.0</v>
      </c>
      <c r="I72" s="180">
        <v>6298308.0</v>
      </c>
      <c r="J72" s="180">
        <v>655066.0</v>
      </c>
      <c r="K72" s="180">
        <v>7849673.0</v>
      </c>
      <c r="L72" s="180">
        <v>1.34083655E8</v>
      </c>
      <c r="M72" s="175"/>
      <c r="N72" s="175"/>
      <c r="O72" s="175"/>
      <c r="P72" s="175"/>
      <c r="Q72" s="175"/>
      <c r="R72" s="175"/>
      <c r="S72" s="176"/>
      <c r="T72" s="176"/>
      <c r="U72" s="176"/>
      <c r="V72" s="176"/>
      <c r="W72" s="177"/>
      <c r="X72" s="177"/>
      <c r="Y72" s="177"/>
      <c r="Z72" s="177"/>
    </row>
    <row r="73" ht="15.75" customHeight="1">
      <c r="A73" s="178">
        <v>1.69519216E8</v>
      </c>
      <c r="B73" s="179" t="s">
        <v>515</v>
      </c>
      <c r="C73" s="180">
        <v>3.3608068E7</v>
      </c>
      <c r="D73" s="180">
        <v>1.9339526E7</v>
      </c>
      <c r="E73" s="180">
        <v>512153.0</v>
      </c>
      <c r="F73" s="180">
        <v>444553.0</v>
      </c>
      <c r="G73" s="180">
        <v>411034.0</v>
      </c>
      <c r="H73" s="180">
        <v>292897.0</v>
      </c>
      <c r="I73" s="180">
        <v>1386724.0</v>
      </c>
      <c r="J73" s="180">
        <v>169486.0</v>
      </c>
      <c r="K73" s="180">
        <v>2704694.0</v>
      </c>
      <c r="L73" s="180">
        <v>3.95959093E8</v>
      </c>
      <c r="M73" s="175"/>
      <c r="N73" s="175"/>
      <c r="O73" s="175"/>
      <c r="P73" s="175"/>
      <c r="Q73" s="175"/>
      <c r="R73" s="175"/>
      <c r="S73" s="176"/>
      <c r="T73" s="176"/>
      <c r="U73" s="176"/>
      <c r="V73" s="176"/>
      <c r="W73" s="177"/>
      <c r="X73" s="177"/>
      <c r="Y73" s="177"/>
      <c r="Z73" s="177"/>
    </row>
    <row r="74" ht="15.75" customHeight="1">
      <c r="A74" s="178">
        <v>1.68945307E8</v>
      </c>
      <c r="B74" s="179" t="s">
        <v>516</v>
      </c>
      <c r="C74" s="180">
        <v>3.3568874E7</v>
      </c>
      <c r="D74" s="180">
        <v>7.838905E7</v>
      </c>
      <c r="E74" s="180">
        <v>1123125.0</v>
      </c>
      <c r="F74" s="180">
        <v>1602443.0</v>
      </c>
      <c r="G74" s="180">
        <v>473680.0</v>
      </c>
      <c r="H74" s="180">
        <v>385528.0</v>
      </c>
      <c r="I74" s="180">
        <v>6178143.0</v>
      </c>
      <c r="J74" s="180">
        <v>689883.0</v>
      </c>
      <c r="K74" s="180">
        <v>9329677.0</v>
      </c>
      <c r="L74" s="180">
        <v>1.23015591E8</v>
      </c>
      <c r="M74" s="175"/>
      <c r="N74" s="175"/>
      <c r="O74" s="175"/>
      <c r="P74" s="175"/>
      <c r="Q74" s="175"/>
      <c r="R74" s="175"/>
      <c r="S74" s="176"/>
      <c r="T74" s="176"/>
      <c r="U74" s="176"/>
      <c r="V74" s="176"/>
      <c r="W74" s="177"/>
      <c r="X74" s="177"/>
      <c r="Y74" s="177"/>
      <c r="Z74" s="177"/>
    </row>
    <row r="75" ht="15.75" customHeight="1">
      <c r="A75" s="178">
        <v>1.68543729E8</v>
      </c>
      <c r="B75" s="179" t="s">
        <v>517</v>
      </c>
      <c r="C75" s="180">
        <v>3.323647E7</v>
      </c>
      <c r="D75" s="180">
        <v>1.29917832E8</v>
      </c>
      <c r="E75" s="180">
        <v>1043813.0</v>
      </c>
      <c r="F75" s="180">
        <v>3767503.0</v>
      </c>
      <c r="G75" s="180">
        <v>5559719.0</v>
      </c>
      <c r="H75" s="180">
        <v>2912946.0</v>
      </c>
      <c r="I75" s="180">
        <v>1.0194297E7</v>
      </c>
      <c r="J75" s="180">
        <v>222507.0</v>
      </c>
      <c r="K75" s="180">
        <v>2.2656972E7</v>
      </c>
      <c r="L75" s="180">
        <v>8.46176454E8</v>
      </c>
      <c r="M75" s="175"/>
      <c r="N75" s="175"/>
      <c r="O75" s="175"/>
      <c r="P75" s="175"/>
      <c r="Q75" s="175"/>
      <c r="R75" s="175"/>
      <c r="S75" s="176"/>
      <c r="T75" s="176"/>
      <c r="U75" s="176"/>
      <c r="V75" s="176"/>
      <c r="W75" s="177"/>
      <c r="X75" s="177"/>
      <c r="Y75" s="177"/>
      <c r="Z75" s="177"/>
    </row>
    <row r="76" ht="15.75" customHeight="1">
      <c r="A76" s="178">
        <v>1.6920816E8</v>
      </c>
      <c r="B76" s="179" t="s">
        <v>518</v>
      </c>
      <c r="C76" s="180">
        <v>3.2676386E7</v>
      </c>
      <c r="D76" s="180">
        <v>1.7226788E7</v>
      </c>
      <c r="E76" s="180">
        <v>273716.0</v>
      </c>
      <c r="F76" s="180">
        <v>57511.0</v>
      </c>
      <c r="G76" s="180">
        <v>108839.0</v>
      </c>
      <c r="H76" s="180">
        <v>129887.0</v>
      </c>
      <c r="I76" s="180">
        <v>1354438.0</v>
      </c>
      <c r="J76" s="180">
        <v>146684.0</v>
      </c>
      <c r="K76" s="180">
        <v>1797359.0</v>
      </c>
      <c r="L76" s="180">
        <v>9.4022374E7</v>
      </c>
      <c r="M76" s="175"/>
      <c r="N76" s="175"/>
      <c r="O76" s="175"/>
      <c r="P76" s="175"/>
      <c r="Q76" s="175"/>
      <c r="R76" s="175"/>
      <c r="S76" s="176"/>
      <c r="T76" s="176"/>
      <c r="U76" s="176"/>
      <c r="V76" s="176"/>
      <c r="W76" s="177"/>
      <c r="X76" s="177"/>
      <c r="Y76" s="177"/>
      <c r="Z76" s="177"/>
    </row>
    <row r="77" ht="15.75" customHeight="1">
      <c r="A77" s="178">
        <v>1.69572075E8</v>
      </c>
      <c r="B77" s="179" t="s">
        <v>519</v>
      </c>
      <c r="C77" s="180">
        <v>3.2402806E7</v>
      </c>
      <c r="D77" s="180">
        <v>4.6238421E7</v>
      </c>
      <c r="E77" s="180">
        <v>1235002.0</v>
      </c>
      <c r="F77" s="180">
        <v>780538.0</v>
      </c>
      <c r="G77" s="180">
        <v>822876.0</v>
      </c>
      <c r="H77" s="180">
        <v>928978.0</v>
      </c>
      <c r="I77" s="180">
        <v>2856355.0</v>
      </c>
      <c r="J77" s="180">
        <v>607855.0</v>
      </c>
      <c r="K77" s="180">
        <v>5996602.0</v>
      </c>
      <c r="L77" s="180">
        <v>3.34346522E8</v>
      </c>
      <c r="M77" s="175"/>
      <c r="N77" s="175"/>
      <c r="O77" s="175"/>
      <c r="P77" s="175"/>
      <c r="Q77" s="175"/>
      <c r="R77" s="175"/>
      <c r="S77" s="176"/>
      <c r="T77" s="176"/>
      <c r="U77" s="176"/>
      <c r="V77" s="176"/>
      <c r="W77" s="177"/>
      <c r="X77" s="177"/>
      <c r="Y77" s="177"/>
      <c r="Z77" s="177"/>
    </row>
    <row r="78" ht="15.75" customHeight="1">
      <c r="A78" s="178">
        <v>1.67326056E8</v>
      </c>
      <c r="B78" s="179" t="s">
        <v>520</v>
      </c>
      <c r="C78" s="180">
        <v>3.2266823E7</v>
      </c>
      <c r="D78" s="180">
        <v>9.2781775E7</v>
      </c>
      <c r="E78" s="180">
        <v>2147295.0</v>
      </c>
      <c r="F78" s="180">
        <v>680289.0</v>
      </c>
      <c r="G78" s="180">
        <v>319481.0</v>
      </c>
      <c r="H78" s="180">
        <v>443894.0</v>
      </c>
      <c r="I78" s="180">
        <v>6410042.0</v>
      </c>
      <c r="J78" s="180">
        <v>1306538.0</v>
      </c>
      <c r="K78" s="180">
        <v>9160244.0</v>
      </c>
      <c r="L78" s="180">
        <v>2.908254189E9</v>
      </c>
      <c r="M78" s="175"/>
      <c r="N78" s="175"/>
      <c r="O78" s="175"/>
      <c r="P78" s="175"/>
      <c r="Q78" s="175"/>
      <c r="R78" s="175"/>
      <c r="S78" s="176"/>
      <c r="T78" s="176"/>
      <c r="U78" s="176"/>
      <c r="V78" s="176"/>
      <c r="W78" s="177"/>
      <c r="X78" s="177"/>
      <c r="Y78" s="177"/>
      <c r="Z78" s="177"/>
    </row>
    <row r="79" ht="15.75" customHeight="1">
      <c r="A79" s="178">
        <v>1.69500423E8</v>
      </c>
      <c r="B79" s="179" t="s">
        <v>521</v>
      </c>
      <c r="C79" s="180">
        <v>3.160299E7</v>
      </c>
      <c r="D79" s="180">
        <v>4.4284206E7</v>
      </c>
      <c r="E79" s="180">
        <v>1033228.0</v>
      </c>
      <c r="F79" s="180">
        <v>885621.0</v>
      </c>
      <c r="G79" s="180">
        <v>665169.0</v>
      </c>
      <c r="H79" s="180">
        <v>440276.0</v>
      </c>
      <c r="I79" s="180">
        <v>2648582.0</v>
      </c>
      <c r="J79" s="180">
        <v>726491.0</v>
      </c>
      <c r="K79" s="180">
        <v>5366139.0</v>
      </c>
      <c r="L79" s="180">
        <v>8.19914963E8</v>
      </c>
      <c r="M79" s="175"/>
      <c r="N79" s="175"/>
      <c r="O79" s="175"/>
      <c r="P79" s="175"/>
      <c r="Q79" s="175"/>
      <c r="R79" s="175"/>
      <c r="S79" s="176"/>
      <c r="T79" s="176"/>
      <c r="U79" s="176"/>
      <c r="V79" s="176"/>
      <c r="W79" s="177"/>
      <c r="X79" s="177"/>
      <c r="Y79" s="177"/>
      <c r="Z79" s="177"/>
    </row>
    <row r="80" ht="15.75" customHeight="1">
      <c r="A80" s="178">
        <v>1.68945256E8</v>
      </c>
      <c r="B80" s="179" t="s">
        <v>522</v>
      </c>
      <c r="C80" s="180">
        <v>3.1493936E7</v>
      </c>
      <c r="D80" s="180">
        <v>1.04502162E8</v>
      </c>
      <c r="E80" s="180">
        <v>1022916.0</v>
      </c>
      <c r="F80" s="180">
        <v>2125880.0</v>
      </c>
      <c r="G80" s="180">
        <v>2409871.0</v>
      </c>
      <c r="H80" s="180">
        <v>2197361.0</v>
      </c>
      <c r="I80" s="180">
        <v>8054698.0</v>
      </c>
      <c r="J80" s="180">
        <v>496041.0</v>
      </c>
      <c r="K80" s="180">
        <v>1.5283851E7</v>
      </c>
      <c r="L80" s="180">
        <v>6.11759609E8</v>
      </c>
      <c r="M80" s="175"/>
      <c r="N80" s="175"/>
      <c r="O80" s="175"/>
      <c r="P80" s="175"/>
      <c r="Q80" s="175"/>
      <c r="R80" s="175"/>
      <c r="S80" s="176"/>
      <c r="T80" s="176"/>
      <c r="U80" s="176"/>
      <c r="V80" s="176"/>
      <c r="W80" s="177"/>
      <c r="X80" s="177"/>
      <c r="Y80" s="177"/>
      <c r="Z80" s="177"/>
    </row>
    <row r="81" ht="15.75" customHeight="1">
      <c r="A81" s="178">
        <v>1.64143433E8</v>
      </c>
      <c r="B81" s="179" t="s">
        <v>523</v>
      </c>
      <c r="C81" s="180">
        <v>3.1483502E7</v>
      </c>
      <c r="D81" s="180">
        <v>4531405.0</v>
      </c>
      <c r="E81" s="180">
        <v>69477.0</v>
      </c>
      <c r="F81" s="180">
        <v>41065.0</v>
      </c>
      <c r="G81" s="180">
        <v>121182.0</v>
      </c>
      <c r="H81" s="180">
        <v>20642.0</v>
      </c>
      <c r="I81" s="180">
        <v>68704.0</v>
      </c>
      <c r="J81" s="180">
        <v>175561.0</v>
      </c>
      <c r="K81" s="180">
        <v>427154.0</v>
      </c>
      <c r="L81" s="180">
        <v>2.10100017E9</v>
      </c>
      <c r="M81" s="175"/>
      <c r="N81" s="175"/>
      <c r="O81" s="175"/>
      <c r="P81" s="175"/>
      <c r="Q81" s="175"/>
      <c r="R81" s="175"/>
      <c r="S81" s="176"/>
      <c r="T81" s="176"/>
      <c r="U81" s="176"/>
      <c r="V81" s="176"/>
      <c r="W81" s="177"/>
      <c r="X81" s="177"/>
      <c r="Y81" s="177"/>
      <c r="Z81" s="177"/>
    </row>
    <row r="82" ht="15.75" customHeight="1">
      <c r="A82" s="178">
        <v>1.69138715E8</v>
      </c>
      <c r="B82" s="179" t="s">
        <v>524</v>
      </c>
      <c r="C82" s="180">
        <v>3.1482461E7</v>
      </c>
      <c r="D82" s="180">
        <v>2.8621631E7</v>
      </c>
      <c r="E82" s="180">
        <v>812767.0</v>
      </c>
      <c r="F82" s="180">
        <v>367017.0</v>
      </c>
      <c r="G82" s="180">
        <v>237070.0</v>
      </c>
      <c r="H82" s="180">
        <v>318577.0</v>
      </c>
      <c r="I82" s="180">
        <v>2051600.0</v>
      </c>
      <c r="J82" s="180">
        <v>314189.0</v>
      </c>
      <c r="K82" s="180">
        <v>3288453.0</v>
      </c>
      <c r="L82" s="180">
        <v>1.7402043E7</v>
      </c>
      <c r="M82" s="175"/>
      <c r="N82" s="175"/>
      <c r="O82" s="175"/>
      <c r="P82" s="175"/>
      <c r="Q82" s="175"/>
      <c r="R82" s="175"/>
      <c r="S82" s="176"/>
      <c r="T82" s="176"/>
      <c r="U82" s="176"/>
      <c r="V82" s="176"/>
      <c r="W82" s="177"/>
      <c r="X82" s="177"/>
      <c r="Y82" s="177"/>
      <c r="Z82" s="177"/>
    </row>
    <row r="83" ht="15.75" customHeight="1">
      <c r="A83" s="178">
        <v>1.69587309E8</v>
      </c>
      <c r="B83" s="179" t="s">
        <v>525</v>
      </c>
      <c r="C83" s="180">
        <v>3.1477807E7</v>
      </c>
      <c r="D83" s="180">
        <v>6.9721211E7</v>
      </c>
      <c r="E83" s="180">
        <v>433597.0</v>
      </c>
      <c r="F83" s="180">
        <v>3277286.0</v>
      </c>
      <c r="G83" s="180">
        <v>4100009.0</v>
      </c>
      <c r="H83" s="180">
        <v>1647104.0</v>
      </c>
      <c r="I83" s="180">
        <v>4691990.0</v>
      </c>
      <c r="J83" s="180">
        <v>367871.0</v>
      </c>
      <c r="K83" s="180">
        <v>1.408426E7</v>
      </c>
      <c r="L83" s="180">
        <v>6.65169408E8</v>
      </c>
      <c r="M83" s="175"/>
      <c r="N83" s="175"/>
      <c r="O83" s="175"/>
      <c r="P83" s="175"/>
      <c r="Q83" s="175"/>
      <c r="R83" s="175"/>
      <c r="S83" s="176"/>
      <c r="T83" s="176"/>
      <c r="U83" s="176"/>
      <c r="V83" s="176"/>
      <c r="W83" s="177"/>
      <c r="X83" s="177"/>
      <c r="Y83" s="177"/>
      <c r="Z83" s="177"/>
    </row>
    <row r="84" ht="15.75" customHeight="1">
      <c r="A84" s="178">
        <v>1.69529989E8</v>
      </c>
      <c r="B84" s="179" t="s">
        <v>526</v>
      </c>
      <c r="C84" s="180">
        <v>3.1396214E7</v>
      </c>
      <c r="D84" s="180">
        <v>3.7519902E7</v>
      </c>
      <c r="E84" s="180">
        <v>121322.0</v>
      </c>
      <c r="F84" s="180">
        <v>166043.0</v>
      </c>
      <c r="G84" s="180">
        <v>150843.0</v>
      </c>
      <c r="H84" s="180">
        <v>102722.0</v>
      </c>
      <c r="I84" s="180">
        <v>3175616.0</v>
      </c>
      <c r="J84" s="180">
        <v>250898.0</v>
      </c>
      <c r="K84" s="180">
        <v>3846122.0</v>
      </c>
      <c r="L84" s="180">
        <v>1.18278684E8</v>
      </c>
      <c r="M84" s="175"/>
      <c r="N84" s="175"/>
      <c r="O84" s="175"/>
      <c r="P84" s="175"/>
      <c r="Q84" s="175"/>
      <c r="R84" s="175"/>
      <c r="S84" s="176"/>
      <c r="T84" s="176"/>
      <c r="U84" s="176"/>
      <c r="V84" s="176"/>
      <c r="W84" s="177"/>
      <c r="X84" s="177"/>
      <c r="Y84" s="177"/>
      <c r="Z84" s="177"/>
    </row>
    <row r="85" ht="15.75" customHeight="1">
      <c r="A85" s="178">
        <v>1.69416147E8</v>
      </c>
      <c r="B85" s="179" t="s">
        <v>527</v>
      </c>
      <c r="C85" s="180">
        <v>3.1279573E7</v>
      </c>
      <c r="D85" s="180">
        <v>1.2340262E7</v>
      </c>
      <c r="E85" s="180">
        <v>421846.0</v>
      </c>
      <c r="F85" s="180">
        <v>272173.0</v>
      </c>
      <c r="G85" s="180">
        <v>287875.0</v>
      </c>
      <c r="H85" s="180">
        <v>92277.0</v>
      </c>
      <c r="I85" s="180">
        <v>656115.0</v>
      </c>
      <c r="J85" s="180">
        <v>238991.0</v>
      </c>
      <c r="K85" s="180">
        <v>1547431.0</v>
      </c>
      <c r="L85" s="180">
        <v>3.70287224E8</v>
      </c>
      <c r="M85" s="175"/>
      <c r="N85" s="175"/>
      <c r="O85" s="175"/>
      <c r="P85" s="175"/>
      <c r="Q85" s="175"/>
      <c r="R85" s="175"/>
      <c r="S85" s="176"/>
      <c r="T85" s="176"/>
      <c r="U85" s="176"/>
      <c r="V85" s="176"/>
      <c r="W85" s="177"/>
      <c r="X85" s="177"/>
      <c r="Y85" s="177"/>
      <c r="Z85" s="177"/>
    </row>
    <row r="86" ht="15.75" customHeight="1">
      <c r="A86" s="178">
        <v>1.69584149E8</v>
      </c>
      <c r="B86" s="179" t="s">
        <v>528</v>
      </c>
      <c r="C86" s="180">
        <v>3.118086E7</v>
      </c>
      <c r="D86" s="180">
        <v>9322027.0</v>
      </c>
      <c r="E86" s="180">
        <v>1655320.0</v>
      </c>
      <c r="F86" s="180">
        <v>195796.0</v>
      </c>
      <c r="G86" s="180">
        <v>250296.0</v>
      </c>
      <c r="H86" s="180">
        <v>124824.0</v>
      </c>
      <c r="I86" s="180">
        <v>537292.0</v>
      </c>
      <c r="J86" s="180">
        <v>145503.0</v>
      </c>
      <c r="K86" s="180">
        <v>1253711.0</v>
      </c>
      <c r="L86" s="180">
        <v>7.352E7</v>
      </c>
      <c r="M86" s="175"/>
      <c r="N86" s="175"/>
      <c r="O86" s="175"/>
      <c r="P86" s="175"/>
      <c r="Q86" s="175"/>
      <c r="R86" s="175"/>
      <c r="S86" s="176"/>
      <c r="T86" s="176"/>
      <c r="U86" s="176"/>
      <c r="V86" s="176"/>
      <c r="W86" s="177"/>
      <c r="X86" s="177"/>
      <c r="Y86" s="177"/>
      <c r="Z86" s="177"/>
    </row>
    <row r="87" ht="15.75" customHeight="1">
      <c r="A87" s="178">
        <v>1.69537786E8</v>
      </c>
      <c r="B87" s="179" t="s">
        <v>529</v>
      </c>
      <c r="C87" s="180">
        <v>3.08536E7</v>
      </c>
      <c r="D87" s="180">
        <v>1.7244467E7</v>
      </c>
      <c r="E87" s="180">
        <v>306765.0</v>
      </c>
      <c r="F87" s="180">
        <v>1056798.0</v>
      </c>
      <c r="G87" s="180">
        <v>189508.0</v>
      </c>
      <c r="H87" s="180">
        <v>901348.0</v>
      </c>
      <c r="I87" s="180">
        <v>934364.0</v>
      </c>
      <c r="J87" s="180">
        <v>185253.0</v>
      </c>
      <c r="K87" s="180">
        <v>3267271.0</v>
      </c>
      <c r="L87" s="180">
        <v>5.2061299E7</v>
      </c>
      <c r="M87" s="175"/>
      <c r="N87" s="175"/>
      <c r="O87" s="175"/>
      <c r="P87" s="175"/>
      <c r="Q87" s="175"/>
      <c r="R87" s="175"/>
      <c r="S87" s="176"/>
      <c r="T87" s="176"/>
      <c r="U87" s="176"/>
      <c r="V87" s="176"/>
      <c r="W87" s="177"/>
      <c r="X87" s="177"/>
      <c r="Y87" s="177"/>
      <c r="Z87" s="177"/>
    </row>
    <row r="88" ht="15.75" customHeight="1">
      <c r="A88" s="178">
        <v>1.69473376E8</v>
      </c>
      <c r="B88" s="179" t="s">
        <v>530</v>
      </c>
      <c r="C88" s="180">
        <v>3.0636487E7</v>
      </c>
      <c r="D88" s="180">
        <v>1.04953566E8</v>
      </c>
      <c r="E88" s="180">
        <v>1212240.0</v>
      </c>
      <c r="F88" s="180">
        <v>1526882.0</v>
      </c>
      <c r="G88" s="180">
        <v>463865.0</v>
      </c>
      <c r="H88" s="180">
        <v>220990.0</v>
      </c>
      <c r="I88" s="180">
        <v>7163396.0</v>
      </c>
      <c r="J88" s="180">
        <v>1560127.0</v>
      </c>
      <c r="K88" s="180">
        <v>1.093526E7</v>
      </c>
      <c r="L88" s="180">
        <v>3.10037929E8</v>
      </c>
      <c r="M88" s="175"/>
      <c r="N88" s="175"/>
      <c r="O88" s="175"/>
      <c r="P88" s="175"/>
      <c r="Q88" s="175"/>
      <c r="R88" s="175"/>
      <c r="S88" s="176"/>
      <c r="T88" s="176"/>
      <c r="U88" s="176"/>
      <c r="V88" s="176"/>
      <c r="W88" s="177"/>
      <c r="X88" s="177"/>
      <c r="Y88" s="177"/>
      <c r="Z88" s="177"/>
    </row>
    <row r="89" ht="15.75" customHeight="1">
      <c r="A89" s="178">
        <v>1.69540897E8</v>
      </c>
      <c r="B89" s="179" t="s">
        <v>531</v>
      </c>
      <c r="C89" s="180">
        <v>3.0496955E7</v>
      </c>
      <c r="D89" s="180">
        <v>1.0590461E7</v>
      </c>
      <c r="E89" s="180">
        <v>1232686.0</v>
      </c>
      <c r="F89" s="180">
        <v>351846.0</v>
      </c>
      <c r="G89" s="180">
        <v>480001.0</v>
      </c>
      <c r="H89" s="180">
        <v>325605.0</v>
      </c>
      <c r="I89" s="180">
        <v>606593.0</v>
      </c>
      <c r="J89" s="180">
        <v>109587.0</v>
      </c>
      <c r="K89" s="180">
        <v>1873632.0</v>
      </c>
      <c r="L89" s="180">
        <v>6.6814473E7</v>
      </c>
      <c r="M89" s="175"/>
      <c r="N89" s="175"/>
      <c r="O89" s="175"/>
      <c r="P89" s="175"/>
      <c r="Q89" s="175"/>
      <c r="R89" s="175"/>
      <c r="S89" s="176"/>
      <c r="T89" s="176"/>
      <c r="U89" s="176"/>
      <c r="V89" s="176"/>
      <c r="W89" s="177"/>
      <c r="X89" s="177"/>
      <c r="Y89" s="177"/>
      <c r="Z89" s="177"/>
    </row>
    <row r="90" ht="15.75" customHeight="1">
      <c r="A90" s="178">
        <v>1.68086562E8</v>
      </c>
      <c r="B90" s="179" t="s">
        <v>532</v>
      </c>
      <c r="C90" s="180">
        <v>3.0422013E7</v>
      </c>
      <c r="D90" s="180">
        <v>6.6657261E7</v>
      </c>
      <c r="E90" s="180">
        <v>1091262.0</v>
      </c>
      <c r="F90" s="180">
        <v>1704297.0</v>
      </c>
      <c r="G90" s="180">
        <v>4848683.0</v>
      </c>
      <c r="H90" s="180">
        <v>2881124.0</v>
      </c>
      <c r="I90" s="180">
        <v>4145404.0</v>
      </c>
      <c r="J90" s="180">
        <v>182025.0</v>
      </c>
      <c r="K90" s="180">
        <v>1.3761533E7</v>
      </c>
      <c r="L90" s="180">
        <v>1.27473796E8</v>
      </c>
      <c r="M90" s="175"/>
      <c r="N90" s="175"/>
      <c r="O90" s="175"/>
      <c r="P90" s="175"/>
      <c r="Q90" s="175"/>
      <c r="R90" s="175"/>
      <c r="S90" s="176"/>
      <c r="T90" s="176"/>
      <c r="U90" s="176"/>
      <c r="V90" s="176"/>
      <c r="W90" s="177"/>
      <c r="X90" s="177"/>
      <c r="Y90" s="177"/>
      <c r="Z90" s="177"/>
    </row>
    <row r="91" ht="15.75" customHeight="1">
      <c r="A91" s="178">
        <v>1.68971667E8</v>
      </c>
      <c r="B91" s="179" t="s">
        <v>533</v>
      </c>
      <c r="C91" s="180">
        <v>3.0418264E7</v>
      </c>
      <c r="D91" s="180">
        <v>1.72274208E8</v>
      </c>
      <c r="E91" s="180">
        <v>1528326.0</v>
      </c>
      <c r="F91" s="180">
        <v>4447464.0</v>
      </c>
      <c r="G91" s="180">
        <v>2100281.0</v>
      </c>
      <c r="H91" s="180">
        <v>2985111.0</v>
      </c>
      <c r="I91" s="180">
        <v>1.2965851E7</v>
      </c>
      <c r="J91" s="180">
        <v>1279260.0</v>
      </c>
      <c r="K91" s="180">
        <v>2.3777967E7</v>
      </c>
      <c r="L91" s="180">
        <v>6.39855542E8</v>
      </c>
      <c r="M91" s="175"/>
      <c r="N91" s="175"/>
      <c r="O91" s="175"/>
      <c r="P91" s="175"/>
      <c r="Q91" s="175"/>
      <c r="R91" s="175"/>
      <c r="S91" s="176"/>
      <c r="T91" s="176"/>
      <c r="U91" s="176"/>
      <c r="V91" s="176"/>
      <c r="W91" s="177"/>
      <c r="X91" s="177"/>
      <c r="Y91" s="177"/>
      <c r="Z91" s="177"/>
    </row>
    <row r="92" ht="15.75" customHeight="1">
      <c r="A92" s="178">
        <v>1.69509682E8</v>
      </c>
      <c r="B92" s="179" t="s">
        <v>534</v>
      </c>
      <c r="C92" s="180">
        <v>3.0305217E7</v>
      </c>
      <c r="D92" s="180">
        <v>5.8221848E7</v>
      </c>
      <c r="E92" s="180">
        <v>1216526.0</v>
      </c>
      <c r="F92" s="180">
        <v>792010.0</v>
      </c>
      <c r="G92" s="180">
        <v>329572.0</v>
      </c>
      <c r="H92" s="180">
        <v>316653.0</v>
      </c>
      <c r="I92" s="180">
        <v>3257961.0</v>
      </c>
      <c r="J92" s="180">
        <v>1177904.0</v>
      </c>
      <c r="K92" s="180">
        <v>5874100.0</v>
      </c>
      <c r="L92" s="180">
        <v>3.2620473E8</v>
      </c>
      <c r="M92" s="175"/>
      <c r="N92" s="175"/>
      <c r="O92" s="175"/>
      <c r="P92" s="175"/>
      <c r="Q92" s="175"/>
      <c r="R92" s="175"/>
      <c r="S92" s="176"/>
      <c r="T92" s="176"/>
      <c r="U92" s="176"/>
      <c r="V92" s="176"/>
      <c r="W92" s="177"/>
      <c r="X92" s="177"/>
      <c r="Y92" s="177"/>
      <c r="Z92" s="177"/>
    </row>
    <row r="93" ht="15.75" customHeight="1">
      <c r="A93" s="178">
        <v>1.59805998E8</v>
      </c>
      <c r="B93" s="179" t="s">
        <v>535</v>
      </c>
      <c r="C93" s="180">
        <v>2.9888022E7</v>
      </c>
      <c r="D93" s="180">
        <v>4721529.0</v>
      </c>
      <c r="E93" s="180">
        <v>283192.0</v>
      </c>
      <c r="F93" s="180">
        <v>431667.0</v>
      </c>
      <c r="G93" s="180">
        <v>602592.0</v>
      </c>
      <c r="H93" s="180">
        <v>257013.0</v>
      </c>
      <c r="I93" s="180">
        <v>128960.0</v>
      </c>
      <c r="J93" s="180">
        <v>55618.0</v>
      </c>
      <c r="K93" s="180">
        <v>1475850.0</v>
      </c>
      <c r="L93" s="180">
        <v>1.35310175E8</v>
      </c>
      <c r="M93" s="175"/>
      <c r="N93" s="175"/>
      <c r="O93" s="175"/>
      <c r="P93" s="175"/>
      <c r="Q93" s="175"/>
      <c r="R93" s="175"/>
      <c r="S93" s="176"/>
      <c r="T93" s="176"/>
      <c r="U93" s="176"/>
      <c r="V93" s="176"/>
      <c r="W93" s="177"/>
      <c r="X93" s="177"/>
      <c r="Y93" s="177"/>
      <c r="Z93" s="177"/>
    </row>
    <row r="94" ht="15.75" customHeight="1">
      <c r="A94" s="178">
        <v>1.65811984E8</v>
      </c>
      <c r="B94" s="179" t="s">
        <v>536</v>
      </c>
      <c r="C94" s="180">
        <v>2.9828221E7</v>
      </c>
      <c r="D94" s="180">
        <v>2.3954004E7</v>
      </c>
      <c r="E94" s="180">
        <v>1812252.0</v>
      </c>
      <c r="F94" s="180">
        <v>985844.0</v>
      </c>
      <c r="G94" s="180">
        <v>701917.0</v>
      </c>
      <c r="H94" s="180">
        <v>120068.0</v>
      </c>
      <c r="I94" s="180">
        <v>2007645.0</v>
      </c>
      <c r="J94" s="180">
        <v>89814.0</v>
      </c>
      <c r="K94" s="180">
        <v>3905288.0</v>
      </c>
      <c r="L94" s="180">
        <v>1.060845403E9</v>
      </c>
      <c r="M94" s="175"/>
      <c r="N94" s="175"/>
      <c r="O94" s="175"/>
      <c r="P94" s="175"/>
      <c r="Q94" s="175"/>
      <c r="R94" s="175"/>
      <c r="S94" s="176"/>
      <c r="T94" s="176"/>
      <c r="U94" s="176"/>
      <c r="V94" s="176"/>
      <c r="W94" s="177"/>
      <c r="X94" s="177"/>
      <c r="Y94" s="177"/>
      <c r="Z94" s="177"/>
    </row>
    <row r="95" ht="15.75" customHeight="1">
      <c r="A95" s="178">
        <v>1.6926077E8</v>
      </c>
      <c r="B95" s="179" t="s">
        <v>537</v>
      </c>
      <c r="C95" s="180">
        <v>2.9518378E7</v>
      </c>
      <c r="D95" s="180">
        <v>4.9790093E7</v>
      </c>
      <c r="E95" s="180">
        <v>1054817.0</v>
      </c>
      <c r="F95" s="180">
        <v>1010218.0</v>
      </c>
      <c r="G95" s="180">
        <v>1517156.0</v>
      </c>
      <c r="H95" s="180">
        <v>1038177.0</v>
      </c>
      <c r="I95" s="180">
        <v>3438989.0</v>
      </c>
      <c r="J95" s="180">
        <v>400557.0</v>
      </c>
      <c r="K95" s="180">
        <v>7405097.0</v>
      </c>
      <c r="L95" s="180">
        <v>3.23842608E8</v>
      </c>
      <c r="M95" s="175"/>
      <c r="N95" s="175"/>
      <c r="O95" s="175"/>
      <c r="P95" s="175"/>
      <c r="Q95" s="175"/>
      <c r="R95" s="175"/>
      <c r="S95" s="176"/>
      <c r="T95" s="176"/>
      <c r="U95" s="176"/>
      <c r="V95" s="176"/>
      <c r="W95" s="177"/>
      <c r="X95" s="177"/>
      <c r="Y95" s="177"/>
      <c r="Z95" s="177"/>
    </row>
    <row r="96" ht="15.75" customHeight="1">
      <c r="A96" s="178">
        <v>1.65335518E8</v>
      </c>
      <c r="B96" s="179" t="s">
        <v>538</v>
      </c>
      <c r="C96" s="180">
        <v>2.9470307E7</v>
      </c>
      <c r="D96" s="180">
        <v>1.18823209E8</v>
      </c>
      <c r="E96" s="180">
        <v>1720417.0</v>
      </c>
      <c r="F96" s="180">
        <v>4127176.0</v>
      </c>
      <c r="G96" s="180">
        <v>5829079.0</v>
      </c>
      <c r="H96" s="180">
        <v>4467179.0</v>
      </c>
      <c r="I96" s="180">
        <v>7700354.0</v>
      </c>
      <c r="J96" s="180">
        <v>573368.0</v>
      </c>
      <c r="K96" s="180">
        <v>2.2697156E7</v>
      </c>
      <c r="L96" s="180">
        <v>9.565859735E9</v>
      </c>
      <c r="M96" s="175"/>
      <c r="N96" s="175"/>
      <c r="O96" s="175"/>
      <c r="P96" s="175"/>
      <c r="Q96" s="175"/>
      <c r="R96" s="175"/>
      <c r="S96" s="176"/>
      <c r="T96" s="176"/>
      <c r="U96" s="176"/>
      <c r="V96" s="176"/>
      <c r="W96" s="177"/>
      <c r="X96" s="177"/>
      <c r="Y96" s="177"/>
      <c r="Z96" s="177"/>
    </row>
    <row r="97" ht="15.75" customHeight="1">
      <c r="A97" s="178">
        <v>1.69335141E8</v>
      </c>
      <c r="B97" s="179" t="s">
        <v>539</v>
      </c>
      <c r="C97" s="180">
        <v>2.929563E7</v>
      </c>
      <c r="D97" s="180">
        <v>9006343.0</v>
      </c>
      <c r="E97" s="180">
        <v>731557.0</v>
      </c>
      <c r="F97" s="180">
        <v>216669.0</v>
      </c>
      <c r="G97" s="180">
        <v>190725.0</v>
      </c>
      <c r="H97" s="180">
        <v>242900.0</v>
      </c>
      <c r="I97" s="180">
        <v>623264.0</v>
      </c>
      <c r="J97" s="180">
        <v>68866.0</v>
      </c>
      <c r="K97" s="180">
        <v>1342424.0</v>
      </c>
      <c r="L97" s="180">
        <v>8960404.0</v>
      </c>
      <c r="M97" s="175"/>
      <c r="N97" s="175"/>
      <c r="O97" s="175"/>
      <c r="P97" s="175"/>
      <c r="Q97" s="175"/>
      <c r="R97" s="175"/>
      <c r="S97" s="176"/>
      <c r="T97" s="176"/>
      <c r="U97" s="176"/>
      <c r="V97" s="176"/>
      <c r="W97" s="177"/>
      <c r="X97" s="177"/>
      <c r="Y97" s="177"/>
      <c r="Z97" s="177"/>
    </row>
    <row r="98" ht="15.75" customHeight="1">
      <c r="A98" s="178">
        <v>1.69514864E8</v>
      </c>
      <c r="B98" s="179" t="s">
        <v>540</v>
      </c>
      <c r="C98" s="180">
        <v>2.9177911E7</v>
      </c>
      <c r="D98" s="180">
        <v>3203421.0</v>
      </c>
      <c r="E98" s="180">
        <v>257085.0</v>
      </c>
      <c r="F98" s="180">
        <v>127987.0</v>
      </c>
      <c r="G98" s="180">
        <v>216004.0</v>
      </c>
      <c r="H98" s="180">
        <v>71719.0</v>
      </c>
      <c r="I98" s="180">
        <v>245894.0</v>
      </c>
      <c r="J98" s="180">
        <v>0.0</v>
      </c>
      <c r="K98" s="180">
        <v>661604.0</v>
      </c>
      <c r="L98" s="180">
        <v>1.3091776E8</v>
      </c>
      <c r="M98" s="175"/>
      <c r="N98" s="175"/>
      <c r="O98" s="175"/>
      <c r="P98" s="175"/>
      <c r="Q98" s="175"/>
      <c r="R98" s="175"/>
      <c r="S98" s="176"/>
      <c r="T98" s="176"/>
      <c r="U98" s="176"/>
      <c r="V98" s="176"/>
      <c r="W98" s="177"/>
      <c r="X98" s="177"/>
      <c r="Y98" s="177"/>
      <c r="Z98" s="177"/>
    </row>
    <row r="99" ht="15.75" customHeight="1">
      <c r="A99" s="178">
        <v>1.69020934E8</v>
      </c>
      <c r="B99" s="179" t="s">
        <v>541</v>
      </c>
      <c r="C99" s="180">
        <v>2.9145148E7</v>
      </c>
      <c r="D99" s="180">
        <v>5.7352309E7</v>
      </c>
      <c r="E99" s="180">
        <v>1611832.0</v>
      </c>
      <c r="F99" s="180">
        <v>3908525.0</v>
      </c>
      <c r="G99" s="180">
        <v>1278978.0</v>
      </c>
      <c r="H99" s="180">
        <v>687207.0</v>
      </c>
      <c r="I99" s="180">
        <v>4477386.0</v>
      </c>
      <c r="J99" s="180">
        <v>324498.0</v>
      </c>
      <c r="K99" s="180">
        <v>1.0676594E7</v>
      </c>
      <c r="L99" s="180">
        <v>3.1148212E7</v>
      </c>
      <c r="M99" s="175"/>
      <c r="N99" s="175"/>
      <c r="O99" s="175"/>
      <c r="P99" s="175"/>
      <c r="Q99" s="175"/>
      <c r="R99" s="175"/>
      <c r="S99" s="176"/>
      <c r="T99" s="176"/>
      <c r="U99" s="176"/>
      <c r="V99" s="176"/>
      <c r="W99" s="177"/>
      <c r="X99" s="177"/>
      <c r="Y99" s="177"/>
      <c r="Z99" s="177"/>
    </row>
    <row r="100" ht="15.75" customHeight="1">
      <c r="A100" s="178">
        <v>1.63032879E8</v>
      </c>
      <c r="B100" s="179" t="s">
        <v>542</v>
      </c>
      <c r="C100" s="180">
        <v>2.9065746E7</v>
      </c>
      <c r="D100" s="180">
        <v>7.5836864E7</v>
      </c>
      <c r="E100" s="180">
        <v>1008698.0</v>
      </c>
      <c r="F100" s="180">
        <v>2285714.0</v>
      </c>
      <c r="G100" s="180">
        <v>4572750.0</v>
      </c>
      <c r="H100" s="180">
        <v>1032488.0</v>
      </c>
      <c r="I100" s="180">
        <v>5493189.0</v>
      </c>
      <c r="J100" s="180">
        <v>358619.0</v>
      </c>
      <c r="K100" s="180">
        <v>1.374276E7</v>
      </c>
      <c r="L100" s="180">
        <v>4.4502618E8</v>
      </c>
      <c r="M100" s="175"/>
      <c r="N100" s="175"/>
      <c r="O100" s="175"/>
      <c r="P100" s="175"/>
      <c r="Q100" s="175"/>
      <c r="R100" s="175"/>
      <c r="S100" s="176"/>
      <c r="T100" s="176"/>
      <c r="U100" s="176"/>
      <c r="V100" s="176"/>
      <c r="W100" s="177"/>
      <c r="X100" s="177"/>
      <c r="Y100" s="177"/>
      <c r="Z100" s="177"/>
    </row>
    <row r="101" ht="15.75" customHeight="1">
      <c r="A101" s="178">
        <v>1.6925443E8</v>
      </c>
      <c r="B101" s="179" t="s">
        <v>543</v>
      </c>
      <c r="C101" s="180">
        <v>2.9016256E7</v>
      </c>
      <c r="D101" s="180">
        <v>5.3400391E7</v>
      </c>
      <c r="E101" s="180">
        <v>722512.0</v>
      </c>
      <c r="F101" s="180">
        <v>156925.0</v>
      </c>
      <c r="G101" s="180">
        <v>753893.0</v>
      </c>
      <c r="H101" s="180">
        <v>701795.0</v>
      </c>
      <c r="I101" s="180">
        <v>4317816.0</v>
      </c>
      <c r="J101" s="180">
        <v>293794.0</v>
      </c>
      <c r="K101" s="180">
        <v>6224223.0</v>
      </c>
      <c r="L101" s="180">
        <v>4.86329468E8</v>
      </c>
      <c r="M101" s="175"/>
      <c r="N101" s="175"/>
      <c r="O101" s="175"/>
      <c r="P101" s="175"/>
      <c r="Q101" s="175"/>
      <c r="R101" s="175"/>
      <c r="S101" s="176"/>
      <c r="T101" s="176"/>
      <c r="U101" s="176"/>
      <c r="V101" s="176"/>
      <c r="W101" s="177"/>
      <c r="X101" s="177"/>
      <c r="Y101" s="177"/>
      <c r="Z101" s="177"/>
    </row>
    <row r="102" ht="15.75" customHeight="1">
      <c r="A102" s="178">
        <v>1.6955171E8</v>
      </c>
      <c r="B102" s="179" t="s">
        <v>544</v>
      </c>
      <c r="C102" s="180">
        <v>2.9008935E7</v>
      </c>
      <c r="D102" s="180">
        <v>9.1505719E7</v>
      </c>
      <c r="E102" s="180">
        <v>242187.0</v>
      </c>
      <c r="F102" s="180">
        <v>4067356.0</v>
      </c>
      <c r="G102" s="180">
        <v>5152562.0</v>
      </c>
      <c r="H102" s="180">
        <v>5075026.0</v>
      </c>
      <c r="I102" s="180">
        <v>5540458.0</v>
      </c>
      <c r="J102" s="180">
        <v>234122.0</v>
      </c>
      <c r="K102" s="180">
        <v>2.0069524E7</v>
      </c>
      <c r="L102" s="180">
        <v>2.23198106E8</v>
      </c>
      <c r="M102" s="175"/>
      <c r="N102" s="175"/>
      <c r="O102" s="175"/>
      <c r="P102" s="175"/>
      <c r="Q102" s="175"/>
      <c r="R102" s="175"/>
      <c r="S102" s="176"/>
      <c r="T102" s="176"/>
      <c r="U102" s="176"/>
      <c r="V102" s="176"/>
      <c r="W102" s="177"/>
      <c r="X102" s="177"/>
      <c r="Y102" s="177"/>
      <c r="Z102" s="177"/>
    </row>
    <row r="103" ht="15.75" customHeight="1">
      <c r="A103" s="178">
        <v>1.64958164E8</v>
      </c>
      <c r="B103" s="179" t="s">
        <v>545</v>
      </c>
      <c r="C103" s="180">
        <v>2.9006023E7</v>
      </c>
      <c r="D103" s="180">
        <v>3.0816665E7</v>
      </c>
      <c r="E103" s="180">
        <v>2176429.0</v>
      </c>
      <c r="F103" s="180">
        <v>112407.0</v>
      </c>
      <c r="G103" s="180">
        <v>241005.0</v>
      </c>
      <c r="H103" s="180">
        <v>126946.0</v>
      </c>
      <c r="I103" s="180">
        <v>2586481.0</v>
      </c>
      <c r="J103" s="180">
        <v>196979.0</v>
      </c>
      <c r="K103" s="180">
        <v>3263818.0</v>
      </c>
      <c r="L103" s="180">
        <v>3.11400788E8</v>
      </c>
      <c r="M103" s="175"/>
      <c r="N103" s="175"/>
      <c r="O103" s="175"/>
      <c r="P103" s="175"/>
      <c r="Q103" s="175"/>
      <c r="R103" s="175"/>
      <c r="S103" s="176"/>
      <c r="T103" s="176"/>
      <c r="U103" s="176"/>
      <c r="V103" s="176"/>
      <c r="W103" s="177"/>
      <c r="X103" s="177"/>
      <c r="Y103" s="177"/>
      <c r="Z103" s="177"/>
    </row>
    <row r="104" ht="15.75" customHeight="1">
      <c r="A104" s="178">
        <v>1.6948971E8</v>
      </c>
      <c r="B104" s="179" t="s">
        <v>546</v>
      </c>
      <c r="C104" s="180">
        <v>2.8970806E7</v>
      </c>
      <c r="D104" s="180">
        <v>2.1079287E7</v>
      </c>
      <c r="E104" s="180">
        <v>743878.0</v>
      </c>
      <c r="F104" s="180">
        <v>481629.0</v>
      </c>
      <c r="G104" s="180">
        <v>823668.0</v>
      </c>
      <c r="H104" s="180">
        <v>629899.0</v>
      </c>
      <c r="I104" s="180">
        <v>1427559.0</v>
      </c>
      <c r="J104" s="180">
        <v>127022.0</v>
      </c>
      <c r="K104" s="180">
        <v>3489777.0</v>
      </c>
      <c r="L104" s="180">
        <v>5.7335554E7</v>
      </c>
      <c r="M104" s="175"/>
      <c r="N104" s="175"/>
      <c r="O104" s="175"/>
      <c r="P104" s="175"/>
      <c r="Q104" s="175"/>
      <c r="R104" s="175"/>
      <c r="S104" s="176"/>
      <c r="T104" s="176"/>
      <c r="U104" s="176"/>
      <c r="V104" s="176"/>
      <c r="W104" s="177"/>
      <c r="X104" s="177"/>
      <c r="Y104" s="177"/>
      <c r="Z104" s="177"/>
    </row>
    <row r="105" ht="15.75" customHeight="1">
      <c r="A105" s="178">
        <v>1.69406938E8</v>
      </c>
      <c r="B105" s="179" t="s">
        <v>547</v>
      </c>
      <c r="C105" s="180">
        <v>2.8687251E7</v>
      </c>
      <c r="D105" s="180">
        <v>3.8144582E7</v>
      </c>
      <c r="E105" s="180">
        <v>1921730.0</v>
      </c>
      <c r="F105" s="180">
        <v>416070.0</v>
      </c>
      <c r="G105" s="180">
        <v>756805.0</v>
      </c>
      <c r="H105" s="180">
        <v>418137.0</v>
      </c>
      <c r="I105" s="180">
        <v>2027617.0</v>
      </c>
      <c r="J105" s="180">
        <v>729952.0</v>
      </c>
      <c r="K105" s="180">
        <v>4348581.0</v>
      </c>
      <c r="L105" s="180">
        <v>2.3997069E8</v>
      </c>
      <c r="M105" s="175"/>
      <c r="N105" s="175"/>
      <c r="O105" s="175"/>
      <c r="P105" s="175"/>
      <c r="Q105" s="175"/>
      <c r="R105" s="175"/>
      <c r="S105" s="176"/>
      <c r="T105" s="176"/>
      <c r="U105" s="176"/>
      <c r="V105" s="176"/>
      <c r="W105" s="177"/>
      <c r="X105" s="177"/>
      <c r="Y105" s="177"/>
      <c r="Z105" s="177"/>
    </row>
    <row r="106" ht="15.75" customHeight="1">
      <c r="A106" s="178">
        <v>1.69197195E8</v>
      </c>
      <c r="B106" s="179" t="s">
        <v>548</v>
      </c>
      <c r="C106" s="180">
        <v>2.8666605E7</v>
      </c>
      <c r="D106" s="180">
        <v>1.1703569E8</v>
      </c>
      <c r="E106" s="180">
        <v>1579746.0</v>
      </c>
      <c r="F106" s="180">
        <v>1773230.0</v>
      </c>
      <c r="G106" s="180">
        <v>325691.0</v>
      </c>
      <c r="H106" s="180">
        <v>380688.0</v>
      </c>
      <c r="I106" s="180">
        <v>9161423.0</v>
      </c>
      <c r="J106" s="180">
        <v>1144634.0</v>
      </c>
      <c r="K106" s="180">
        <v>1.2785666E7</v>
      </c>
      <c r="L106" s="180">
        <v>2.339609299E9</v>
      </c>
      <c r="M106" s="175"/>
      <c r="N106" s="175"/>
      <c r="O106" s="175"/>
      <c r="P106" s="175"/>
      <c r="Q106" s="175"/>
      <c r="R106" s="175"/>
      <c r="S106" s="176"/>
      <c r="T106" s="176"/>
      <c r="U106" s="176"/>
      <c r="V106" s="176"/>
      <c r="W106" s="177"/>
      <c r="X106" s="177"/>
      <c r="Y106" s="177"/>
      <c r="Z106" s="177"/>
    </row>
    <row r="107" ht="15.75" customHeight="1">
      <c r="A107" s="178">
        <v>1.69496681E8</v>
      </c>
      <c r="B107" s="179" t="s">
        <v>549</v>
      </c>
      <c r="C107" s="180">
        <v>2.851247E7</v>
      </c>
      <c r="D107" s="180">
        <v>1.37742243E8</v>
      </c>
      <c r="E107" s="180">
        <v>2711538.0</v>
      </c>
      <c r="F107" s="180">
        <v>7382026.0</v>
      </c>
      <c r="G107" s="180">
        <v>5902246.0</v>
      </c>
      <c r="H107" s="180">
        <v>4011734.0</v>
      </c>
      <c r="I107" s="180">
        <v>9319509.0</v>
      </c>
      <c r="J107" s="180">
        <v>760966.0</v>
      </c>
      <c r="K107" s="180">
        <v>2.7376481E7</v>
      </c>
      <c r="L107" s="180">
        <v>2.450168534E9</v>
      </c>
      <c r="M107" s="175"/>
      <c r="N107" s="175"/>
      <c r="O107" s="175"/>
      <c r="P107" s="175"/>
      <c r="Q107" s="175"/>
      <c r="R107" s="175"/>
      <c r="S107" s="176"/>
      <c r="T107" s="176"/>
      <c r="U107" s="176"/>
      <c r="V107" s="176"/>
      <c r="W107" s="177"/>
      <c r="X107" s="177"/>
      <c r="Y107" s="177"/>
      <c r="Z107" s="177"/>
    </row>
    <row r="108" ht="15.75" customHeight="1">
      <c r="A108" s="178">
        <v>1.69052518E8</v>
      </c>
      <c r="B108" s="179" t="s">
        <v>550</v>
      </c>
      <c r="C108" s="180">
        <v>2.8475923E7</v>
      </c>
      <c r="D108" s="180">
        <v>9.9367088E7</v>
      </c>
      <c r="E108" s="180">
        <v>1825335.0</v>
      </c>
      <c r="F108" s="180">
        <v>3556842.0</v>
      </c>
      <c r="G108" s="180">
        <v>1551209.0</v>
      </c>
      <c r="H108" s="180">
        <v>1384918.0</v>
      </c>
      <c r="I108" s="180">
        <v>6007463.0</v>
      </c>
      <c r="J108" s="180">
        <v>1496950.0</v>
      </c>
      <c r="K108" s="180">
        <v>1.3997382E7</v>
      </c>
      <c r="L108" s="180">
        <v>3.199245E8</v>
      </c>
      <c r="M108" s="175"/>
      <c r="N108" s="175"/>
      <c r="O108" s="175"/>
      <c r="P108" s="175"/>
      <c r="Q108" s="175"/>
      <c r="R108" s="175"/>
      <c r="S108" s="176"/>
      <c r="T108" s="176"/>
      <c r="U108" s="176"/>
      <c r="V108" s="176"/>
      <c r="W108" s="177"/>
      <c r="X108" s="177"/>
      <c r="Y108" s="177"/>
      <c r="Z108" s="177"/>
    </row>
    <row r="109" ht="15.75" customHeight="1">
      <c r="A109" s="178">
        <v>1.69077804E8</v>
      </c>
      <c r="B109" s="179" t="s">
        <v>551</v>
      </c>
      <c r="C109" s="180">
        <v>2.8416522E7</v>
      </c>
      <c r="D109" s="180">
        <v>4.2424079E7</v>
      </c>
      <c r="E109" s="180">
        <v>388181.0</v>
      </c>
      <c r="F109" s="180">
        <v>1972997.0</v>
      </c>
      <c r="G109" s="180">
        <v>962797.0</v>
      </c>
      <c r="H109" s="180">
        <v>510144.0</v>
      </c>
      <c r="I109" s="180">
        <v>3743311.0</v>
      </c>
      <c r="J109" s="180">
        <v>31510.0</v>
      </c>
      <c r="K109" s="180">
        <v>7220759.0</v>
      </c>
      <c r="L109" s="180">
        <v>7.3010226E7</v>
      </c>
      <c r="M109" s="175"/>
      <c r="N109" s="175"/>
      <c r="O109" s="175"/>
      <c r="P109" s="175"/>
      <c r="Q109" s="175"/>
      <c r="R109" s="175"/>
      <c r="S109" s="176"/>
      <c r="T109" s="176"/>
      <c r="U109" s="176"/>
      <c r="V109" s="176"/>
      <c r="W109" s="177"/>
      <c r="X109" s="177"/>
      <c r="Y109" s="177"/>
      <c r="Z109" s="177"/>
    </row>
    <row r="110" ht="15.75" customHeight="1">
      <c r="A110" s="178">
        <v>1.69153199E8</v>
      </c>
      <c r="B110" s="179" t="s">
        <v>552</v>
      </c>
      <c r="C110" s="180">
        <v>2.8213204E7</v>
      </c>
      <c r="D110" s="180">
        <v>9155441.0</v>
      </c>
      <c r="E110" s="180">
        <v>237871.0</v>
      </c>
      <c r="F110" s="180">
        <v>2478.0</v>
      </c>
      <c r="G110" s="180">
        <v>29280.0</v>
      </c>
      <c r="H110" s="180">
        <v>21434.0</v>
      </c>
      <c r="I110" s="180">
        <v>612887.0</v>
      </c>
      <c r="J110" s="180">
        <v>144089.0</v>
      </c>
      <c r="K110" s="180">
        <v>810168.0</v>
      </c>
      <c r="L110" s="180">
        <v>2.50328501E8</v>
      </c>
      <c r="M110" s="175"/>
      <c r="N110" s="175"/>
      <c r="O110" s="175"/>
      <c r="P110" s="175"/>
      <c r="Q110" s="175"/>
      <c r="R110" s="175"/>
      <c r="S110" s="176"/>
      <c r="T110" s="176"/>
      <c r="U110" s="176"/>
      <c r="V110" s="176"/>
      <c r="W110" s="177"/>
      <c r="X110" s="177"/>
      <c r="Y110" s="177"/>
      <c r="Z110" s="177"/>
    </row>
    <row r="111" ht="15.75" customHeight="1">
      <c r="A111" s="178">
        <v>1.69293386E8</v>
      </c>
      <c r="B111" s="179" t="s">
        <v>553</v>
      </c>
      <c r="C111" s="180">
        <v>2.8168713E7</v>
      </c>
      <c r="D111" s="180">
        <v>1.44394246E8</v>
      </c>
      <c r="E111" s="180">
        <v>1176295.0</v>
      </c>
      <c r="F111" s="180">
        <v>824173.0</v>
      </c>
      <c r="G111" s="180">
        <v>1023036.0</v>
      </c>
      <c r="H111" s="180">
        <v>381115.0</v>
      </c>
      <c r="I111" s="180">
        <v>8375746.0</v>
      </c>
      <c r="J111" s="180">
        <v>2845071.0</v>
      </c>
      <c r="K111" s="180">
        <v>1.3449141E7</v>
      </c>
      <c r="L111" s="180">
        <v>1.981563271E9</v>
      </c>
      <c r="M111" s="175"/>
      <c r="N111" s="175"/>
      <c r="O111" s="175"/>
      <c r="P111" s="175"/>
      <c r="Q111" s="175"/>
      <c r="R111" s="175"/>
      <c r="S111" s="176"/>
      <c r="T111" s="176"/>
      <c r="U111" s="176"/>
      <c r="V111" s="176"/>
      <c r="W111" s="177"/>
      <c r="X111" s="177"/>
      <c r="Y111" s="177"/>
      <c r="Z111" s="177"/>
    </row>
    <row r="112" ht="15.75" customHeight="1">
      <c r="A112" s="178">
        <v>1.69002314E8</v>
      </c>
      <c r="B112" s="179" t="s">
        <v>554</v>
      </c>
      <c r="C112" s="180">
        <v>2.8074304E7</v>
      </c>
      <c r="D112" s="180">
        <v>2.0091136E7</v>
      </c>
      <c r="E112" s="180">
        <v>955115.0</v>
      </c>
      <c r="F112" s="180">
        <v>152843.0</v>
      </c>
      <c r="G112" s="180">
        <v>145172.0</v>
      </c>
      <c r="H112" s="180">
        <v>189106.0</v>
      </c>
      <c r="I112" s="180">
        <v>1458618.0</v>
      </c>
      <c r="J112" s="180">
        <v>221381.0</v>
      </c>
      <c r="K112" s="180">
        <v>2167120.0</v>
      </c>
      <c r="L112" s="180">
        <v>5.1095743E7</v>
      </c>
      <c r="M112" s="175"/>
      <c r="N112" s="175"/>
      <c r="O112" s="175"/>
      <c r="P112" s="175"/>
      <c r="Q112" s="175"/>
      <c r="R112" s="175"/>
      <c r="S112" s="176"/>
      <c r="T112" s="176"/>
      <c r="U112" s="176"/>
      <c r="V112" s="176"/>
      <c r="W112" s="177"/>
      <c r="X112" s="177"/>
      <c r="Y112" s="177"/>
      <c r="Z112" s="177"/>
    </row>
    <row r="113" ht="15.75" customHeight="1">
      <c r="A113" s="178">
        <v>1.69493799E8</v>
      </c>
      <c r="B113" s="179" t="s">
        <v>555</v>
      </c>
      <c r="C113" s="180">
        <v>2.7835628E7</v>
      </c>
      <c r="D113" s="180">
        <v>8938872.0</v>
      </c>
      <c r="E113" s="180">
        <v>1387297.0</v>
      </c>
      <c r="F113" s="180">
        <v>67622.0</v>
      </c>
      <c r="G113" s="180">
        <v>27044.0</v>
      </c>
      <c r="H113" s="180">
        <v>27610.0</v>
      </c>
      <c r="I113" s="180">
        <v>473438.0</v>
      </c>
      <c r="J113" s="180">
        <v>201322.0</v>
      </c>
      <c r="K113" s="180">
        <v>797036.0</v>
      </c>
      <c r="L113" s="180">
        <v>8000000.0</v>
      </c>
      <c r="M113" s="175"/>
      <c r="N113" s="175"/>
      <c r="O113" s="175"/>
      <c r="P113" s="175"/>
      <c r="Q113" s="175"/>
      <c r="R113" s="175"/>
      <c r="S113" s="176"/>
      <c r="T113" s="176"/>
      <c r="U113" s="176"/>
      <c r="V113" s="176"/>
      <c r="W113" s="177"/>
      <c r="X113" s="177"/>
      <c r="Y113" s="177"/>
      <c r="Z113" s="177"/>
    </row>
    <row r="114" ht="15.75" customHeight="1">
      <c r="A114" s="178">
        <v>1.69478485E8</v>
      </c>
      <c r="B114" s="179" t="s">
        <v>556</v>
      </c>
      <c r="C114" s="180">
        <v>2.7693582E7</v>
      </c>
      <c r="D114" s="180">
        <v>6.2729975E7</v>
      </c>
      <c r="E114" s="180">
        <v>1332567.0</v>
      </c>
      <c r="F114" s="180">
        <v>1641729.0</v>
      </c>
      <c r="G114" s="180">
        <v>715416.0</v>
      </c>
      <c r="H114" s="180">
        <v>198092.0</v>
      </c>
      <c r="I114" s="180">
        <v>4531085.0</v>
      </c>
      <c r="J114" s="180">
        <v>743379.0</v>
      </c>
      <c r="K114" s="180">
        <v>7829701.0</v>
      </c>
      <c r="L114" s="180">
        <v>6.95561037E8</v>
      </c>
      <c r="M114" s="175"/>
      <c r="N114" s="175"/>
      <c r="O114" s="175"/>
      <c r="P114" s="175"/>
      <c r="Q114" s="175"/>
      <c r="R114" s="175"/>
      <c r="S114" s="176"/>
      <c r="T114" s="176"/>
      <c r="U114" s="176"/>
      <c r="V114" s="176"/>
      <c r="W114" s="177"/>
      <c r="X114" s="177"/>
      <c r="Y114" s="177"/>
      <c r="Z114" s="177"/>
    </row>
    <row r="115" ht="15.75" customHeight="1">
      <c r="A115" s="178">
        <v>1.68945065E8</v>
      </c>
      <c r="B115" s="179" t="s">
        <v>557</v>
      </c>
      <c r="C115" s="180">
        <v>2.7607627E7</v>
      </c>
      <c r="D115" s="180">
        <v>3.9379287E7</v>
      </c>
      <c r="E115" s="180">
        <v>551646.0</v>
      </c>
      <c r="F115" s="180">
        <v>1123555.0</v>
      </c>
      <c r="G115" s="180">
        <v>872762.0</v>
      </c>
      <c r="H115" s="180">
        <v>1090078.0</v>
      </c>
      <c r="I115" s="180">
        <v>2928346.0</v>
      </c>
      <c r="J115" s="180">
        <v>188264.0</v>
      </c>
      <c r="K115" s="180">
        <v>6203005.0</v>
      </c>
      <c r="L115" s="180">
        <v>1.7787244E8</v>
      </c>
      <c r="M115" s="175"/>
      <c r="N115" s="175"/>
      <c r="O115" s="175"/>
      <c r="P115" s="175"/>
      <c r="Q115" s="175"/>
      <c r="R115" s="175"/>
      <c r="S115" s="176"/>
      <c r="T115" s="176"/>
      <c r="U115" s="176"/>
      <c r="V115" s="176"/>
      <c r="W115" s="177"/>
      <c r="X115" s="177"/>
      <c r="Y115" s="177"/>
      <c r="Z115" s="177"/>
    </row>
    <row r="116" ht="15.75" customHeight="1">
      <c r="A116" s="178">
        <v>1.68970456E8</v>
      </c>
      <c r="B116" s="179" t="s">
        <v>558</v>
      </c>
      <c r="C116" s="180">
        <v>2.757683E7</v>
      </c>
      <c r="D116" s="180">
        <v>6.0242856E7</v>
      </c>
      <c r="E116" s="180">
        <v>1758941.0</v>
      </c>
      <c r="F116" s="180">
        <v>241302.0</v>
      </c>
      <c r="G116" s="180">
        <v>207154.0</v>
      </c>
      <c r="H116" s="180">
        <v>125102.0</v>
      </c>
      <c r="I116" s="180">
        <v>4125694.0</v>
      </c>
      <c r="J116" s="180">
        <v>901147.0</v>
      </c>
      <c r="K116" s="180">
        <v>5600399.0</v>
      </c>
      <c r="L116" s="180">
        <v>3.90747299E8</v>
      </c>
      <c r="M116" s="175"/>
      <c r="N116" s="175"/>
      <c r="O116" s="175"/>
      <c r="P116" s="175"/>
      <c r="Q116" s="175"/>
      <c r="R116" s="175"/>
      <c r="S116" s="176"/>
      <c r="T116" s="176"/>
      <c r="U116" s="176"/>
      <c r="V116" s="176"/>
      <c r="W116" s="177"/>
      <c r="X116" s="177"/>
      <c r="Y116" s="177"/>
      <c r="Z116" s="177"/>
    </row>
    <row r="117" ht="15.75" customHeight="1">
      <c r="A117" s="178">
        <v>1.58523318E8</v>
      </c>
      <c r="B117" s="179" t="s">
        <v>559</v>
      </c>
      <c r="C117" s="180">
        <v>2.7566438E7</v>
      </c>
      <c r="D117" s="180">
        <v>3.9077552E7</v>
      </c>
      <c r="E117" s="180">
        <v>2705416.0</v>
      </c>
      <c r="F117" s="180">
        <v>4532932.0</v>
      </c>
      <c r="G117" s="180">
        <v>461279.0</v>
      </c>
      <c r="H117" s="180">
        <v>139027.0</v>
      </c>
      <c r="I117" s="180">
        <v>2063966.0</v>
      </c>
      <c r="J117" s="180">
        <v>802632.0</v>
      </c>
      <c r="K117" s="180">
        <v>7999836.0</v>
      </c>
      <c r="L117" s="180">
        <v>5.1726661E8</v>
      </c>
      <c r="M117" s="175"/>
      <c r="N117" s="175"/>
      <c r="O117" s="175"/>
      <c r="P117" s="175"/>
      <c r="Q117" s="175"/>
      <c r="R117" s="175"/>
      <c r="S117" s="176"/>
      <c r="T117" s="176"/>
      <c r="U117" s="176"/>
      <c r="V117" s="176"/>
      <c r="W117" s="177"/>
      <c r="X117" s="177"/>
      <c r="Y117" s="177"/>
      <c r="Z117" s="177"/>
    </row>
    <row r="118" ht="15.75" customHeight="1">
      <c r="A118" s="178">
        <v>1.69254168E8</v>
      </c>
      <c r="B118" s="179" t="s">
        <v>560</v>
      </c>
      <c r="C118" s="180">
        <v>2.7522911E7</v>
      </c>
      <c r="D118" s="180">
        <v>7494287.0</v>
      </c>
      <c r="E118" s="180">
        <v>1724860.0</v>
      </c>
      <c r="F118" s="180">
        <v>114706.0</v>
      </c>
      <c r="G118" s="180">
        <v>268802.0</v>
      </c>
      <c r="H118" s="180">
        <v>15088.0</v>
      </c>
      <c r="I118" s="180">
        <v>545005.0</v>
      </c>
      <c r="J118" s="180">
        <v>71167.0</v>
      </c>
      <c r="K118" s="180">
        <v>1014768.0</v>
      </c>
      <c r="L118" s="180">
        <v>0.0</v>
      </c>
      <c r="M118" s="175"/>
      <c r="N118" s="175"/>
      <c r="O118" s="175"/>
      <c r="P118" s="175"/>
      <c r="Q118" s="175"/>
      <c r="R118" s="175"/>
      <c r="S118" s="176"/>
      <c r="T118" s="176"/>
      <c r="U118" s="176"/>
      <c r="V118" s="176"/>
      <c r="W118" s="177"/>
      <c r="X118" s="177"/>
      <c r="Y118" s="177"/>
      <c r="Z118" s="177"/>
    </row>
    <row r="119" ht="15.75" customHeight="1">
      <c r="A119" s="178">
        <v>1.69483536E8</v>
      </c>
      <c r="B119" s="179" t="s">
        <v>561</v>
      </c>
      <c r="C119" s="180">
        <v>2.7385341E7</v>
      </c>
      <c r="D119" s="180">
        <v>3.6951385E7</v>
      </c>
      <c r="E119" s="180">
        <v>715800.0</v>
      </c>
      <c r="F119" s="180">
        <v>334686.0</v>
      </c>
      <c r="G119" s="180">
        <v>1042941.0</v>
      </c>
      <c r="H119" s="180">
        <v>833214.0</v>
      </c>
      <c r="I119" s="180">
        <v>2064017.0</v>
      </c>
      <c r="J119" s="180">
        <v>541277.0</v>
      </c>
      <c r="K119" s="180">
        <v>4816135.0</v>
      </c>
      <c r="L119" s="180">
        <v>3.14368575E8</v>
      </c>
      <c r="M119" s="175"/>
      <c r="N119" s="175"/>
      <c r="O119" s="175"/>
      <c r="P119" s="175"/>
      <c r="Q119" s="175"/>
      <c r="R119" s="175"/>
      <c r="S119" s="176"/>
      <c r="T119" s="176"/>
      <c r="U119" s="176"/>
      <c r="V119" s="176"/>
      <c r="W119" s="177"/>
      <c r="X119" s="177"/>
      <c r="Y119" s="177"/>
      <c r="Z119" s="177"/>
    </row>
    <row r="120" ht="15.75" customHeight="1">
      <c r="A120" s="178">
        <v>1.695262E8</v>
      </c>
      <c r="B120" s="179" t="s">
        <v>562</v>
      </c>
      <c r="C120" s="180">
        <v>2.7290963E7</v>
      </c>
      <c r="D120" s="180">
        <v>3.1463074E7</v>
      </c>
      <c r="E120" s="180">
        <v>1395298.0</v>
      </c>
      <c r="F120" s="180">
        <v>477471.0</v>
      </c>
      <c r="G120" s="180">
        <v>713924.0</v>
      </c>
      <c r="H120" s="180">
        <v>598353.0</v>
      </c>
      <c r="I120" s="180">
        <v>2477626.0</v>
      </c>
      <c r="J120" s="180">
        <v>138503.0</v>
      </c>
      <c r="K120" s="180">
        <v>4405877.0</v>
      </c>
      <c r="L120" s="180">
        <v>1.75361493E8</v>
      </c>
      <c r="M120" s="175"/>
      <c r="N120" s="175"/>
      <c r="O120" s="175"/>
      <c r="P120" s="175"/>
      <c r="Q120" s="175"/>
      <c r="R120" s="175"/>
      <c r="S120" s="176"/>
      <c r="T120" s="176"/>
      <c r="U120" s="176"/>
      <c r="V120" s="176"/>
      <c r="W120" s="177"/>
      <c r="X120" s="177"/>
      <c r="Y120" s="177"/>
      <c r="Z120" s="177"/>
    </row>
    <row r="121" ht="15.75" customHeight="1">
      <c r="A121" s="178">
        <v>1.69177112E8</v>
      </c>
      <c r="B121" s="179" t="s">
        <v>563</v>
      </c>
      <c r="C121" s="180">
        <v>2.7216719E7</v>
      </c>
      <c r="D121" s="180">
        <v>1.5465787E7</v>
      </c>
      <c r="E121" s="180">
        <v>837347.0</v>
      </c>
      <c r="F121" s="180">
        <v>284428.0</v>
      </c>
      <c r="G121" s="180">
        <v>198558.0</v>
      </c>
      <c r="H121" s="180">
        <v>130849.0</v>
      </c>
      <c r="I121" s="180">
        <v>1137287.0</v>
      </c>
      <c r="J121" s="180">
        <v>155776.0</v>
      </c>
      <c r="K121" s="180">
        <v>1906898.0</v>
      </c>
      <c r="L121" s="180">
        <v>6.1164089E7</v>
      </c>
      <c r="M121" s="175"/>
      <c r="N121" s="175"/>
      <c r="O121" s="175"/>
      <c r="P121" s="175"/>
      <c r="Q121" s="175"/>
      <c r="R121" s="175"/>
      <c r="S121" s="176"/>
      <c r="T121" s="176"/>
      <c r="U121" s="176"/>
      <c r="V121" s="176"/>
      <c r="W121" s="177"/>
      <c r="X121" s="177"/>
      <c r="Y121" s="177"/>
      <c r="Z121" s="177"/>
    </row>
    <row r="122" ht="15.75" customHeight="1">
      <c r="A122" s="178">
        <v>1.69491809E8</v>
      </c>
      <c r="B122" s="179" t="s">
        <v>564</v>
      </c>
      <c r="C122" s="180">
        <v>2.7203382E7</v>
      </c>
      <c r="D122" s="180">
        <v>4192432.0</v>
      </c>
      <c r="E122" s="180">
        <v>197224.0</v>
      </c>
      <c r="F122" s="180">
        <v>105531.0</v>
      </c>
      <c r="G122" s="180">
        <v>329848.0</v>
      </c>
      <c r="H122" s="180">
        <v>104405.0</v>
      </c>
      <c r="I122" s="180">
        <v>227025.0</v>
      </c>
      <c r="J122" s="180">
        <v>41188.0</v>
      </c>
      <c r="K122" s="180">
        <v>807997.0</v>
      </c>
      <c r="L122" s="180">
        <v>6.8821639E7</v>
      </c>
      <c r="M122" s="175"/>
      <c r="N122" s="175"/>
      <c r="O122" s="175"/>
      <c r="P122" s="175"/>
      <c r="Q122" s="175"/>
      <c r="R122" s="175"/>
      <c r="S122" s="176"/>
      <c r="T122" s="176"/>
      <c r="U122" s="176"/>
      <c r="V122" s="176"/>
      <c r="W122" s="177"/>
      <c r="X122" s="177"/>
      <c r="Y122" s="177"/>
      <c r="Z122" s="177"/>
    </row>
    <row r="123" ht="15.75" customHeight="1">
      <c r="A123" s="178">
        <v>1.69099766E8</v>
      </c>
      <c r="B123" s="179" t="s">
        <v>565</v>
      </c>
      <c r="C123" s="180">
        <v>2.6836017E7</v>
      </c>
      <c r="D123" s="180">
        <v>1.8391346E7</v>
      </c>
      <c r="E123" s="180">
        <v>524464.0</v>
      </c>
      <c r="F123" s="180">
        <v>24864.0</v>
      </c>
      <c r="G123" s="180">
        <v>41502.0</v>
      </c>
      <c r="H123" s="180">
        <v>91615.0</v>
      </c>
      <c r="I123" s="180">
        <v>1482869.0</v>
      </c>
      <c r="J123" s="180">
        <v>155411.0</v>
      </c>
      <c r="K123" s="180">
        <v>1796261.0</v>
      </c>
      <c r="L123" s="180">
        <v>1.2000001E7</v>
      </c>
      <c r="M123" s="175"/>
      <c r="N123" s="175"/>
      <c r="O123" s="175"/>
      <c r="P123" s="175"/>
      <c r="Q123" s="175"/>
      <c r="R123" s="175"/>
      <c r="S123" s="176"/>
      <c r="T123" s="176"/>
      <c r="U123" s="176"/>
      <c r="V123" s="176"/>
      <c r="W123" s="177"/>
      <c r="X123" s="177"/>
      <c r="Y123" s="177"/>
      <c r="Z123" s="177"/>
    </row>
    <row r="124" ht="15.75" customHeight="1">
      <c r="A124" s="178">
        <v>1.69194245E8</v>
      </c>
      <c r="B124" s="179" t="s">
        <v>566</v>
      </c>
      <c r="C124" s="180">
        <v>2.6787426E7</v>
      </c>
      <c r="D124" s="180">
        <v>3.395417E7</v>
      </c>
      <c r="E124" s="180">
        <v>1790074.0</v>
      </c>
      <c r="F124" s="180">
        <v>7341784.0</v>
      </c>
      <c r="G124" s="180">
        <v>471272.0</v>
      </c>
      <c r="H124" s="180">
        <v>559670.0</v>
      </c>
      <c r="I124" s="180">
        <v>1878147.0</v>
      </c>
      <c r="J124" s="180">
        <v>526156.0</v>
      </c>
      <c r="K124" s="180">
        <v>1.0777029E7</v>
      </c>
      <c r="L124" s="180">
        <v>1.67680003E8</v>
      </c>
      <c r="M124" s="175"/>
      <c r="N124" s="175"/>
      <c r="O124" s="175"/>
      <c r="P124" s="175"/>
      <c r="Q124" s="175"/>
      <c r="R124" s="175"/>
      <c r="S124" s="176"/>
      <c r="T124" s="176"/>
      <c r="U124" s="176"/>
      <c r="V124" s="176"/>
      <c r="W124" s="177"/>
      <c r="X124" s="177"/>
      <c r="Y124" s="177"/>
      <c r="Z124" s="177"/>
    </row>
    <row r="125" ht="15.75" customHeight="1">
      <c r="A125" s="178">
        <v>1.69528837E8</v>
      </c>
      <c r="B125" s="179" t="s">
        <v>567</v>
      </c>
      <c r="C125" s="180">
        <v>2.6755432E7</v>
      </c>
      <c r="D125" s="180">
        <v>1586651.0</v>
      </c>
      <c r="E125" s="180">
        <v>372957.0</v>
      </c>
      <c r="F125" s="180">
        <v>16568.0</v>
      </c>
      <c r="G125" s="180">
        <v>96294.0</v>
      </c>
      <c r="H125" s="180">
        <v>19360.0</v>
      </c>
      <c r="I125" s="180">
        <v>56553.0</v>
      </c>
      <c r="J125" s="180">
        <v>37389.0</v>
      </c>
      <c r="K125" s="180">
        <v>226164.0</v>
      </c>
      <c r="L125" s="180">
        <v>5.9048E7</v>
      </c>
      <c r="M125" s="175"/>
      <c r="N125" s="175"/>
      <c r="O125" s="175"/>
      <c r="P125" s="175"/>
      <c r="Q125" s="175"/>
      <c r="R125" s="175"/>
      <c r="S125" s="176"/>
      <c r="T125" s="176"/>
      <c r="U125" s="176"/>
      <c r="V125" s="176"/>
      <c r="W125" s="177"/>
      <c r="X125" s="177"/>
      <c r="Y125" s="177"/>
      <c r="Z125" s="177"/>
    </row>
    <row r="126" ht="15.75" customHeight="1">
      <c r="A126" s="178">
        <v>1.70194619E8</v>
      </c>
      <c r="B126" s="179" t="s">
        <v>568</v>
      </c>
      <c r="C126" s="180">
        <v>2.672008E7</v>
      </c>
      <c r="D126" s="180">
        <v>4.5532799E7</v>
      </c>
      <c r="E126" s="180">
        <v>951007.0</v>
      </c>
      <c r="F126" s="180">
        <v>578345.0</v>
      </c>
      <c r="G126" s="180">
        <v>226321.0</v>
      </c>
      <c r="H126" s="180">
        <v>44502.0</v>
      </c>
      <c r="I126" s="180">
        <v>2341784.0</v>
      </c>
      <c r="J126" s="180">
        <v>1068432.0</v>
      </c>
      <c r="K126" s="180">
        <v>4259384.0</v>
      </c>
      <c r="L126" s="180">
        <v>2.58622454E8</v>
      </c>
      <c r="M126" s="175"/>
      <c r="N126" s="175"/>
      <c r="O126" s="175"/>
      <c r="P126" s="175"/>
      <c r="Q126" s="175"/>
      <c r="R126" s="175"/>
      <c r="S126" s="176"/>
      <c r="T126" s="176"/>
      <c r="U126" s="176"/>
      <c r="V126" s="176"/>
      <c r="W126" s="177"/>
      <c r="X126" s="177"/>
      <c r="Y126" s="177"/>
      <c r="Z126" s="177"/>
    </row>
    <row r="127" ht="15.75" customHeight="1">
      <c r="A127" s="178">
        <v>1.65638487E8</v>
      </c>
      <c r="B127" s="179" t="s">
        <v>569</v>
      </c>
      <c r="C127" s="180">
        <v>2.6599085E7</v>
      </c>
      <c r="D127" s="180">
        <v>1.5539234E7</v>
      </c>
      <c r="E127" s="180">
        <v>1813044.0</v>
      </c>
      <c r="F127" s="180">
        <v>1015704.0</v>
      </c>
      <c r="G127" s="180">
        <v>954564.0</v>
      </c>
      <c r="H127" s="180">
        <v>802699.0</v>
      </c>
      <c r="I127" s="180">
        <v>698731.0</v>
      </c>
      <c r="J127" s="180">
        <v>161443.0</v>
      </c>
      <c r="K127" s="180">
        <v>3633141.0</v>
      </c>
      <c r="L127" s="180">
        <v>9766688.0</v>
      </c>
      <c r="M127" s="175"/>
      <c r="N127" s="175"/>
      <c r="O127" s="175"/>
      <c r="P127" s="175"/>
      <c r="Q127" s="175"/>
      <c r="R127" s="175"/>
      <c r="S127" s="176"/>
      <c r="T127" s="176"/>
      <c r="U127" s="176"/>
      <c r="V127" s="176"/>
      <c r="W127" s="177"/>
      <c r="X127" s="177"/>
      <c r="Y127" s="177"/>
      <c r="Z127" s="177"/>
    </row>
    <row r="128" ht="15.75" customHeight="1">
      <c r="A128" s="178">
        <v>1.69177798E8</v>
      </c>
      <c r="B128" s="179" t="s">
        <v>570</v>
      </c>
      <c r="C128" s="180">
        <v>2.6594705E7</v>
      </c>
      <c r="D128" s="180">
        <v>3.3352433E7</v>
      </c>
      <c r="E128" s="180">
        <v>351799.0</v>
      </c>
      <c r="F128" s="180">
        <v>1605195.0</v>
      </c>
      <c r="G128" s="180">
        <v>644906.0</v>
      </c>
      <c r="H128" s="180">
        <v>341198.0</v>
      </c>
      <c r="I128" s="180">
        <v>2276999.0</v>
      </c>
      <c r="J128" s="180">
        <v>380340.0</v>
      </c>
      <c r="K128" s="180">
        <v>5248638.0</v>
      </c>
      <c r="L128" s="180">
        <v>1.3414E9</v>
      </c>
      <c r="M128" s="175"/>
      <c r="N128" s="175"/>
      <c r="O128" s="175"/>
      <c r="P128" s="175"/>
      <c r="Q128" s="175"/>
      <c r="R128" s="175"/>
      <c r="S128" s="176"/>
      <c r="T128" s="176"/>
      <c r="U128" s="176"/>
      <c r="V128" s="176"/>
      <c r="W128" s="177"/>
      <c r="X128" s="177"/>
      <c r="Y128" s="177"/>
      <c r="Z128" s="177"/>
    </row>
    <row r="129" ht="15.75" customHeight="1">
      <c r="A129" s="178">
        <v>1.65678226E8</v>
      </c>
      <c r="B129" s="179" t="s">
        <v>571</v>
      </c>
      <c r="C129" s="180">
        <v>2.6572763E7</v>
      </c>
      <c r="D129" s="180">
        <v>1.7008723E7</v>
      </c>
      <c r="E129" s="180">
        <v>556495.0</v>
      </c>
      <c r="F129" s="180">
        <v>686739.0</v>
      </c>
      <c r="G129" s="180">
        <v>375456.0</v>
      </c>
      <c r="H129" s="180">
        <v>625791.0</v>
      </c>
      <c r="I129" s="180">
        <v>1267700.0</v>
      </c>
      <c r="J129" s="180">
        <v>47015.0</v>
      </c>
      <c r="K129" s="180">
        <v>3002701.0</v>
      </c>
      <c r="L129" s="180">
        <v>2.03395396E8</v>
      </c>
      <c r="M129" s="175"/>
      <c r="N129" s="175"/>
      <c r="O129" s="175"/>
      <c r="P129" s="175"/>
      <c r="Q129" s="175"/>
      <c r="R129" s="175"/>
      <c r="S129" s="176"/>
      <c r="T129" s="176"/>
      <c r="U129" s="176"/>
      <c r="V129" s="176"/>
      <c r="W129" s="177"/>
      <c r="X129" s="177"/>
      <c r="Y129" s="177"/>
      <c r="Z129" s="177"/>
    </row>
    <row r="130" ht="15.75" customHeight="1">
      <c r="A130" s="178">
        <v>1.69516762E8</v>
      </c>
      <c r="B130" s="179" t="s">
        <v>572</v>
      </c>
      <c r="C130" s="180">
        <v>2.6554235E7</v>
      </c>
      <c r="D130" s="180">
        <v>1.4062994E7</v>
      </c>
      <c r="E130" s="180">
        <v>487865.0</v>
      </c>
      <c r="F130" s="180">
        <v>1393592.0</v>
      </c>
      <c r="G130" s="180">
        <v>1205390.0</v>
      </c>
      <c r="H130" s="180">
        <v>443109.0</v>
      </c>
      <c r="I130" s="180">
        <v>811244.0</v>
      </c>
      <c r="J130" s="180">
        <v>74431.0</v>
      </c>
      <c r="K130" s="180">
        <v>3927766.0</v>
      </c>
      <c r="L130" s="180">
        <v>1.05239482E8</v>
      </c>
      <c r="M130" s="175"/>
      <c r="N130" s="175"/>
      <c r="O130" s="175"/>
      <c r="P130" s="175"/>
      <c r="Q130" s="175"/>
      <c r="R130" s="175"/>
      <c r="S130" s="176"/>
      <c r="T130" s="176"/>
      <c r="U130" s="176"/>
      <c r="V130" s="176"/>
      <c r="W130" s="177"/>
      <c r="X130" s="177"/>
      <c r="Y130" s="177"/>
      <c r="Z130" s="177"/>
    </row>
    <row r="131" ht="15.75" customHeight="1">
      <c r="A131" s="178">
        <v>1.69399312E8</v>
      </c>
      <c r="B131" s="179" t="s">
        <v>573</v>
      </c>
      <c r="C131" s="180">
        <v>2.6421154E7</v>
      </c>
      <c r="D131" s="180">
        <v>1.0165512E7</v>
      </c>
      <c r="E131" s="180">
        <v>374150.0</v>
      </c>
      <c r="F131" s="180">
        <v>160963.0</v>
      </c>
      <c r="G131" s="180">
        <v>181227.0</v>
      </c>
      <c r="H131" s="180">
        <v>171914.0</v>
      </c>
      <c r="I131" s="180">
        <v>611445.0</v>
      </c>
      <c r="J131" s="180">
        <v>148438.0</v>
      </c>
      <c r="K131" s="180">
        <v>1273987.0</v>
      </c>
      <c r="L131" s="180">
        <v>9.605E7</v>
      </c>
      <c r="M131" s="175"/>
      <c r="N131" s="175"/>
      <c r="O131" s="175"/>
      <c r="P131" s="175"/>
      <c r="Q131" s="175"/>
      <c r="R131" s="175"/>
      <c r="S131" s="176"/>
      <c r="T131" s="176"/>
      <c r="U131" s="176"/>
      <c r="V131" s="176"/>
      <c r="W131" s="177"/>
      <c r="X131" s="177"/>
      <c r="Y131" s="177"/>
      <c r="Z131" s="177"/>
    </row>
    <row r="132" ht="15.75" customHeight="1">
      <c r="A132" s="178">
        <v>1.68987732E8</v>
      </c>
      <c r="B132" s="179" t="s">
        <v>574</v>
      </c>
      <c r="C132" s="180">
        <v>2.6402513E7</v>
      </c>
      <c r="D132" s="180">
        <v>1.051722E7</v>
      </c>
      <c r="E132" s="180">
        <v>400401.0</v>
      </c>
      <c r="F132" s="180">
        <v>1238410.0</v>
      </c>
      <c r="G132" s="180">
        <v>319697.0</v>
      </c>
      <c r="H132" s="180">
        <v>102306.0</v>
      </c>
      <c r="I132" s="180">
        <v>809966.0</v>
      </c>
      <c r="J132" s="180">
        <v>56063.0</v>
      </c>
      <c r="K132" s="180">
        <v>2526442.0</v>
      </c>
      <c r="L132" s="180">
        <v>1.329777099E9</v>
      </c>
      <c r="M132" s="175"/>
      <c r="N132" s="175"/>
      <c r="O132" s="175"/>
      <c r="P132" s="175"/>
      <c r="Q132" s="175"/>
      <c r="R132" s="175"/>
      <c r="S132" s="176"/>
      <c r="T132" s="176"/>
      <c r="U132" s="176"/>
      <c r="V132" s="176"/>
      <c r="W132" s="177"/>
      <c r="X132" s="177"/>
      <c r="Y132" s="177"/>
      <c r="Z132" s="177"/>
    </row>
    <row r="133" ht="15.75" customHeight="1">
      <c r="A133" s="178">
        <v>1.66984261E8</v>
      </c>
      <c r="B133" s="179" t="s">
        <v>575</v>
      </c>
      <c r="C133" s="180">
        <v>2.6368802E7</v>
      </c>
      <c r="D133" s="180">
        <v>4.4636178E7</v>
      </c>
      <c r="E133" s="180">
        <v>2459389.0</v>
      </c>
      <c r="F133" s="180">
        <v>1804874.0</v>
      </c>
      <c r="G133" s="180">
        <v>625198.0</v>
      </c>
      <c r="H133" s="180">
        <v>873902.0</v>
      </c>
      <c r="I133" s="180">
        <v>3366170.0</v>
      </c>
      <c r="J133" s="180">
        <v>293375.0</v>
      </c>
      <c r="K133" s="180">
        <v>6963519.0</v>
      </c>
      <c r="L133" s="180">
        <v>1.9121839E7</v>
      </c>
      <c r="M133" s="175"/>
      <c r="N133" s="175"/>
      <c r="O133" s="175"/>
      <c r="P133" s="175"/>
      <c r="Q133" s="175"/>
      <c r="R133" s="175"/>
      <c r="S133" s="176"/>
      <c r="T133" s="176"/>
      <c r="U133" s="176"/>
      <c r="V133" s="176"/>
      <c r="W133" s="177"/>
      <c r="X133" s="177"/>
      <c r="Y133" s="177"/>
      <c r="Z133" s="177"/>
    </row>
    <row r="134" ht="15.75" customHeight="1">
      <c r="A134" s="178">
        <v>7.2089922E7</v>
      </c>
      <c r="B134" s="179" t="s">
        <v>576</v>
      </c>
      <c r="C134" s="180">
        <v>2.6285974E7</v>
      </c>
      <c r="D134" s="180">
        <v>1.3690035E7</v>
      </c>
      <c r="E134" s="180">
        <v>821974.0</v>
      </c>
      <c r="F134" s="180">
        <v>570276.0</v>
      </c>
      <c r="G134" s="180">
        <v>1082850.0</v>
      </c>
      <c r="H134" s="180">
        <v>541280.0</v>
      </c>
      <c r="I134" s="180">
        <v>715654.0</v>
      </c>
      <c r="J134" s="180">
        <v>104431.0</v>
      </c>
      <c r="K134" s="180">
        <v>3014491.0</v>
      </c>
      <c r="L134" s="180">
        <v>2.0977667E8</v>
      </c>
      <c r="M134" s="175"/>
      <c r="N134" s="175"/>
      <c r="O134" s="175"/>
      <c r="P134" s="175"/>
      <c r="Q134" s="175"/>
      <c r="R134" s="175"/>
      <c r="S134" s="176"/>
      <c r="T134" s="176"/>
      <c r="U134" s="176"/>
      <c r="V134" s="176"/>
      <c r="W134" s="177"/>
      <c r="X134" s="177"/>
      <c r="Y134" s="177"/>
      <c r="Z134" s="177"/>
    </row>
    <row r="135" ht="15.75" customHeight="1">
      <c r="A135" s="178">
        <v>1.69579073E8</v>
      </c>
      <c r="B135" s="179" t="s">
        <v>577</v>
      </c>
      <c r="C135" s="180">
        <v>2.6206988E7</v>
      </c>
      <c r="D135" s="180">
        <v>5681961.0</v>
      </c>
      <c r="E135" s="180">
        <v>610100.0</v>
      </c>
      <c r="F135" s="180">
        <v>96976.0</v>
      </c>
      <c r="G135" s="180">
        <v>310595.0</v>
      </c>
      <c r="H135" s="180">
        <v>137609.0</v>
      </c>
      <c r="I135" s="180">
        <v>350750.0</v>
      </c>
      <c r="J135" s="180">
        <v>49172.0</v>
      </c>
      <c r="K135" s="180">
        <v>945102.0</v>
      </c>
      <c r="L135" s="180">
        <v>1.27089861E8</v>
      </c>
      <c r="M135" s="175"/>
      <c r="N135" s="175"/>
      <c r="O135" s="175"/>
      <c r="P135" s="175"/>
      <c r="Q135" s="175"/>
      <c r="R135" s="175"/>
      <c r="S135" s="176"/>
      <c r="T135" s="176"/>
      <c r="U135" s="176"/>
      <c r="V135" s="176"/>
      <c r="W135" s="177"/>
      <c r="X135" s="177"/>
      <c r="Y135" s="177"/>
      <c r="Z135" s="177"/>
    </row>
    <row r="136" ht="15.75" customHeight="1">
      <c r="A136" s="178">
        <v>1.69486584E8</v>
      </c>
      <c r="B136" s="179" t="s">
        <v>578</v>
      </c>
      <c r="C136" s="180">
        <v>2.617467E7</v>
      </c>
      <c r="D136" s="180">
        <v>1.679755E7</v>
      </c>
      <c r="E136" s="180">
        <v>1121359.0</v>
      </c>
      <c r="F136" s="180">
        <v>227144.0</v>
      </c>
      <c r="G136" s="180">
        <v>357746.0</v>
      </c>
      <c r="H136" s="180">
        <v>316315.0</v>
      </c>
      <c r="I136" s="180">
        <v>916303.0</v>
      </c>
      <c r="J136" s="180">
        <v>280417.0</v>
      </c>
      <c r="K136" s="180">
        <v>2097925.0</v>
      </c>
      <c r="L136" s="180">
        <v>3.43245061E8</v>
      </c>
      <c r="M136" s="175"/>
      <c r="N136" s="175"/>
      <c r="O136" s="175"/>
      <c r="P136" s="175"/>
      <c r="Q136" s="175"/>
      <c r="R136" s="175"/>
      <c r="S136" s="176"/>
      <c r="T136" s="176"/>
      <c r="U136" s="176"/>
      <c r="V136" s="176"/>
      <c r="W136" s="177"/>
      <c r="X136" s="177"/>
      <c r="Y136" s="177"/>
      <c r="Z136" s="177"/>
    </row>
    <row r="137" ht="15.75" customHeight="1">
      <c r="A137" s="178">
        <v>1.69590714E8</v>
      </c>
      <c r="B137" s="179" t="s">
        <v>579</v>
      </c>
      <c r="C137" s="180">
        <v>2.5850436E7</v>
      </c>
      <c r="D137" s="180">
        <v>4.5986282E7</v>
      </c>
      <c r="E137" s="180">
        <v>1638076.0</v>
      </c>
      <c r="F137" s="180">
        <v>382741.0</v>
      </c>
      <c r="G137" s="180">
        <v>402585.0</v>
      </c>
      <c r="H137" s="180">
        <v>899131.0</v>
      </c>
      <c r="I137" s="180">
        <v>3970530.0</v>
      </c>
      <c r="J137" s="180">
        <v>90137.0</v>
      </c>
      <c r="K137" s="180">
        <v>5745124.0</v>
      </c>
      <c r="L137" s="180">
        <v>1.71991603E8</v>
      </c>
      <c r="M137" s="175"/>
      <c r="N137" s="175"/>
      <c r="O137" s="175"/>
      <c r="P137" s="175"/>
      <c r="Q137" s="175"/>
      <c r="R137" s="175"/>
      <c r="S137" s="176"/>
      <c r="T137" s="176"/>
      <c r="U137" s="176"/>
      <c r="V137" s="176"/>
      <c r="W137" s="177"/>
      <c r="X137" s="177"/>
      <c r="Y137" s="177"/>
      <c r="Z137" s="177"/>
    </row>
    <row r="138" ht="15.75" customHeight="1">
      <c r="A138" s="178">
        <v>1.65503276E8</v>
      </c>
      <c r="B138" s="179" t="s">
        <v>580</v>
      </c>
      <c r="C138" s="180">
        <v>2.5729629E7</v>
      </c>
      <c r="D138" s="180">
        <v>1.12899583E8</v>
      </c>
      <c r="E138" s="180">
        <v>2041599.0</v>
      </c>
      <c r="F138" s="180">
        <v>511228.0</v>
      </c>
      <c r="G138" s="180">
        <v>575548.0</v>
      </c>
      <c r="H138" s="180">
        <v>692223.0</v>
      </c>
      <c r="I138" s="180">
        <v>7996437.0</v>
      </c>
      <c r="J138" s="180">
        <v>1445649.0</v>
      </c>
      <c r="K138" s="180">
        <v>1.1221085E7</v>
      </c>
      <c r="L138" s="180">
        <v>2.0409378E8</v>
      </c>
      <c r="M138" s="175"/>
      <c r="N138" s="175"/>
      <c r="O138" s="175"/>
      <c r="P138" s="175"/>
      <c r="Q138" s="175"/>
      <c r="R138" s="175"/>
      <c r="S138" s="176"/>
      <c r="T138" s="176"/>
      <c r="U138" s="176"/>
      <c r="V138" s="176"/>
      <c r="W138" s="177"/>
      <c r="X138" s="177"/>
      <c r="Y138" s="177"/>
      <c r="Z138" s="177"/>
    </row>
    <row r="139" ht="15.75" customHeight="1">
      <c r="A139" s="178">
        <v>1.69515649E8</v>
      </c>
      <c r="B139" s="179" t="s">
        <v>581</v>
      </c>
      <c r="C139" s="180">
        <v>2.5610544E7</v>
      </c>
      <c r="D139" s="180">
        <v>2563776.0</v>
      </c>
      <c r="E139" s="180">
        <v>68793.0</v>
      </c>
      <c r="F139" s="180">
        <v>33331.0</v>
      </c>
      <c r="G139" s="180">
        <v>87778.0</v>
      </c>
      <c r="H139" s="180">
        <v>29606.0</v>
      </c>
      <c r="I139" s="180">
        <v>161257.0</v>
      </c>
      <c r="J139" s="180">
        <v>32528.0</v>
      </c>
      <c r="K139" s="180">
        <v>344500.0</v>
      </c>
      <c r="L139" s="180">
        <v>1.23833403E8</v>
      </c>
      <c r="M139" s="175"/>
      <c r="N139" s="175"/>
      <c r="O139" s="175"/>
      <c r="P139" s="175"/>
      <c r="Q139" s="175"/>
      <c r="R139" s="175"/>
      <c r="S139" s="176"/>
      <c r="T139" s="176"/>
      <c r="U139" s="176"/>
      <c r="V139" s="176"/>
      <c r="W139" s="177"/>
      <c r="X139" s="177"/>
      <c r="Y139" s="177"/>
      <c r="Z139" s="177"/>
    </row>
    <row r="140" ht="15.75" customHeight="1">
      <c r="A140" s="178">
        <v>1.69490134E8</v>
      </c>
      <c r="B140" s="179" t="s">
        <v>582</v>
      </c>
      <c r="C140" s="180">
        <v>2.5375655E7</v>
      </c>
      <c r="D140" s="180">
        <v>1.7892953E7</v>
      </c>
      <c r="E140" s="180">
        <v>1225427.0</v>
      </c>
      <c r="F140" s="180">
        <v>805947.0</v>
      </c>
      <c r="G140" s="180">
        <v>1187041.0</v>
      </c>
      <c r="H140" s="180">
        <v>362878.0</v>
      </c>
      <c r="I140" s="180">
        <v>1339667.0</v>
      </c>
      <c r="J140" s="180">
        <v>25475.0</v>
      </c>
      <c r="K140" s="180">
        <v>3721008.0</v>
      </c>
      <c r="L140" s="180">
        <v>6.37503325E8</v>
      </c>
      <c r="M140" s="175"/>
      <c r="N140" s="175"/>
      <c r="O140" s="175"/>
      <c r="P140" s="175"/>
      <c r="Q140" s="175"/>
      <c r="R140" s="175"/>
      <c r="S140" s="176"/>
      <c r="T140" s="176"/>
      <c r="U140" s="176"/>
      <c r="V140" s="176"/>
      <c r="W140" s="177"/>
      <c r="X140" s="177"/>
      <c r="Y140" s="177"/>
      <c r="Z140" s="177"/>
    </row>
    <row r="141" ht="15.75" customHeight="1">
      <c r="A141" s="178">
        <v>1.69527964E8</v>
      </c>
      <c r="B141" s="179" t="s">
        <v>583</v>
      </c>
      <c r="C141" s="180">
        <v>2.5357902E7</v>
      </c>
      <c r="D141" s="180">
        <v>2.1405146E7</v>
      </c>
      <c r="E141" s="180">
        <v>1139324.0</v>
      </c>
      <c r="F141" s="180">
        <v>2313261.0</v>
      </c>
      <c r="G141" s="180">
        <v>1064545.0</v>
      </c>
      <c r="H141" s="180">
        <v>199091.0</v>
      </c>
      <c r="I141" s="180">
        <v>1470372.0</v>
      </c>
      <c r="J141" s="180">
        <v>165666.0</v>
      </c>
      <c r="K141" s="180">
        <v>5212935.0</v>
      </c>
      <c r="L141" s="180">
        <v>1.03533471E8</v>
      </c>
      <c r="M141" s="175"/>
      <c r="N141" s="175"/>
      <c r="O141" s="175"/>
      <c r="P141" s="175"/>
      <c r="Q141" s="175"/>
      <c r="R141" s="175"/>
      <c r="S141" s="176"/>
      <c r="T141" s="176"/>
      <c r="U141" s="176"/>
      <c r="V141" s="176"/>
      <c r="W141" s="177"/>
      <c r="X141" s="177"/>
      <c r="Y141" s="177"/>
      <c r="Z141" s="177"/>
    </row>
    <row r="142" ht="15.75" customHeight="1">
      <c r="A142" s="178">
        <v>1.69885375E8</v>
      </c>
      <c r="B142" s="179" t="s">
        <v>584</v>
      </c>
      <c r="C142" s="180">
        <v>2.5271663E7</v>
      </c>
      <c r="D142" s="180">
        <v>2015030.0</v>
      </c>
      <c r="E142" s="180">
        <v>843929.0</v>
      </c>
      <c r="F142" s="180">
        <v>28052.0</v>
      </c>
      <c r="G142" s="180">
        <v>153476.0</v>
      </c>
      <c r="H142" s="180">
        <v>70367.0</v>
      </c>
      <c r="I142" s="180">
        <v>48202.0</v>
      </c>
      <c r="J142" s="180">
        <v>46949.0</v>
      </c>
      <c r="K142" s="180">
        <v>347046.0</v>
      </c>
      <c r="L142" s="180">
        <v>1.5655122E7</v>
      </c>
      <c r="M142" s="175"/>
      <c r="N142" s="175"/>
      <c r="O142" s="175"/>
      <c r="P142" s="175"/>
      <c r="Q142" s="175"/>
      <c r="R142" s="175"/>
      <c r="S142" s="176"/>
      <c r="T142" s="176"/>
      <c r="U142" s="176"/>
      <c r="V142" s="176"/>
      <c r="W142" s="177"/>
      <c r="X142" s="177"/>
      <c r="Y142" s="177"/>
      <c r="Z142" s="177"/>
    </row>
    <row r="143" ht="15.75" customHeight="1">
      <c r="A143" s="178">
        <v>1.69499028E8</v>
      </c>
      <c r="B143" s="179" t="s">
        <v>585</v>
      </c>
      <c r="C143" s="180">
        <v>2.5260983E7</v>
      </c>
      <c r="D143" s="180">
        <v>4315263.0</v>
      </c>
      <c r="E143" s="180">
        <v>336757.0</v>
      </c>
      <c r="F143" s="180">
        <v>483755.0</v>
      </c>
      <c r="G143" s="180">
        <v>545770.0</v>
      </c>
      <c r="H143" s="180">
        <v>37728.0</v>
      </c>
      <c r="I143" s="180">
        <v>247240.0</v>
      </c>
      <c r="J143" s="180">
        <v>25183.0</v>
      </c>
      <c r="K143" s="180">
        <v>1339676.0</v>
      </c>
      <c r="L143" s="180">
        <v>3.2223205E7</v>
      </c>
      <c r="M143" s="175"/>
      <c r="N143" s="175"/>
      <c r="O143" s="175"/>
      <c r="P143" s="175"/>
      <c r="Q143" s="175"/>
      <c r="R143" s="175"/>
      <c r="S143" s="176"/>
      <c r="T143" s="176"/>
      <c r="U143" s="176"/>
      <c r="V143" s="176"/>
      <c r="W143" s="177"/>
      <c r="X143" s="177"/>
      <c r="Y143" s="177"/>
      <c r="Z143" s="177"/>
    </row>
    <row r="144" ht="15.75" customHeight="1">
      <c r="A144" s="178">
        <v>1.69587744E8</v>
      </c>
      <c r="B144" s="179" t="s">
        <v>586</v>
      </c>
      <c r="C144" s="180">
        <v>2.5239844E7</v>
      </c>
      <c r="D144" s="180">
        <v>2.9444784E7</v>
      </c>
      <c r="E144" s="180">
        <v>942821.0</v>
      </c>
      <c r="F144" s="180">
        <v>1107592.0</v>
      </c>
      <c r="G144" s="180">
        <v>915961.0</v>
      </c>
      <c r="H144" s="180">
        <v>335291.0</v>
      </c>
      <c r="I144" s="180">
        <v>1950726.0</v>
      </c>
      <c r="J144" s="180">
        <v>327146.0</v>
      </c>
      <c r="K144" s="180">
        <v>4636716.0</v>
      </c>
      <c r="L144" s="180">
        <v>1.23745507E8</v>
      </c>
      <c r="M144" s="175"/>
      <c r="N144" s="175"/>
      <c r="O144" s="175"/>
      <c r="P144" s="175"/>
      <c r="Q144" s="175"/>
      <c r="R144" s="175"/>
      <c r="S144" s="176"/>
      <c r="T144" s="176"/>
      <c r="U144" s="176"/>
      <c r="V144" s="176"/>
      <c r="W144" s="177"/>
      <c r="X144" s="177"/>
      <c r="Y144" s="177"/>
      <c r="Z144" s="177"/>
    </row>
    <row r="145" ht="15.75" customHeight="1">
      <c r="A145" s="178">
        <v>1.16902891E8</v>
      </c>
      <c r="B145" s="179" t="s">
        <v>587</v>
      </c>
      <c r="C145" s="180">
        <v>2.5226363E7</v>
      </c>
      <c r="D145" s="180">
        <v>5.012316E7</v>
      </c>
      <c r="E145" s="180">
        <v>2953349.0</v>
      </c>
      <c r="F145" s="180">
        <v>352113.0</v>
      </c>
      <c r="G145" s="180">
        <v>1427453.0</v>
      </c>
      <c r="H145" s="180">
        <v>739113.0</v>
      </c>
      <c r="I145" s="180">
        <v>3461582.0</v>
      </c>
      <c r="J145" s="180">
        <v>481278.0</v>
      </c>
      <c r="K145" s="180">
        <v>6461539.0</v>
      </c>
      <c r="L145" s="180">
        <v>4.8073756E7</v>
      </c>
      <c r="M145" s="175"/>
      <c r="N145" s="175"/>
      <c r="O145" s="175"/>
      <c r="P145" s="175"/>
      <c r="Q145" s="175"/>
      <c r="R145" s="175"/>
      <c r="S145" s="176"/>
      <c r="T145" s="176"/>
      <c r="U145" s="176"/>
      <c r="V145" s="176"/>
      <c r="W145" s="177"/>
      <c r="X145" s="177"/>
      <c r="Y145" s="177"/>
      <c r="Z145" s="177"/>
    </row>
    <row r="146" ht="15.75" customHeight="1">
      <c r="A146" s="178">
        <v>1.71871995E8</v>
      </c>
      <c r="B146" s="179" t="s">
        <v>588</v>
      </c>
      <c r="C146" s="180">
        <v>2.5050256E7</v>
      </c>
      <c r="D146" s="180">
        <v>4111049.0</v>
      </c>
      <c r="E146" s="180">
        <v>418266.0</v>
      </c>
      <c r="F146" s="180">
        <v>1916.0</v>
      </c>
      <c r="G146" s="180">
        <v>658.0</v>
      </c>
      <c r="H146" s="180">
        <v>76090.0</v>
      </c>
      <c r="I146" s="180">
        <v>141939.0</v>
      </c>
      <c r="J146" s="180">
        <v>119280.0</v>
      </c>
      <c r="K146" s="180">
        <v>339883.0</v>
      </c>
      <c r="L146" s="180">
        <v>6.845340792E9</v>
      </c>
      <c r="M146" s="175"/>
      <c r="N146" s="175"/>
      <c r="O146" s="175"/>
      <c r="P146" s="175"/>
      <c r="Q146" s="175"/>
      <c r="R146" s="175"/>
      <c r="S146" s="176"/>
      <c r="T146" s="176"/>
      <c r="U146" s="176"/>
      <c r="V146" s="176"/>
      <c r="W146" s="177"/>
      <c r="X146" s="177"/>
      <c r="Y146" s="177"/>
      <c r="Z146" s="177"/>
    </row>
    <row r="147" ht="15.75" customHeight="1">
      <c r="A147" s="178">
        <v>1.68994793E8</v>
      </c>
      <c r="B147" s="179" t="s">
        <v>589</v>
      </c>
      <c r="C147" s="180">
        <v>2.4946653E7</v>
      </c>
      <c r="D147" s="180">
        <v>3.2637556E7</v>
      </c>
      <c r="E147" s="180">
        <v>1330866.0</v>
      </c>
      <c r="F147" s="180">
        <v>1111651.0</v>
      </c>
      <c r="G147" s="180">
        <v>1522708.0</v>
      </c>
      <c r="H147" s="180">
        <v>956805.0</v>
      </c>
      <c r="I147" s="180">
        <v>2433425.0</v>
      </c>
      <c r="J147" s="180">
        <v>60417.0</v>
      </c>
      <c r="K147" s="180">
        <v>6085006.0</v>
      </c>
      <c r="L147" s="180">
        <v>6.47349444E8</v>
      </c>
      <c r="M147" s="175"/>
      <c r="N147" s="175"/>
      <c r="O147" s="175"/>
      <c r="P147" s="175"/>
      <c r="Q147" s="175"/>
      <c r="R147" s="175"/>
      <c r="S147" s="176"/>
      <c r="T147" s="176"/>
      <c r="U147" s="176"/>
      <c r="V147" s="176"/>
      <c r="W147" s="177"/>
      <c r="X147" s="177"/>
      <c r="Y147" s="177"/>
      <c r="Z147" s="177"/>
    </row>
    <row r="148" ht="15.75" customHeight="1">
      <c r="A148" s="178">
        <v>1.69101318E8</v>
      </c>
      <c r="B148" s="179" t="s">
        <v>590</v>
      </c>
      <c r="C148" s="180">
        <v>2.4925659E7</v>
      </c>
      <c r="D148" s="180">
        <v>6.0255258E7</v>
      </c>
      <c r="E148" s="180">
        <v>1320380.0</v>
      </c>
      <c r="F148" s="180">
        <v>590622.0</v>
      </c>
      <c r="G148" s="180">
        <v>498319.0</v>
      </c>
      <c r="H148" s="180">
        <v>391639.0</v>
      </c>
      <c r="I148" s="180">
        <v>4007806.0</v>
      </c>
      <c r="J148" s="180">
        <v>874794.0</v>
      </c>
      <c r="K148" s="180">
        <v>6363180.0</v>
      </c>
      <c r="L148" s="180">
        <v>5.63815171E8</v>
      </c>
      <c r="M148" s="175"/>
      <c r="N148" s="175"/>
      <c r="O148" s="175"/>
      <c r="P148" s="175"/>
      <c r="Q148" s="175"/>
      <c r="R148" s="175"/>
      <c r="S148" s="176"/>
      <c r="T148" s="176"/>
      <c r="U148" s="176"/>
      <c r="V148" s="176"/>
      <c r="W148" s="177"/>
      <c r="X148" s="177"/>
      <c r="Y148" s="177"/>
      <c r="Z148" s="177"/>
    </row>
    <row r="149" ht="15.75" customHeight="1">
      <c r="A149" s="178">
        <v>1.65071471E8</v>
      </c>
      <c r="B149" s="179" t="s">
        <v>591</v>
      </c>
      <c r="C149" s="180">
        <v>2.4673008E7</v>
      </c>
      <c r="D149" s="180">
        <v>3.7934479E7</v>
      </c>
      <c r="E149" s="180">
        <v>2186726.0</v>
      </c>
      <c r="F149" s="180">
        <v>7393006.0</v>
      </c>
      <c r="G149" s="180">
        <v>2391478.0</v>
      </c>
      <c r="H149" s="180">
        <v>931658.0</v>
      </c>
      <c r="I149" s="180">
        <v>2359953.0</v>
      </c>
      <c r="J149" s="180">
        <v>217338.0</v>
      </c>
      <c r="K149" s="180">
        <v>1.3293433E7</v>
      </c>
      <c r="L149" s="180">
        <v>3.21423093E8</v>
      </c>
      <c r="M149" s="175"/>
      <c r="N149" s="175"/>
      <c r="O149" s="175"/>
      <c r="P149" s="175"/>
      <c r="Q149" s="175"/>
      <c r="R149" s="175"/>
      <c r="S149" s="176"/>
      <c r="T149" s="176"/>
      <c r="U149" s="176"/>
      <c r="V149" s="176"/>
      <c r="W149" s="177"/>
      <c r="X149" s="177"/>
      <c r="Y149" s="177"/>
      <c r="Z149" s="177"/>
    </row>
    <row r="150" ht="15.75" customHeight="1">
      <c r="A150" s="178">
        <v>1.69639827E8</v>
      </c>
      <c r="B150" s="179" t="s">
        <v>592</v>
      </c>
      <c r="C150" s="180">
        <v>2.4652683E7</v>
      </c>
      <c r="D150" s="180">
        <v>2.6808195E7</v>
      </c>
      <c r="E150" s="180">
        <v>437535.0</v>
      </c>
      <c r="F150" s="180">
        <v>251045.0</v>
      </c>
      <c r="G150" s="180">
        <v>264721.0</v>
      </c>
      <c r="H150" s="180">
        <v>1583541.0</v>
      </c>
      <c r="I150" s="180">
        <v>1824384.0</v>
      </c>
      <c r="J150" s="180">
        <v>82527.0</v>
      </c>
      <c r="K150" s="180">
        <v>4006218.0</v>
      </c>
      <c r="L150" s="180">
        <v>1.60221544E8</v>
      </c>
      <c r="M150" s="175"/>
      <c r="N150" s="175"/>
      <c r="O150" s="175"/>
      <c r="P150" s="175"/>
      <c r="Q150" s="175"/>
      <c r="R150" s="175"/>
      <c r="S150" s="176"/>
      <c r="T150" s="176"/>
      <c r="U150" s="176"/>
      <c r="V150" s="176"/>
      <c r="W150" s="177"/>
      <c r="X150" s="177"/>
      <c r="Y150" s="177"/>
      <c r="Z150" s="177"/>
    </row>
    <row r="151" ht="15.75" customHeight="1">
      <c r="A151" s="178">
        <v>1.69525088E8</v>
      </c>
      <c r="B151" s="179" t="s">
        <v>593</v>
      </c>
      <c r="C151" s="180">
        <v>2.4467183E7</v>
      </c>
      <c r="D151" s="180">
        <v>1153588.0</v>
      </c>
      <c r="E151" s="180">
        <v>5961.0</v>
      </c>
      <c r="F151" s="180">
        <v>36704.0</v>
      </c>
      <c r="G151" s="180">
        <v>55257.0</v>
      </c>
      <c r="H151" s="180">
        <v>24581.0</v>
      </c>
      <c r="I151" s="180">
        <v>67839.0</v>
      </c>
      <c r="J151" s="180">
        <v>12951.0</v>
      </c>
      <c r="K151" s="180">
        <v>197332.0</v>
      </c>
      <c r="L151" s="180">
        <v>1.56165406E8</v>
      </c>
      <c r="M151" s="175"/>
      <c r="N151" s="175"/>
      <c r="O151" s="175"/>
      <c r="P151" s="175"/>
      <c r="Q151" s="175"/>
      <c r="R151" s="175"/>
      <c r="S151" s="176"/>
      <c r="T151" s="176"/>
      <c r="U151" s="176"/>
      <c r="V151" s="176"/>
      <c r="W151" s="177"/>
      <c r="X151" s="177"/>
      <c r="Y151" s="177"/>
      <c r="Z151" s="177"/>
    </row>
    <row r="152" ht="15.75" customHeight="1">
      <c r="A152" s="178">
        <v>1.69522142E8</v>
      </c>
      <c r="B152" s="179" t="s">
        <v>594</v>
      </c>
      <c r="C152" s="180">
        <v>2.4402454E7</v>
      </c>
      <c r="D152" s="180">
        <v>4689815.0</v>
      </c>
      <c r="E152" s="180">
        <v>419546.0</v>
      </c>
      <c r="F152" s="180">
        <v>15999.0</v>
      </c>
      <c r="G152" s="180">
        <v>58373.0</v>
      </c>
      <c r="H152" s="180">
        <v>60810.0</v>
      </c>
      <c r="I152" s="180">
        <v>294611.0</v>
      </c>
      <c r="J152" s="180">
        <v>69026.0</v>
      </c>
      <c r="K152" s="180">
        <v>498819.0</v>
      </c>
      <c r="L152" s="180">
        <v>6.18941409E8</v>
      </c>
      <c r="M152" s="175"/>
      <c r="N152" s="175"/>
      <c r="O152" s="175"/>
      <c r="P152" s="175"/>
      <c r="Q152" s="175"/>
      <c r="R152" s="175"/>
      <c r="S152" s="176"/>
      <c r="T152" s="176"/>
      <c r="U152" s="176"/>
      <c r="V152" s="176"/>
      <c r="W152" s="177"/>
      <c r="X152" s="177"/>
      <c r="Y152" s="177"/>
      <c r="Z152" s="177"/>
    </row>
    <row r="153" ht="15.75" customHeight="1">
      <c r="A153" s="178">
        <v>1.69478691E8</v>
      </c>
      <c r="B153" s="179" t="s">
        <v>595</v>
      </c>
      <c r="C153" s="180">
        <v>2.431402E7</v>
      </c>
      <c r="D153" s="180">
        <v>5951709.0</v>
      </c>
      <c r="E153" s="180">
        <v>185745.0</v>
      </c>
      <c r="F153" s="180">
        <v>158588.0</v>
      </c>
      <c r="G153" s="180">
        <v>55870.0</v>
      </c>
      <c r="H153" s="180">
        <v>62118.0</v>
      </c>
      <c r="I153" s="180">
        <v>534124.0</v>
      </c>
      <c r="J153" s="180">
        <v>10927.0</v>
      </c>
      <c r="K153" s="180">
        <v>821627.0</v>
      </c>
      <c r="L153" s="180">
        <v>8.3747733E7</v>
      </c>
      <c r="M153" s="175"/>
      <c r="N153" s="175"/>
      <c r="O153" s="175"/>
      <c r="P153" s="175"/>
      <c r="Q153" s="175"/>
      <c r="R153" s="175"/>
      <c r="S153" s="176"/>
      <c r="T153" s="176"/>
      <c r="U153" s="176"/>
      <c r="V153" s="176"/>
      <c r="W153" s="177"/>
      <c r="X153" s="177"/>
      <c r="Y153" s="177"/>
      <c r="Z153" s="177"/>
    </row>
    <row r="154" ht="15.75" customHeight="1">
      <c r="A154" s="178">
        <v>1.69539904E8</v>
      </c>
      <c r="B154" s="179" t="s">
        <v>596</v>
      </c>
      <c r="C154" s="180">
        <v>2.4220348E7</v>
      </c>
      <c r="D154" s="180">
        <v>3401084.0</v>
      </c>
      <c r="E154" s="180">
        <v>632331.0</v>
      </c>
      <c r="F154" s="180">
        <v>31031.0</v>
      </c>
      <c r="G154" s="180">
        <v>181565.0</v>
      </c>
      <c r="H154" s="180">
        <v>40507.0</v>
      </c>
      <c r="I154" s="180">
        <v>143178.0</v>
      </c>
      <c r="J154" s="180">
        <v>71897.0</v>
      </c>
      <c r="K154" s="180">
        <v>468178.0</v>
      </c>
      <c r="L154" s="180">
        <v>3.20737793E8</v>
      </c>
      <c r="M154" s="175"/>
      <c r="N154" s="175"/>
      <c r="O154" s="175"/>
      <c r="P154" s="175"/>
      <c r="Q154" s="175"/>
      <c r="R154" s="175"/>
      <c r="S154" s="176"/>
      <c r="T154" s="176"/>
      <c r="U154" s="176"/>
      <c r="V154" s="176"/>
      <c r="W154" s="177"/>
      <c r="X154" s="177"/>
      <c r="Y154" s="177"/>
      <c r="Z154" s="177"/>
    </row>
    <row r="155" ht="15.75" customHeight="1">
      <c r="A155" s="178">
        <v>1.69525548E8</v>
      </c>
      <c r="B155" s="179" t="s">
        <v>597</v>
      </c>
      <c r="C155" s="180">
        <v>2.4120161E7</v>
      </c>
      <c r="D155" s="180">
        <v>1.0293878E7</v>
      </c>
      <c r="E155" s="180">
        <v>662741.0</v>
      </c>
      <c r="F155" s="180">
        <v>208532.0</v>
      </c>
      <c r="G155" s="180">
        <v>418553.0</v>
      </c>
      <c r="H155" s="180">
        <v>1020564.0</v>
      </c>
      <c r="I155" s="180">
        <v>439837.0</v>
      </c>
      <c r="J155" s="180">
        <v>46722.0</v>
      </c>
      <c r="K155" s="180">
        <v>2134208.0</v>
      </c>
      <c r="L155" s="180">
        <v>4.09100001E8</v>
      </c>
      <c r="M155" s="175"/>
      <c r="N155" s="175"/>
      <c r="O155" s="175"/>
      <c r="P155" s="175"/>
      <c r="Q155" s="175"/>
      <c r="R155" s="175"/>
      <c r="S155" s="176"/>
      <c r="T155" s="176"/>
      <c r="U155" s="176"/>
      <c r="V155" s="176"/>
      <c r="W155" s="177"/>
      <c r="X155" s="177"/>
      <c r="Y155" s="177"/>
      <c r="Z155" s="177"/>
    </row>
    <row r="156" ht="15.75" customHeight="1">
      <c r="A156" s="178">
        <v>1.69484572E8</v>
      </c>
      <c r="B156" s="179" t="s">
        <v>598</v>
      </c>
      <c r="C156" s="180">
        <v>2.4039503E7</v>
      </c>
      <c r="D156" s="180">
        <v>1.04712888E8</v>
      </c>
      <c r="E156" s="180">
        <v>1148439.0</v>
      </c>
      <c r="F156" s="180">
        <v>632611.0</v>
      </c>
      <c r="G156" s="180">
        <v>542442.0</v>
      </c>
      <c r="H156" s="180">
        <v>263343.0</v>
      </c>
      <c r="I156" s="180">
        <v>7936473.0</v>
      </c>
      <c r="J156" s="180">
        <v>1154169.0</v>
      </c>
      <c r="K156" s="180">
        <v>1.0529038E7</v>
      </c>
      <c r="L156" s="180">
        <v>2.2309944E8</v>
      </c>
      <c r="M156" s="175"/>
      <c r="N156" s="175"/>
      <c r="O156" s="175"/>
      <c r="P156" s="175"/>
      <c r="Q156" s="175"/>
      <c r="R156" s="175"/>
      <c r="S156" s="176"/>
      <c r="T156" s="176"/>
      <c r="U156" s="176"/>
      <c r="V156" s="176"/>
      <c r="W156" s="177"/>
      <c r="X156" s="177"/>
      <c r="Y156" s="177"/>
      <c r="Z156" s="177"/>
    </row>
    <row r="157" ht="15.75" customHeight="1">
      <c r="A157" s="178">
        <v>1.66865807E8</v>
      </c>
      <c r="B157" s="179" t="s">
        <v>599</v>
      </c>
      <c r="C157" s="180">
        <v>2.3903069E7</v>
      </c>
      <c r="D157" s="180">
        <v>6887232.0</v>
      </c>
      <c r="E157" s="180">
        <v>525995.0</v>
      </c>
      <c r="F157" s="180">
        <v>244621.0</v>
      </c>
      <c r="G157" s="180">
        <v>81798.0</v>
      </c>
      <c r="H157" s="180">
        <v>12943.0</v>
      </c>
      <c r="I157" s="180">
        <v>603290.0</v>
      </c>
      <c r="J157" s="180">
        <v>29502.0</v>
      </c>
      <c r="K157" s="180">
        <v>972154.0</v>
      </c>
      <c r="L157" s="180">
        <v>4.51181884E8</v>
      </c>
      <c r="M157" s="175"/>
      <c r="N157" s="175"/>
      <c r="O157" s="175"/>
      <c r="P157" s="175"/>
      <c r="Q157" s="175"/>
      <c r="R157" s="175"/>
      <c r="S157" s="176"/>
      <c r="T157" s="176"/>
      <c r="U157" s="176"/>
      <c r="V157" s="176"/>
      <c r="W157" s="177"/>
      <c r="X157" s="177"/>
      <c r="Y157" s="177"/>
      <c r="Z157" s="177"/>
    </row>
    <row r="158" ht="15.75" customHeight="1">
      <c r="A158" s="178">
        <v>1.69565689E8</v>
      </c>
      <c r="B158" s="179" t="s">
        <v>600</v>
      </c>
      <c r="C158" s="180">
        <v>2.3803279E7</v>
      </c>
      <c r="D158" s="180">
        <v>2050527.0</v>
      </c>
      <c r="E158" s="180">
        <v>0.0</v>
      </c>
      <c r="F158" s="180">
        <v>69876.0</v>
      </c>
      <c r="G158" s="180">
        <v>40916.0</v>
      </c>
      <c r="H158" s="180">
        <v>6840.0</v>
      </c>
      <c r="I158" s="180">
        <v>189252.0</v>
      </c>
      <c r="J158" s="180">
        <v>1742.0</v>
      </c>
      <c r="K158" s="180">
        <v>308626.0</v>
      </c>
      <c r="L158" s="180">
        <v>1.1511876E8</v>
      </c>
      <c r="M158" s="175"/>
      <c r="N158" s="175"/>
      <c r="O158" s="175"/>
      <c r="P158" s="175"/>
      <c r="Q158" s="175"/>
      <c r="R158" s="175"/>
      <c r="S158" s="176"/>
      <c r="T158" s="176"/>
      <c r="U158" s="176"/>
      <c r="V158" s="176"/>
      <c r="W158" s="177"/>
      <c r="X158" s="177"/>
      <c r="Y158" s="177"/>
      <c r="Z158" s="177"/>
    </row>
    <row r="159" ht="15.75" customHeight="1">
      <c r="A159" s="178">
        <v>1.69460503E8</v>
      </c>
      <c r="B159" s="179" t="s">
        <v>601</v>
      </c>
      <c r="C159" s="180">
        <v>2.3776215E7</v>
      </c>
      <c r="D159" s="180">
        <v>5.7228746E7</v>
      </c>
      <c r="E159" s="180">
        <v>1530116.0</v>
      </c>
      <c r="F159" s="180">
        <v>1294891.0</v>
      </c>
      <c r="G159" s="180">
        <v>747043.0</v>
      </c>
      <c r="H159" s="180">
        <v>834243.0</v>
      </c>
      <c r="I159" s="180">
        <v>3529597.0</v>
      </c>
      <c r="J159" s="180">
        <v>842137.0</v>
      </c>
      <c r="K159" s="180">
        <v>7247911.0</v>
      </c>
      <c r="L159" s="180">
        <v>9.0884162E7</v>
      </c>
      <c r="M159" s="175"/>
      <c r="N159" s="175"/>
      <c r="O159" s="175"/>
      <c r="P159" s="175"/>
      <c r="Q159" s="175"/>
      <c r="R159" s="175"/>
      <c r="S159" s="176"/>
      <c r="T159" s="176"/>
      <c r="U159" s="176"/>
      <c r="V159" s="176"/>
      <c r="W159" s="177"/>
      <c r="X159" s="177"/>
      <c r="Y159" s="177"/>
      <c r="Z159" s="177"/>
    </row>
    <row r="160" ht="15.75" customHeight="1">
      <c r="A160" s="178">
        <v>1.69577524E8</v>
      </c>
      <c r="B160" s="179" t="s">
        <v>602</v>
      </c>
      <c r="C160" s="180">
        <v>2.3632739E7</v>
      </c>
      <c r="D160" s="180">
        <v>2736359.0</v>
      </c>
      <c r="E160" s="180">
        <v>119271.0</v>
      </c>
      <c r="F160" s="180">
        <v>10375.0</v>
      </c>
      <c r="G160" s="180">
        <v>16646.0</v>
      </c>
      <c r="H160" s="180">
        <v>3943.0</v>
      </c>
      <c r="I160" s="180">
        <v>209140.0</v>
      </c>
      <c r="J160" s="180">
        <v>29691.0</v>
      </c>
      <c r="K160" s="180">
        <v>269795.0</v>
      </c>
      <c r="L160" s="180">
        <v>5.0512317E7</v>
      </c>
      <c r="M160" s="175"/>
      <c r="N160" s="175"/>
      <c r="O160" s="175"/>
      <c r="P160" s="175"/>
      <c r="Q160" s="175"/>
      <c r="R160" s="175"/>
      <c r="S160" s="176"/>
      <c r="T160" s="176"/>
      <c r="U160" s="176"/>
      <c r="V160" s="176"/>
      <c r="W160" s="177"/>
      <c r="X160" s="177"/>
      <c r="Y160" s="177"/>
      <c r="Z160" s="177"/>
    </row>
    <row r="161" ht="15.75" customHeight="1">
      <c r="A161" s="178">
        <v>1.695574E8</v>
      </c>
      <c r="B161" s="179" t="s">
        <v>603</v>
      </c>
      <c r="C161" s="180">
        <v>2.3529499E7</v>
      </c>
      <c r="D161" s="180">
        <v>1.4546975E7</v>
      </c>
      <c r="E161" s="180">
        <v>399756.0</v>
      </c>
      <c r="F161" s="180">
        <v>383407.0</v>
      </c>
      <c r="G161" s="180">
        <v>98716.0</v>
      </c>
      <c r="H161" s="180">
        <v>134313.0</v>
      </c>
      <c r="I161" s="180">
        <v>896125.0</v>
      </c>
      <c r="J161" s="180">
        <v>238718.0</v>
      </c>
      <c r="K161" s="180">
        <v>1751279.0</v>
      </c>
      <c r="L161" s="180">
        <v>3.2559191E8</v>
      </c>
      <c r="M161" s="175"/>
      <c r="N161" s="175"/>
      <c r="O161" s="175"/>
      <c r="P161" s="175"/>
      <c r="Q161" s="175"/>
      <c r="R161" s="175"/>
      <c r="S161" s="176"/>
      <c r="T161" s="176"/>
      <c r="U161" s="176"/>
      <c r="V161" s="176"/>
      <c r="W161" s="177"/>
      <c r="X161" s="177"/>
      <c r="Y161" s="177"/>
      <c r="Z161" s="177"/>
    </row>
    <row r="162" ht="15.75" customHeight="1">
      <c r="A162" s="178">
        <v>1.69556572E8</v>
      </c>
      <c r="B162" s="179" t="s">
        <v>604</v>
      </c>
      <c r="C162" s="180">
        <v>2.3481175E7</v>
      </c>
      <c r="D162" s="180">
        <v>1.3234994E7</v>
      </c>
      <c r="E162" s="180">
        <v>891827.0</v>
      </c>
      <c r="F162" s="180">
        <v>229073.0</v>
      </c>
      <c r="G162" s="180">
        <v>196260.0</v>
      </c>
      <c r="H162" s="180">
        <v>64630.0</v>
      </c>
      <c r="I162" s="180">
        <v>929388.0</v>
      </c>
      <c r="J162" s="180">
        <v>162213.0</v>
      </c>
      <c r="K162" s="180">
        <v>1581564.0</v>
      </c>
      <c r="L162" s="180">
        <v>1.31300345E8</v>
      </c>
      <c r="M162" s="175"/>
      <c r="N162" s="175"/>
      <c r="O162" s="175"/>
      <c r="P162" s="175"/>
      <c r="Q162" s="175"/>
      <c r="R162" s="175"/>
      <c r="S162" s="176"/>
      <c r="T162" s="176"/>
      <c r="U162" s="176"/>
      <c r="V162" s="176"/>
      <c r="W162" s="177"/>
      <c r="X162" s="177"/>
      <c r="Y162" s="177"/>
      <c r="Z162" s="177"/>
    </row>
    <row r="163" ht="15.75" customHeight="1">
      <c r="A163" s="178">
        <v>1.69158842E8</v>
      </c>
      <c r="B163" s="179" t="s">
        <v>605</v>
      </c>
      <c r="C163" s="180">
        <v>2.3471494E7</v>
      </c>
      <c r="D163" s="180">
        <v>3.3936571E7</v>
      </c>
      <c r="E163" s="180">
        <v>1197418.0</v>
      </c>
      <c r="F163" s="180">
        <v>1666946.0</v>
      </c>
      <c r="G163" s="180">
        <v>393592.0</v>
      </c>
      <c r="H163" s="180">
        <v>1413952.0</v>
      </c>
      <c r="I163" s="180">
        <v>1678201.0</v>
      </c>
      <c r="J163" s="180">
        <v>518909.0</v>
      </c>
      <c r="K163" s="180">
        <v>5671600.0</v>
      </c>
      <c r="L163" s="180">
        <v>8.7015007E7</v>
      </c>
      <c r="M163" s="175"/>
      <c r="N163" s="175"/>
      <c r="O163" s="175"/>
      <c r="P163" s="175"/>
      <c r="Q163" s="175"/>
      <c r="R163" s="175"/>
      <c r="S163" s="176"/>
      <c r="T163" s="176"/>
      <c r="U163" s="176"/>
      <c r="V163" s="176"/>
      <c r="W163" s="177"/>
      <c r="X163" s="177"/>
      <c r="Y163" s="177"/>
      <c r="Z163" s="177"/>
    </row>
    <row r="164" ht="15.75" customHeight="1">
      <c r="A164" s="178">
        <v>1.69522343E8</v>
      </c>
      <c r="B164" s="179" t="s">
        <v>606</v>
      </c>
      <c r="C164" s="180">
        <v>2.3467191E7</v>
      </c>
      <c r="D164" s="180">
        <v>3310097.0</v>
      </c>
      <c r="E164" s="180">
        <v>781374.0</v>
      </c>
      <c r="F164" s="180">
        <v>226636.0</v>
      </c>
      <c r="G164" s="180">
        <v>188135.0</v>
      </c>
      <c r="H164" s="180">
        <v>211450.0</v>
      </c>
      <c r="I164" s="180">
        <v>179982.0</v>
      </c>
      <c r="J164" s="180">
        <v>12144.0</v>
      </c>
      <c r="K164" s="180">
        <v>818347.0</v>
      </c>
      <c r="L164" s="180">
        <v>1.3890847E7</v>
      </c>
      <c r="M164" s="175"/>
      <c r="N164" s="175"/>
      <c r="O164" s="175"/>
      <c r="P164" s="175"/>
      <c r="Q164" s="175"/>
      <c r="R164" s="175"/>
      <c r="S164" s="176"/>
      <c r="T164" s="176"/>
      <c r="U164" s="176"/>
      <c r="V164" s="176"/>
      <c r="W164" s="177"/>
      <c r="X164" s="177"/>
      <c r="Y164" s="177"/>
      <c r="Z164" s="177"/>
    </row>
    <row r="165" ht="15.75" customHeight="1">
      <c r="A165" s="178">
        <v>1.69490899E8</v>
      </c>
      <c r="B165" s="179" t="s">
        <v>607</v>
      </c>
      <c r="C165" s="180">
        <v>2.3398785E7</v>
      </c>
      <c r="D165" s="180">
        <v>1.4258701E7</v>
      </c>
      <c r="E165" s="180">
        <v>955956.0</v>
      </c>
      <c r="F165" s="180">
        <v>426035.0</v>
      </c>
      <c r="G165" s="180">
        <v>190675.0</v>
      </c>
      <c r="H165" s="180">
        <v>1043616.0</v>
      </c>
      <c r="I165" s="180">
        <v>833256.0</v>
      </c>
      <c r="J165" s="180">
        <v>64256.0</v>
      </c>
      <c r="K165" s="180">
        <v>2557838.0</v>
      </c>
      <c r="L165" s="180">
        <v>1.169E8</v>
      </c>
      <c r="M165" s="175"/>
      <c r="N165" s="175"/>
      <c r="O165" s="175"/>
      <c r="P165" s="175"/>
      <c r="Q165" s="175"/>
      <c r="R165" s="175"/>
      <c r="S165" s="176"/>
      <c r="T165" s="176"/>
      <c r="U165" s="176"/>
      <c r="V165" s="176"/>
      <c r="W165" s="177"/>
      <c r="X165" s="177"/>
      <c r="Y165" s="177"/>
      <c r="Z165" s="177"/>
    </row>
    <row r="166" ht="15.75" customHeight="1">
      <c r="A166" s="178">
        <v>1.69519667E8</v>
      </c>
      <c r="B166" s="179" t="s">
        <v>608</v>
      </c>
      <c r="C166" s="180">
        <v>2.3377988E7</v>
      </c>
      <c r="D166" s="180">
        <v>4998382.0</v>
      </c>
      <c r="E166" s="180">
        <v>75845.0</v>
      </c>
      <c r="F166" s="180">
        <v>378914.0</v>
      </c>
      <c r="G166" s="180">
        <v>162254.0</v>
      </c>
      <c r="H166" s="180">
        <v>83898.0</v>
      </c>
      <c r="I166" s="180">
        <v>360222.0</v>
      </c>
      <c r="J166" s="180">
        <v>33014.0</v>
      </c>
      <c r="K166" s="180">
        <v>1018302.0</v>
      </c>
      <c r="L166" s="180">
        <v>6.0170424E7</v>
      </c>
      <c r="M166" s="175"/>
      <c r="N166" s="175"/>
      <c r="O166" s="175"/>
      <c r="P166" s="175"/>
      <c r="Q166" s="175"/>
      <c r="R166" s="175"/>
      <c r="S166" s="176"/>
      <c r="T166" s="176"/>
      <c r="U166" s="176"/>
      <c r="V166" s="176"/>
      <c r="W166" s="177"/>
      <c r="X166" s="177"/>
      <c r="Y166" s="177"/>
      <c r="Z166" s="177"/>
    </row>
    <row r="167" ht="15.75" customHeight="1">
      <c r="A167" s="178">
        <v>1.42326835E8</v>
      </c>
      <c r="B167" s="179" t="s">
        <v>609</v>
      </c>
      <c r="C167" s="180">
        <v>2.3372483E7</v>
      </c>
      <c r="D167" s="180">
        <v>1.9632872E7</v>
      </c>
      <c r="E167" s="180">
        <v>2013838.0</v>
      </c>
      <c r="F167" s="180">
        <v>252193.0</v>
      </c>
      <c r="G167" s="180">
        <v>348312.0</v>
      </c>
      <c r="H167" s="180">
        <v>252170.0</v>
      </c>
      <c r="I167" s="180">
        <v>1463567.0</v>
      </c>
      <c r="J167" s="180">
        <v>162073.0</v>
      </c>
      <c r="K167" s="180">
        <v>2478315.0</v>
      </c>
      <c r="L167" s="180">
        <v>1.76840293E8</v>
      </c>
      <c r="M167" s="175"/>
      <c r="N167" s="175"/>
      <c r="O167" s="175"/>
      <c r="P167" s="175"/>
      <c r="Q167" s="175"/>
      <c r="R167" s="175"/>
      <c r="S167" s="176"/>
      <c r="T167" s="176"/>
      <c r="U167" s="176"/>
      <c r="V167" s="176"/>
      <c r="W167" s="177"/>
      <c r="X167" s="177"/>
      <c r="Y167" s="177"/>
      <c r="Z167" s="177"/>
    </row>
    <row r="168" ht="15.75" customHeight="1">
      <c r="A168" s="178">
        <v>1.67777665E8</v>
      </c>
      <c r="B168" s="179" t="s">
        <v>610</v>
      </c>
      <c r="C168" s="180">
        <v>2.3330849E7</v>
      </c>
      <c r="D168" s="180">
        <v>6.5879526E7</v>
      </c>
      <c r="E168" s="180">
        <v>827280.0</v>
      </c>
      <c r="F168" s="180">
        <v>1369742.0</v>
      </c>
      <c r="G168" s="180">
        <v>726959.0</v>
      </c>
      <c r="H168" s="180">
        <v>526590.0</v>
      </c>
      <c r="I168" s="180">
        <v>5590934.0</v>
      </c>
      <c r="J168" s="180">
        <v>306798.0</v>
      </c>
      <c r="K168" s="180">
        <v>8521023.0</v>
      </c>
      <c r="L168" s="180">
        <v>1.51003639E8</v>
      </c>
      <c r="M168" s="175"/>
      <c r="N168" s="175"/>
      <c r="O168" s="175"/>
      <c r="P168" s="175"/>
      <c r="Q168" s="175"/>
      <c r="R168" s="175"/>
      <c r="S168" s="176"/>
      <c r="T168" s="176"/>
      <c r="U168" s="176"/>
      <c r="V168" s="176"/>
      <c r="W168" s="177"/>
      <c r="X168" s="177"/>
      <c r="Y168" s="177"/>
      <c r="Z168" s="177"/>
    </row>
    <row r="169" ht="15.75" customHeight="1">
      <c r="A169" s="178">
        <v>1.69590662E8</v>
      </c>
      <c r="B169" s="179" t="s">
        <v>611</v>
      </c>
      <c r="C169" s="180">
        <v>2.3245495E7</v>
      </c>
      <c r="D169" s="180">
        <v>2473268.0</v>
      </c>
      <c r="E169" s="180">
        <v>1039093.0</v>
      </c>
      <c r="F169" s="180">
        <v>89660.0</v>
      </c>
      <c r="G169" s="180">
        <v>153027.0</v>
      </c>
      <c r="H169" s="180">
        <v>101138.0</v>
      </c>
      <c r="I169" s="180">
        <v>174473.0</v>
      </c>
      <c r="J169" s="180">
        <v>0.0</v>
      </c>
      <c r="K169" s="180">
        <v>518298.0</v>
      </c>
      <c r="L169" s="180">
        <v>0.0</v>
      </c>
      <c r="M169" s="175"/>
      <c r="N169" s="175"/>
      <c r="O169" s="175"/>
      <c r="P169" s="175"/>
      <c r="Q169" s="175"/>
      <c r="R169" s="175"/>
      <c r="S169" s="176"/>
      <c r="T169" s="176"/>
      <c r="U169" s="176"/>
      <c r="V169" s="176"/>
      <c r="W169" s="177"/>
      <c r="X169" s="177"/>
      <c r="Y169" s="177"/>
      <c r="Z169" s="177"/>
    </row>
    <row r="170" ht="15.75" customHeight="1">
      <c r="A170" s="178">
        <v>1.69548651E8</v>
      </c>
      <c r="B170" s="179" t="s">
        <v>612</v>
      </c>
      <c r="C170" s="180">
        <v>2.2935021E7</v>
      </c>
      <c r="D170" s="180">
        <v>2089127.0</v>
      </c>
      <c r="E170" s="180">
        <v>484781.0</v>
      </c>
      <c r="F170" s="180">
        <v>194558.0</v>
      </c>
      <c r="G170" s="180">
        <v>220693.0</v>
      </c>
      <c r="H170" s="180">
        <v>19300.0</v>
      </c>
      <c r="I170" s="180">
        <v>126569.0</v>
      </c>
      <c r="J170" s="180">
        <v>13297.0</v>
      </c>
      <c r="K170" s="180">
        <v>574417.0</v>
      </c>
      <c r="L170" s="180">
        <v>2.05974874E8</v>
      </c>
      <c r="M170" s="175"/>
      <c r="N170" s="175"/>
      <c r="O170" s="175"/>
      <c r="P170" s="175"/>
      <c r="Q170" s="175"/>
      <c r="R170" s="175"/>
      <c r="S170" s="176"/>
      <c r="T170" s="176"/>
      <c r="U170" s="176"/>
      <c r="V170" s="176"/>
      <c r="W170" s="177"/>
      <c r="X170" s="177"/>
      <c r="Y170" s="177"/>
      <c r="Z170" s="177"/>
    </row>
    <row r="171" ht="15.75" customHeight="1">
      <c r="A171" s="178">
        <v>1.69503518E8</v>
      </c>
      <c r="B171" s="179" t="s">
        <v>613</v>
      </c>
      <c r="C171" s="180">
        <v>2.2865246E7</v>
      </c>
      <c r="D171" s="180">
        <v>7489889.0</v>
      </c>
      <c r="E171" s="180">
        <v>663969.0</v>
      </c>
      <c r="F171" s="180">
        <v>437709.0</v>
      </c>
      <c r="G171" s="180">
        <v>225964.0</v>
      </c>
      <c r="H171" s="180">
        <v>319335.0</v>
      </c>
      <c r="I171" s="180">
        <v>482382.0</v>
      </c>
      <c r="J171" s="180">
        <v>42463.0</v>
      </c>
      <c r="K171" s="180">
        <v>1507853.0</v>
      </c>
      <c r="L171" s="180">
        <v>8.55479E8</v>
      </c>
      <c r="M171" s="175"/>
      <c r="N171" s="175"/>
      <c r="O171" s="175"/>
      <c r="P171" s="175"/>
      <c r="Q171" s="175"/>
      <c r="R171" s="175"/>
      <c r="S171" s="176"/>
      <c r="T171" s="176"/>
      <c r="U171" s="176"/>
      <c r="V171" s="176"/>
      <c r="W171" s="177"/>
      <c r="X171" s="177"/>
      <c r="Y171" s="177"/>
      <c r="Z171" s="177"/>
    </row>
    <row r="172" ht="15.75" customHeight="1">
      <c r="A172" s="178">
        <v>1.69532163E8</v>
      </c>
      <c r="B172" s="179" t="s">
        <v>614</v>
      </c>
      <c r="C172" s="180">
        <v>2.2696501E7</v>
      </c>
      <c r="D172" s="180">
        <v>1911942.0</v>
      </c>
      <c r="E172" s="180">
        <v>243113.0</v>
      </c>
      <c r="F172" s="180">
        <v>61744.0</v>
      </c>
      <c r="G172" s="180">
        <v>89863.0</v>
      </c>
      <c r="H172" s="180">
        <v>38667.0</v>
      </c>
      <c r="I172" s="180">
        <v>134772.0</v>
      </c>
      <c r="J172" s="180">
        <v>10874.0</v>
      </c>
      <c r="K172" s="180">
        <v>335920.0</v>
      </c>
      <c r="L172" s="180">
        <v>8000000.0</v>
      </c>
      <c r="M172" s="175"/>
      <c r="N172" s="175"/>
      <c r="O172" s="175"/>
      <c r="P172" s="175"/>
      <c r="Q172" s="175"/>
      <c r="R172" s="175"/>
      <c r="S172" s="176"/>
      <c r="T172" s="176"/>
      <c r="U172" s="176"/>
      <c r="V172" s="176"/>
      <c r="W172" s="177"/>
      <c r="X172" s="177"/>
      <c r="Y172" s="177"/>
      <c r="Z172" s="177"/>
    </row>
    <row r="173" ht="15.75" customHeight="1">
      <c r="A173" s="178">
        <v>1.69422819E8</v>
      </c>
      <c r="B173" s="179" t="s">
        <v>615</v>
      </c>
      <c r="C173" s="180">
        <v>2.2696225E7</v>
      </c>
      <c r="D173" s="180">
        <v>2.6037478E7</v>
      </c>
      <c r="E173" s="180">
        <v>445041.0</v>
      </c>
      <c r="F173" s="180">
        <v>1061814.0</v>
      </c>
      <c r="G173" s="180">
        <v>45457.0</v>
      </c>
      <c r="H173" s="180">
        <v>16468.0</v>
      </c>
      <c r="I173" s="180">
        <v>1611551.0</v>
      </c>
      <c r="J173" s="180">
        <v>477641.0</v>
      </c>
      <c r="K173" s="180">
        <v>3212931.0</v>
      </c>
      <c r="L173" s="180">
        <v>1.68548435E8</v>
      </c>
      <c r="M173" s="175"/>
      <c r="N173" s="175"/>
      <c r="O173" s="175"/>
      <c r="P173" s="175"/>
      <c r="Q173" s="175"/>
      <c r="R173" s="175"/>
      <c r="S173" s="176"/>
      <c r="T173" s="176"/>
      <c r="U173" s="176"/>
      <c r="V173" s="176"/>
      <c r="W173" s="177"/>
      <c r="X173" s="177"/>
      <c r="Y173" s="177"/>
      <c r="Z173" s="177"/>
    </row>
    <row r="174" ht="15.75" customHeight="1">
      <c r="A174" s="178">
        <v>1.69365642E8</v>
      </c>
      <c r="B174" s="179" t="s">
        <v>616</v>
      </c>
      <c r="C174" s="180">
        <v>2.2631853E7</v>
      </c>
      <c r="D174" s="180">
        <v>1.266983E7</v>
      </c>
      <c r="E174" s="180">
        <v>412912.0</v>
      </c>
      <c r="F174" s="180">
        <v>191901.0</v>
      </c>
      <c r="G174" s="180">
        <v>110811.0</v>
      </c>
      <c r="H174" s="180">
        <v>178027.0</v>
      </c>
      <c r="I174" s="180">
        <v>758326.0</v>
      </c>
      <c r="J174" s="180">
        <v>205723.0</v>
      </c>
      <c r="K174" s="180">
        <v>1444788.0</v>
      </c>
      <c r="L174" s="180">
        <v>1.440319261E9</v>
      </c>
      <c r="M174" s="175"/>
      <c r="N174" s="175"/>
      <c r="O174" s="175"/>
      <c r="P174" s="175"/>
      <c r="Q174" s="175"/>
      <c r="R174" s="175"/>
      <c r="S174" s="176"/>
      <c r="T174" s="176"/>
      <c r="U174" s="176"/>
      <c r="V174" s="176"/>
      <c r="W174" s="177"/>
      <c r="X174" s="177"/>
      <c r="Y174" s="177"/>
      <c r="Z174" s="177"/>
    </row>
    <row r="175" ht="15.75" customHeight="1">
      <c r="A175" s="178">
        <v>1.69254872E8</v>
      </c>
      <c r="B175" s="179" t="s">
        <v>617</v>
      </c>
      <c r="C175" s="180">
        <v>2.2601556E7</v>
      </c>
      <c r="D175" s="180">
        <v>2.4121046E7</v>
      </c>
      <c r="E175" s="180">
        <v>448133.0</v>
      </c>
      <c r="F175" s="180">
        <v>200870.0</v>
      </c>
      <c r="G175" s="180">
        <v>85097.0</v>
      </c>
      <c r="H175" s="180">
        <v>413592.0</v>
      </c>
      <c r="I175" s="180">
        <v>1863997.0</v>
      </c>
      <c r="J175" s="180">
        <v>180817.0</v>
      </c>
      <c r="K175" s="180">
        <v>2744373.0</v>
      </c>
      <c r="L175" s="180">
        <v>2.34358622E8</v>
      </c>
      <c r="M175" s="175"/>
      <c r="N175" s="175"/>
      <c r="O175" s="175"/>
      <c r="P175" s="175"/>
      <c r="Q175" s="175"/>
      <c r="R175" s="175"/>
      <c r="S175" s="176"/>
      <c r="T175" s="176"/>
      <c r="U175" s="176"/>
      <c r="V175" s="176"/>
      <c r="W175" s="177"/>
      <c r="X175" s="177"/>
      <c r="Y175" s="177"/>
      <c r="Z175" s="177"/>
    </row>
    <row r="176" ht="15.75" customHeight="1">
      <c r="A176" s="178">
        <v>1.69555184E8</v>
      </c>
      <c r="B176" s="179" t="s">
        <v>618</v>
      </c>
      <c r="C176" s="180">
        <v>2.2512352E7</v>
      </c>
      <c r="D176" s="180">
        <v>5.7891033E7</v>
      </c>
      <c r="E176" s="180">
        <v>868795.0</v>
      </c>
      <c r="F176" s="180">
        <v>329956.0</v>
      </c>
      <c r="G176" s="180">
        <v>1368441.0</v>
      </c>
      <c r="H176" s="180">
        <v>540965.0</v>
      </c>
      <c r="I176" s="180">
        <v>2969316.0</v>
      </c>
      <c r="J176" s="180">
        <v>1161557.0</v>
      </c>
      <c r="K176" s="180">
        <v>6370235.0</v>
      </c>
      <c r="L176" s="180">
        <v>1.82980785E8</v>
      </c>
      <c r="M176" s="175"/>
      <c r="N176" s="175"/>
      <c r="O176" s="175"/>
      <c r="P176" s="175"/>
      <c r="Q176" s="175"/>
      <c r="R176" s="175"/>
      <c r="S176" s="176"/>
      <c r="T176" s="176"/>
      <c r="U176" s="176"/>
      <c r="V176" s="176"/>
      <c r="W176" s="177"/>
      <c r="X176" s="177"/>
      <c r="Y176" s="177"/>
      <c r="Z176" s="177"/>
    </row>
    <row r="177" ht="15.75" customHeight="1">
      <c r="A177" s="178">
        <v>1.69590987E8</v>
      </c>
      <c r="B177" s="179" t="s">
        <v>619</v>
      </c>
      <c r="C177" s="180">
        <v>2.2495094E7</v>
      </c>
      <c r="D177" s="180">
        <v>1.0032472E7</v>
      </c>
      <c r="E177" s="180">
        <v>434720.0</v>
      </c>
      <c r="F177" s="180">
        <v>262312.0</v>
      </c>
      <c r="G177" s="180">
        <v>627158.0</v>
      </c>
      <c r="H177" s="180">
        <v>387086.0</v>
      </c>
      <c r="I177" s="180">
        <v>717735.0</v>
      </c>
      <c r="J177" s="180">
        <v>0.0</v>
      </c>
      <c r="K177" s="180">
        <v>1994291.0</v>
      </c>
      <c r="L177" s="180">
        <v>6.5788075E7</v>
      </c>
      <c r="M177" s="175"/>
      <c r="N177" s="175"/>
      <c r="O177" s="175"/>
      <c r="P177" s="175"/>
      <c r="Q177" s="175"/>
      <c r="R177" s="175"/>
      <c r="S177" s="176"/>
      <c r="T177" s="176"/>
      <c r="U177" s="176"/>
      <c r="V177" s="176"/>
      <c r="W177" s="177"/>
      <c r="X177" s="177"/>
      <c r="Y177" s="177"/>
      <c r="Z177" s="177"/>
    </row>
    <row r="178" ht="15.75" customHeight="1">
      <c r="A178" s="178">
        <v>1.69269315E8</v>
      </c>
      <c r="B178" s="179" t="s">
        <v>620</v>
      </c>
      <c r="C178" s="180">
        <v>2.242669E7</v>
      </c>
      <c r="D178" s="180">
        <v>3.4477279E7</v>
      </c>
      <c r="E178" s="180">
        <v>359894.0</v>
      </c>
      <c r="F178" s="180">
        <v>1389156.0</v>
      </c>
      <c r="G178" s="180">
        <v>1179687.0</v>
      </c>
      <c r="H178" s="180">
        <v>1650246.0</v>
      </c>
      <c r="I178" s="180">
        <v>2512839.0</v>
      </c>
      <c r="J178" s="180">
        <v>5535.0</v>
      </c>
      <c r="K178" s="180">
        <v>6737463.0</v>
      </c>
      <c r="L178" s="180">
        <v>9.76513E7</v>
      </c>
      <c r="M178" s="175"/>
      <c r="N178" s="175"/>
      <c r="O178" s="175"/>
      <c r="P178" s="175"/>
      <c r="Q178" s="175"/>
      <c r="R178" s="175"/>
      <c r="S178" s="176"/>
      <c r="T178" s="176"/>
      <c r="U178" s="176"/>
      <c r="V178" s="176"/>
      <c r="W178" s="177"/>
      <c r="X178" s="177"/>
      <c r="Y178" s="177"/>
      <c r="Z178" s="177"/>
    </row>
    <row r="179" ht="15.75" customHeight="1">
      <c r="A179" s="178">
        <v>1.65510235E8</v>
      </c>
      <c r="B179" s="179" t="s">
        <v>621</v>
      </c>
      <c r="C179" s="180">
        <v>2.24083E7</v>
      </c>
      <c r="D179" s="180">
        <v>1768552.0</v>
      </c>
      <c r="E179" s="180">
        <v>29163.0</v>
      </c>
      <c r="F179" s="180">
        <v>97500.0</v>
      </c>
      <c r="G179" s="180">
        <v>98426.0</v>
      </c>
      <c r="H179" s="180">
        <v>46865.0</v>
      </c>
      <c r="I179" s="180">
        <v>74548.0</v>
      </c>
      <c r="J179" s="180">
        <v>30963.0</v>
      </c>
      <c r="K179" s="180">
        <v>348302.0</v>
      </c>
      <c r="L179" s="180">
        <v>3.44856227E8</v>
      </c>
      <c r="M179" s="175"/>
      <c r="N179" s="175"/>
      <c r="O179" s="175"/>
      <c r="P179" s="175"/>
      <c r="Q179" s="175"/>
      <c r="R179" s="175"/>
      <c r="S179" s="176"/>
      <c r="T179" s="176"/>
      <c r="U179" s="176"/>
      <c r="V179" s="176"/>
      <c r="W179" s="177"/>
      <c r="X179" s="177"/>
      <c r="Y179" s="177"/>
      <c r="Z179" s="177"/>
    </row>
    <row r="180" ht="15.75" customHeight="1">
      <c r="A180" s="178">
        <v>1.20110732E8</v>
      </c>
      <c r="B180" s="179" t="s">
        <v>622</v>
      </c>
      <c r="C180" s="180">
        <v>2.2285205E7</v>
      </c>
      <c r="D180" s="180">
        <v>4185370.0</v>
      </c>
      <c r="E180" s="180">
        <v>2069647.0</v>
      </c>
      <c r="F180" s="180">
        <v>54163.0</v>
      </c>
      <c r="G180" s="180">
        <v>0.0</v>
      </c>
      <c r="H180" s="180">
        <v>227.0</v>
      </c>
      <c r="I180" s="180">
        <v>111929.0</v>
      </c>
      <c r="J180" s="180">
        <v>152717.0</v>
      </c>
      <c r="K180" s="180">
        <v>319036.0</v>
      </c>
      <c r="L180" s="180">
        <v>8.045854735E9</v>
      </c>
      <c r="M180" s="175"/>
      <c r="N180" s="175"/>
      <c r="O180" s="175"/>
      <c r="P180" s="175"/>
      <c r="Q180" s="175"/>
      <c r="R180" s="175"/>
      <c r="S180" s="176"/>
      <c r="T180" s="176"/>
      <c r="U180" s="176"/>
      <c r="V180" s="176"/>
      <c r="W180" s="177"/>
      <c r="X180" s="177"/>
      <c r="Y180" s="177"/>
      <c r="Z180" s="177"/>
    </row>
    <row r="181" ht="15.75" customHeight="1">
      <c r="A181" s="178">
        <v>1.69156942E8</v>
      </c>
      <c r="B181" s="179" t="s">
        <v>623</v>
      </c>
      <c r="C181" s="180">
        <v>2.2231815E7</v>
      </c>
      <c r="D181" s="180">
        <v>3.0794746E7</v>
      </c>
      <c r="E181" s="180">
        <v>1648297.0</v>
      </c>
      <c r="F181" s="180">
        <v>2072324.0</v>
      </c>
      <c r="G181" s="180">
        <v>1221093.0</v>
      </c>
      <c r="H181" s="180">
        <v>1525154.0</v>
      </c>
      <c r="I181" s="180">
        <v>1907028.0</v>
      </c>
      <c r="J181" s="180">
        <v>138360.0</v>
      </c>
      <c r="K181" s="180">
        <v>6863959.0</v>
      </c>
      <c r="L181" s="180">
        <v>2.64734336E8</v>
      </c>
      <c r="M181" s="175"/>
      <c r="N181" s="175"/>
      <c r="O181" s="175"/>
      <c r="P181" s="175"/>
      <c r="Q181" s="175"/>
      <c r="R181" s="175"/>
      <c r="S181" s="176"/>
      <c r="T181" s="176"/>
      <c r="U181" s="176"/>
      <c r="V181" s="176"/>
      <c r="W181" s="177"/>
      <c r="X181" s="177"/>
      <c r="Y181" s="177"/>
      <c r="Z181" s="177"/>
    </row>
    <row r="182" ht="15.75" customHeight="1">
      <c r="A182" s="178">
        <v>1.69531967E8</v>
      </c>
      <c r="B182" s="179" t="s">
        <v>624</v>
      </c>
      <c r="C182" s="180">
        <v>2.2213615E7</v>
      </c>
      <c r="D182" s="180">
        <v>2.2089879E7</v>
      </c>
      <c r="E182" s="180">
        <v>929981.0</v>
      </c>
      <c r="F182" s="180">
        <v>756315.0</v>
      </c>
      <c r="G182" s="180">
        <v>1091561.0</v>
      </c>
      <c r="H182" s="180">
        <v>2214861.0</v>
      </c>
      <c r="I182" s="180">
        <v>1089605.0</v>
      </c>
      <c r="J182" s="180">
        <v>0.0</v>
      </c>
      <c r="K182" s="180">
        <v>5152342.0</v>
      </c>
      <c r="L182" s="180">
        <v>0.0</v>
      </c>
      <c r="M182" s="175"/>
      <c r="N182" s="175"/>
      <c r="O182" s="175"/>
      <c r="P182" s="175"/>
      <c r="Q182" s="175"/>
      <c r="R182" s="175"/>
      <c r="S182" s="176"/>
      <c r="T182" s="176"/>
      <c r="U182" s="176"/>
      <c r="V182" s="176"/>
      <c r="W182" s="177"/>
      <c r="X182" s="177"/>
      <c r="Y182" s="177"/>
      <c r="Z182" s="177"/>
    </row>
    <row r="183" ht="15.75" customHeight="1">
      <c r="A183" s="178">
        <v>1.69531517E8</v>
      </c>
      <c r="B183" s="179" t="s">
        <v>625</v>
      </c>
      <c r="C183" s="180">
        <v>2.2066571E7</v>
      </c>
      <c r="D183" s="180">
        <v>8125942.0</v>
      </c>
      <c r="E183" s="180">
        <v>987797.0</v>
      </c>
      <c r="F183" s="180">
        <v>92192.0</v>
      </c>
      <c r="G183" s="180">
        <v>157651.0</v>
      </c>
      <c r="H183" s="180">
        <v>69013.0</v>
      </c>
      <c r="I183" s="180">
        <v>280719.0</v>
      </c>
      <c r="J183" s="180">
        <v>235448.0</v>
      </c>
      <c r="K183" s="180">
        <v>835023.0</v>
      </c>
      <c r="L183" s="180">
        <v>9.5628655E7</v>
      </c>
      <c r="M183" s="175"/>
      <c r="N183" s="175"/>
      <c r="O183" s="175"/>
      <c r="P183" s="175"/>
      <c r="Q183" s="175"/>
      <c r="R183" s="175"/>
      <c r="S183" s="176"/>
      <c r="T183" s="176"/>
      <c r="U183" s="176"/>
      <c r="V183" s="176"/>
      <c r="W183" s="177"/>
      <c r="X183" s="177"/>
      <c r="Y183" s="177"/>
      <c r="Z183" s="177"/>
    </row>
    <row r="184" ht="15.75" customHeight="1">
      <c r="A184" s="178">
        <v>1.69477229E8</v>
      </c>
      <c r="B184" s="179" t="s">
        <v>626</v>
      </c>
      <c r="C184" s="180">
        <v>2.2061321E7</v>
      </c>
      <c r="D184" s="180">
        <v>1.9994916E7</v>
      </c>
      <c r="E184" s="180">
        <v>287608.0</v>
      </c>
      <c r="F184" s="180">
        <v>458944.0</v>
      </c>
      <c r="G184" s="180">
        <v>1610806.0</v>
      </c>
      <c r="H184" s="180">
        <v>1021154.0</v>
      </c>
      <c r="I184" s="180">
        <v>1191660.0</v>
      </c>
      <c r="J184" s="180">
        <v>34015.0</v>
      </c>
      <c r="K184" s="180">
        <v>4316579.0</v>
      </c>
      <c r="L184" s="180">
        <v>8.7686121E7</v>
      </c>
      <c r="M184" s="175"/>
      <c r="N184" s="175"/>
      <c r="O184" s="175"/>
      <c r="P184" s="175"/>
      <c r="Q184" s="175"/>
      <c r="R184" s="175"/>
      <c r="S184" s="176"/>
      <c r="T184" s="176"/>
      <c r="U184" s="176"/>
      <c r="V184" s="176"/>
      <c r="W184" s="177"/>
      <c r="X184" s="177"/>
      <c r="Y184" s="177"/>
      <c r="Z184" s="177"/>
    </row>
    <row r="185" ht="15.75" customHeight="1">
      <c r="A185" s="178">
        <v>1.65662905E8</v>
      </c>
      <c r="B185" s="179" t="s">
        <v>627</v>
      </c>
      <c r="C185" s="180">
        <v>2.1925696E7</v>
      </c>
      <c r="D185" s="180">
        <v>7.2545481E7</v>
      </c>
      <c r="E185" s="180">
        <v>1735553.0</v>
      </c>
      <c r="F185" s="180">
        <v>1528655.0</v>
      </c>
      <c r="G185" s="180">
        <v>265174.0</v>
      </c>
      <c r="H185" s="180">
        <v>409113.0</v>
      </c>
      <c r="I185" s="180">
        <v>5112379.0</v>
      </c>
      <c r="J185" s="180">
        <v>947458.0</v>
      </c>
      <c r="K185" s="180">
        <v>8262779.0</v>
      </c>
      <c r="L185" s="180">
        <v>2.54600001E8</v>
      </c>
      <c r="M185" s="175"/>
      <c r="N185" s="175"/>
      <c r="O185" s="175"/>
      <c r="P185" s="175"/>
      <c r="Q185" s="175"/>
      <c r="R185" s="175"/>
      <c r="S185" s="176"/>
      <c r="T185" s="176"/>
      <c r="U185" s="176"/>
      <c r="V185" s="176"/>
      <c r="W185" s="177"/>
      <c r="X185" s="177"/>
      <c r="Y185" s="177"/>
      <c r="Z185" s="177"/>
    </row>
    <row r="186" ht="15.75" customHeight="1">
      <c r="A186" s="178">
        <v>1.6955698E8</v>
      </c>
      <c r="B186" s="179" t="s">
        <v>628</v>
      </c>
      <c r="C186" s="180">
        <v>2.1926947E7</v>
      </c>
      <c r="D186" s="180">
        <v>2.2793845E7</v>
      </c>
      <c r="E186" s="180">
        <v>181069.0</v>
      </c>
      <c r="F186" s="180">
        <v>471918.0</v>
      </c>
      <c r="G186" s="180">
        <v>798627.0</v>
      </c>
      <c r="H186" s="180">
        <v>901892.0</v>
      </c>
      <c r="I186" s="180">
        <v>1337766.0</v>
      </c>
      <c r="J186" s="180">
        <v>205849.0</v>
      </c>
      <c r="K186" s="180">
        <v>3716052.0</v>
      </c>
      <c r="L186" s="180">
        <v>1.29896843E8</v>
      </c>
      <c r="M186" s="175"/>
      <c r="N186" s="175"/>
      <c r="O186" s="175"/>
      <c r="P186" s="175"/>
      <c r="Q186" s="175"/>
      <c r="R186" s="175"/>
      <c r="S186" s="176"/>
      <c r="T186" s="176"/>
      <c r="U186" s="176"/>
      <c r="V186" s="176"/>
      <c r="W186" s="177"/>
      <c r="X186" s="177"/>
      <c r="Y186" s="177"/>
      <c r="Z186" s="177"/>
    </row>
    <row r="187" ht="15.75" customHeight="1">
      <c r="A187" s="178">
        <v>1.69546625E8</v>
      </c>
      <c r="B187" s="179" t="s">
        <v>629</v>
      </c>
      <c r="C187" s="180">
        <v>2.189787E7</v>
      </c>
      <c r="D187" s="180">
        <v>2571444.0</v>
      </c>
      <c r="E187" s="180">
        <v>849019.0</v>
      </c>
      <c r="F187" s="180">
        <v>281840.0</v>
      </c>
      <c r="G187" s="180">
        <v>208884.0</v>
      </c>
      <c r="H187" s="180">
        <v>79277.0</v>
      </c>
      <c r="I187" s="180">
        <v>51572.0</v>
      </c>
      <c r="J187" s="180">
        <v>63224.0</v>
      </c>
      <c r="K187" s="180">
        <v>684797.0</v>
      </c>
      <c r="L187" s="180">
        <v>0.0</v>
      </c>
      <c r="M187" s="175"/>
      <c r="N187" s="175"/>
      <c r="O187" s="175"/>
      <c r="P187" s="175"/>
      <c r="Q187" s="175"/>
      <c r="R187" s="175"/>
      <c r="S187" s="176"/>
      <c r="T187" s="176"/>
      <c r="U187" s="176"/>
      <c r="V187" s="176"/>
      <c r="W187" s="177"/>
      <c r="X187" s="177"/>
      <c r="Y187" s="177"/>
      <c r="Z187" s="177"/>
    </row>
    <row r="188" ht="15.75" customHeight="1">
      <c r="A188" s="178">
        <v>1.69474371E8</v>
      </c>
      <c r="B188" s="179" t="s">
        <v>630</v>
      </c>
      <c r="C188" s="180">
        <v>2.1879906E7</v>
      </c>
      <c r="D188" s="180">
        <v>8832868.0</v>
      </c>
      <c r="E188" s="180">
        <v>537240.0</v>
      </c>
      <c r="F188" s="180">
        <v>205383.0</v>
      </c>
      <c r="G188" s="180">
        <v>451916.0</v>
      </c>
      <c r="H188" s="180">
        <v>157400.0</v>
      </c>
      <c r="I188" s="180">
        <v>455442.0</v>
      </c>
      <c r="J188" s="180">
        <v>135197.0</v>
      </c>
      <c r="K188" s="180">
        <v>1405338.0</v>
      </c>
      <c r="L188" s="180">
        <v>4.6676365E7</v>
      </c>
      <c r="M188" s="175"/>
      <c r="N188" s="175"/>
      <c r="O188" s="175"/>
      <c r="P188" s="175"/>
      <c r="Q188" s="175"/>
      <c r="R188" s="175"/>
      <c r="S188" s="176"/>
      <c r="T188" s="176"/>
      <c r="U188" s="176"/>
      <c r="V188" s="176"/>
      <c r="W188" s="177"/>
      <c r="X188" s="177"/>
      <c r="Y188" s="177"/>
      <c r="Z188" s="177"/>
    </row>
    <row r="189" ht="15.75" customHeight="1">
      <c r="A189" s="178">
        <v>1.69520905E8</v>
      </c>
      <c r="B189" s="179" t="s">
        <v>631</v>
      </c>
      <c r="C189" s="180">
        <v>2.1860115E7</v>
      </c>
      <c r="D189" s="180">
        <v>2308386.0</v>
      </c>
      <c r="E189" s="180">
        <v>55574.0</v>
      </c>
      <c r="F189" s="180">
        <v>61270.0</v>
      </c>
      <c r="G189" s="180">
        <v>154891.0</v>
      </c>
      <c r="H189" s="180">
        <v>63365.0</v>
      </c>
      <c r="I189" s="180">
        <v>173289.0</v>
      </c>
      <c r="J189" s="180">
        <v>0.0</v>
      </c>
      <c r="K189" s="180">
        <v>452815.0</v>
      </c>
      <c r="L189" s="180">
        <v>2255156.0</v>
      </c>
      <c r="M189" s="175"/>
      <c r="N189" s="175"/>
      <c r="O189" s="175"/>
      <c r="P189" s="175"/>
      <c r="Q189" s="175"/>
      <c r="R189" s="175"/>
      <c r="S189" s="176"/>
      <c r="T189" s="176"/>
      <c r="U189" s="176"/>
      <c r="V189" s="176"/>
      <c r="W189" s="177"/>
      <c r="X189" s="177"/>
      <c r="Y189" s="177"/>
      <c r="Z189" s="177"/>
    </row>
    <row r="190" ht="15.75" customHeight="1">
      <c r="A190" s="178">
        <v>1.69534974E8</v>
      </c>
      <c r="B190" s="179" t="s">
        <v>632</v>
      </c>
      <c r="C190" s="180">
        <v>2.1798204E7</v>
      </c>
      <c r="D190" s="180">
        <v>1.7344403E7</v>
      </c>
      <c r="E190" s="180">
        <v>643851.0</v>
      </c>
      <c r="F190" s="180">
        <v>574168.0</v>
      </c>
      <c r="G190" s="180">
        <v>659415.0</v>
      </c>
      <c r="H190" s="180">
        <v>267465.0</v>
      </c>
      <c r="I190" s="180">
        <v>1100460.0</v>
      </c>
      <c r="J190" s="180">
        <v>191814.0</v>
      </c>
      <c r="K190" s="180">
        <v>2793322.0</v>
      </c>
      <c r="L190" s="180">
        <v>7.6725918E7</v>
      </c>
      <c r="M190" s="175"/>
      <c r="N190" s="175"/>
      <c r="O190" s="175"/>
      <c r="P190" s="175"/>
      <c r="Q190" s="175"/>
      <c r="R190" s="175"/>
      <c r="S190" s="176"/>
      <c r="T190" s="176"/>
      <c r="U190" s="176"/>
      <c r="V190" s="176"/>
      <c r="W190" s="177"/>
      <c r="X190" s="177"/>
      <c r="Y190" s="177"/>
      <c r="Z190" s="177"/>
    </row>
    <row r="191" ht="15.75" customHeight="1">
      <c r="A191" s="178">
        <v>1.69040893E8</v>
      </c>
      <c r="B191" s="179" t="s">
        <v>633</v>
      </c>
      <c r="C191" s="180">
        <v>2.1761121E7</v>
      </c>
      <c r="D191" s="180">
        <v>2618689.0</v>
      </c>
      <c r="E191" s="180">
        <v>32785.0</v>
      </c>
      <c r="F191" s="180">
        <v>44207.0</v>
      </c>
      <c r="G191" s="180">
        <v>51277.0</v>
      </c>
      <c r="H191" s="180">
        <v>39436.0</v>
      </c>
      <c r="I191" s="180">
        <v>178349.0</v>
      </c>
      <c r="J191" s="180">
        <v>28303.0</v>
      </c>
      <c r="K191" s="180">
        <v>341572.0</v>
      </c>
      <c r="L191" s="180">
        <v>1.2087E8</v>
      </c>
      <c r="M191" s="175"/>
      <c r="N191" s="175"/>
      <c r="O191" s="175"/>
      <c r="P191" s="175"/>
      <c r="Q191" s="175"/>
      <c r="R191" s="175"/>
      <c r="S191" s="176"/>
      <c r="T191" s="176"/>
      <c r="U191" s="176"/>
      <c r="V191" s="176"/>
      <c r="W191" s="177"/>
      <c r="X191" s="177"/>
      <c r="Y191" s="177"/>
      <c r="Z191" s="177"/>
    </row>
    <row r="192" ht="15.75" customHeight="1">
      <c r="A192" s="178">
        <v>1.1686139E8</v>
      </c>
      <c r="B192" s="179" t="s">
        <v>634</v>
      </c>
      <c r="C192" s="180">
        <v>2.1672592E7</v>
      </c>
      <c r="D192" s="180">
        <v>1.3866423E7</v>
      </c>
      <c r="E192" s="180">
        <v>130174.0</v>
      </c>
      <c r="F192" s="180">
        <v>173268.0</v>
      </c>
      <c r="G192" s="180">
        <v>157048.0</v>
      </c>
      <c r="H192" s="180">
        <v>126056.0</v>
      </c>
      <c r="I192" s="180">
        <v>1026595.0</v>
      </c>
      <c r="J192" s="180">
        <v>137375.0</v>
      </c>
      <c r="K192" s="180">
        <v>1620342.0</v>
      </c>
      <c r="L192" s="180">
        <v>9.3969301E7</v>
      </c>
      <c r="M192" s="175"/>
      <c r="N192" s="175"/>
      <c r="O192" s="175"/>
      <c r="P192" s="175"/>
      <c r="Q192" s="175"/>
      <c r="R192" s="175"/>
      <c r="S192" s="176"/>
      <c r="T192" s="176"/>
      <c r="U192" s="176"/>
      <c r="V192" s="176"/>
      <c r="W192" s="177"/>
      <c r="X192" s="177"/>
      <c r="Y192" s="177"/>
      <c r="Z192" s="177"/>
    </row>
    <row r="193" ht="15.75" customHeight="1">
      <c r="A193" s="178">
        <v>1.69472536E8</v>
      </c>
      <c r="B193" s="179" t="s">
        <v>635</v>
      </c>
      <c r="C193" s="180">
        <v>2.1657471E7</v>
      </c>
      <c r="D193" s="180">
        <v>4469723.0</v>
      </c>
      <c r="E193" s="180">
        <v>200485.0</v>
      </c>
      <c r="F193" s="180">
        <v>486247.0</v>
      </c>
      <c r="G193" s="180">
        <v>17045.0</v>
      </c>
      <c r="H193" s="180">
        <v>1846.0</v>
      </c>
      <c r="I193" s="180">
        <v>251180.0</v>
      </c>
      <c r="J193" s="180">
        <v>90960.0</v>
      </c>
      <c r="K193" s="180">
        <v>847278.0</v>
      </c>
      <c r="L193" s="180">
        <v>1.683E9</v>
      </c>
      <c r="M193" s="175"/>
      <c r="N193" s="175"/>
      <c r="O193" s="175"/>
      <c r="P193" s="175"/>
      <c r="Q193" s="175"/>
      <c r="R193" s="175"/>
      <c r="S193" s="176"/>
      <c r="T193" s="176"/>
      <c r="U193" s="176"/>
      <c r="V193" s="176"/>
      <c r="W193" s="177"/>
      <c r="X193" s="177"/>
      <c r="Y193" s="177"/>
      <c r="Z193" s="177"/>
    </row>
    <row r="194" ht="15.75" customHeight="1">
      <c r="A194" s="178">
        <v>1.69208168E8</v>
      </c>
      <c r="B194" s="179" t="s">
        <v>636</v>
      </c>
      <c r="C194" s="180">
        <v>2.1600848E7</v>
      </c>
      <c r="D194" s="180">
        <v>8701686.0</v>
      </c>
      <c r="E194" s="180">
        <v>541686.0</v>
      </c>
      <c r="F194" s="180">
        <v>580323.0</v>
      </c>
      <c r="G194" s="180">
        <v>640226.0</v>
      </c>
      <c r="H194" s="180">
        <v>223495.0</v>
      </c>
      <c r="I194" s="180">
        <v>458773.0</v>
      </c>
      <c r="J194" s="180">
        <v>91173.0</v>
      </c>
      <c r="K194" s="180">
        <v>1993990.0</v>
      </c>
      <c r="L194" s="180">
        <v>5.70934102E8</v>
      </c>
      <c r="M194" s="175"/>
      <c r="N194" s="175"/>
      <c r="O194" s="175"/>
      <c r="P194" s="175"/>
      <c r="Q194" s="175"/>
      <c r="R194" s="175"/>
      <c r="S194" s="176"/>
      <c r="T194" s="176"/>
      <c r="U194" s="176"/>
      <c r="V194" s="176"/>
      <c r="W194" s="177"/>
      <c r="X194" s="177"/>
      <c r="Y194" s="177"/>
      <c r="Z194" s="177"/>
    </row>
    <row r="195" ht="15.75" customHeight="1">
      <c r="A195" s="178">
        <v>1.69537018E8</v>
      </c>
      <c r="B195" s="179" t="s">
        <v>637</v>
      </c>
      <c r="C195" s="180">
        <v>2.1508437E7</v>
      </c>
      <c r="D195" s="180">
        <v>2.1398016E7</v>
      </c>
      <c r="E195" s="180">
        <v>1881629.0</v>
      </c>
      <c r="F195" s="180">
        <v>1885672.0</v>
      </c>
      <c r="G195" s="180">
        <v>2735603.0</v>
      </c>
      <c r="H195" s="180">
        <v>1378749.0</v>
      </c>
      <c r="I195" s="180">
        <v>1003468.0</v>
      </c>
      <c r="J195" s="180">
        <v>0.0</v>
      </c>
      <c r="K195" s="180">
        <v>7003492.0</v>
      </c>
      <c r="L195" s="180">
        <v>1.1021512E7</v>
      </c>
      <c r="M195" s="175"/>
      <c r="N195" s="175"/>
      <c r="O195" s="175"/>
      <c r="P195" s="175"/>
      <c r="Q195" s="175"/>
      <c r="R195" s="175"/>
      <c r="S195" s="176"/>
      <c r="T195" s="176"/>
      <c r="U195" s="176"/>
      <c r="V195" s="176"/>
      <c r="W195" s="177"/>
      <c r="X195" s="177"/>
      <c r="Y195" s="177"/>
      <c r="Z195" s="177"/>
    </row>
    <row r="196" ht="15.75" customHeight="1">
      <c r="A196" s="178">
        <v>1.69479671E8</v>
      </c>
      <c r="B196" s="179" t="s">
        <v>638</v>
      </c>
      <c r="C196" s="180">
        <v>2.1502344E7</v>
      </c>
      <c r="D196" s="180">
        <v>5485179.0</v>
      </c>
      <c r="E196" s="180">
        <v>757971.0</v>
      </c>
      <c r="F196" s="180">
        <v>345268.0</v>
      </c>
      <c r="G196" s="180">
        <v>273643.0</v>
      </c>
      <c r="H196" s="180">
        <v>240655.0</v>
      </c>
      <c r="I196" s="180">
        <v>321818.0</v>
      </c>
      <c r="J196" s="180">
        <v>34402.0</v>
      </c>
      <c r="K196" s="180">
        <v>1215786.0</v>
      </c>
      <c r="L196" s="180">
        <v>1.88266062E8</v>
      </c>
      <c r="M196" s="175"/>
      <c r="N196" s="175"/>
      <c r="O196" s="175"/>
      <c r="P196" s="175"/>
      <c r="Q196" s="175"/>
      <c r="R196" s="175"/>
      <c r="S196" s="176"/>
      <c r="T196" s="176"/>
      <c r="U196" s="176"/>
      <c r="V196" s="176"/>
      <c r="W196" s="177"/>
      <c r="X196" s="177"/>
      <c r="Y196" s="177"/>
      <c r="Z196" s="177"/>
    </row>
    <row r="197" ht="15.75" customHeight="1">
      <c r="A197" s="178">
        <v>1.6955074E8</v>
      </c>
      <c r="B197" s="179" t="s">
        <v>639</v>
      </c>
      <c r="C197" s="180">
        <v>2.1501489E7</v>
      </c>
      <c r="D197" s="180">
        <v>5657352.0</v>
      </c>
      <c r="E197" s="180">
        <v>706529.0</v>
      </c>
      <c r="F197" s="180">
        <v>239292.0</v>
      </c>
      <c r="G197" s="180">
        <v>256154.0</v>
      </c>
      <c r="H197" s="180">
        <v>325264.0</v>
      </c>
      <c r="I197" s="180">
        <v>356527.0</v>
      </c>
      <c r="J197" s="180">
        <v>11543.0</v>
      </c>
      <c r="K197" s="180">
        <v>1188780.0</v>
      </c>
      <c r="L197" s="180">
        <v>1.28001306E8</v>
      </c>
      <c r="M197" s="175"/>
      <c r="N197" s="175"/>
      <c r="O197" s="175"/>
      <c r="P197" s="175"/>
      <c r="Q197" s="175"/>
      <c r="R197" s="175"/>
      <c r="S197" s="176"/>
      <c r="T197" s="176"/>
      <c r="U197" s="176"/>
      <c r="V197" s="176"/>
      <c r="W197" s="177"/>
      <c r="X197" s="177"/>
      <c r="Y197" s="177"/>
      <c r="Z197" s="177"/>
    </row>
    <row r="198" ht="15.75" customHeight="1">
      <c r="A198" s="178">
        <v>1.69014929E8</v>
      </c>
      <c r="B198" s="179" t="s">
        <v>640</v>
      </c>
      <c r="C198" s="180">
        <v>2.1482746E7</v>
      </c>
      <c r="D198" s="180">
        <v>3806745.0</v>
      </c>
      <c r="E198" s="180">
        <v>947229.0</v>
      </c>
      <c r="F198" s="180">
        <v>83217.0</v>
      </c>
      <c r="G198" s="180">
        <v>158227.0</v>
      </c>
      <c r="H198" s="180">
        <v>70527.0</v>
      </c>
      <c r="I198" s="180">
        <v>228818.0</v>
      </c>
      <c r="J198" s="180">
        <v>45168.0</v>
      </c>
      <c r="K198" s="180">
        <v>585957.0</v>
      </c>
      <c r="L198" s="180">
        <v>3398000.0</v>
      </c>
      <c r="M198" s="175"/>
      <c r="N198" s="175"/>
      <c r="O198" s="175"/>
      <c r="P198" s="175"/>
      <c r="Q198" s="175"/>
      <c r="R198" s="175"/>
      <c r="S198" s="176"/>
      <c r="T198" s="176"/>
      <c r="U198" s="176"/>
      <c r="V198" s="176"/>
      <c r="W198" s="177"/>
      <c r="X198" s="177"/>
      <c r="Y198" s="177"/>
      <c r="Z198" s="177"/>
    </row>
    <row r="199" ht="15.75" customHeight="1">
      <c r="A199" s="178">
        <v>1.69495887E8</v>
      </c>
      <c r="B199" s="179" t="s">
        <v>641</v>
      </c>
      <c r="C199" s="180">
        <v>2.1481348E7</v>
      </c>
      <c r="D199" s="180">
        <v>2.5695417E7</v>
      </c>
      <c r="E199" s="180">
        <v>1262142.0</v>
      </c>
      <c r="F199" s="180">
        <v>1098815.0</v>
      </c>
      <c r="G199" s="180">
        <v>751767.0</v>
      </c>
      <c r="H199" s="180">
        <v>489510.0</v>
      </c>
      <c r="I199" s="180">
        <v>1760844.0</v>
      </c>
      <c r="J199" s="180">
        <v>220282.0</v>
      </c>
      <c r="K199" s="180">
        <v>4321218.0</v>
      </c>
      <c r="L199" s="180">
        <v>4.0</v>
      </c>
      <c r="M199" s="175"/>
      <c r="N199" s="175"/>
      <c r="O199" s="175"/>
      <c r="P199" s="175"/>
      <c r="Q199" s="175"/>
      <c r="R199" s="175"/>
      <c r="S199" s="176"/>
      <c r="T199" s="176"/>
      <c r="U199" s="176"/>
      <c r="V199" s="176"/>
      <c r="W199" s="177"/>
      <c r="X199" s="177"/>
      <c r="Y199" s="177"/>
      <c r="Z199" s="177"/>
    </row>
    <row r="200" ht="15.75" customHeight="1">
      <c r="A200" s="178">
        <v>1.69303077E8</v>
      </c>
      <c r="B200" s="179" t="s">
        <v>642</v>
      </c>
      <c r="C200" s="180">
        <v>2.1411898E7</v>
      </c>
      <c r="D200" s="180">
        <v>1362095.0</v>
      </c>
      <c r="E200" s="180">
        <v>685770.0</v>
      </c>
      <c r="F200" s="180">
        <v>21976.0</v>
      </c>
      <c r="G200" s="180">
        <v>88165.0</v>
      </c>
      <c r="H200" s="180">
        <v>117155.0</v>
      </c>
      <c r="I200" s="180">
        <v>71275.0</v>
      </c>
      <c r="J200" s="180">
        <v>0.0</v>
      </c>
      <c r="K200" s="180">
        <v>298571.0</v>
      </c>
      <c r="L200" s="180">
        <v>1963984.0</v>
      </c>
      <c r="M200" s="175"/>
      <c r="N200" s="175"/>
      <c r="O200" s="175"/>
      <c r="P200" s="175"/>
      <c r="Q200" s="175"/>
      <c r="R200" s="175"/>
      <c r="S200" s="176"/>
      <c r="T200" s="176"/>
      <c r="U200" s="176"/>
      <c r="V200" s="176"/>
      <c r="W200" s="177"/>
      <c r="X200" s="177"/>
      <c r="Y200" s="177"/>
      <c r="Z200" s="177"/>
    </row>
    <row r="201" ht="15.75" customHeight="1">
      <c r="A201" s="178">
        <v>1.69573883E8</v>
      </c>
      <c r="B201" s="179" t="s">
        <v>643</v>
      </c>
      <c r="C201" s="180">
        <v>2.1382636E7</v>
      </c>
      <c r="D201" s="180">
        <v>4813647.0</v>
      </c>
      <c r="E201" s="180">
        <v>33843.0</v>
      </c>
      <c r="F201" s="180">
        <v>72398.0</v>
      </c>
      <c r="G201" s="180">
        <v>129238.0</v>
      </c>
      <c r="H201" s="180">
        <v>13958.0</v>
      </c>
      <c r="I201" s="180">
        <v>369950.0</v>
      </c>
      <c r="J201" s="180">
        <v>39268.0</v>
      </c>
      <c r="K201" s="180">
        <v>624812.0</v>
      </c>
      <c r="L201" s="180">
        <v>7.2105369E7</v>
      </c>
      <c r="M201" s="175"/>
      <c r="N201" s="175"/>
      <c r="O201" s="175"/>
      <c r="P201" s="175"/>
      <c r="Q201" s="175"/>
      <c r="R201" s="175"/>
      <c r="S201" s="176"/>
      <c r="T201" s="176"/>
      <c r="U201" s="176"/>
      <c r="V201" s="176"/>
      <c r="W201" s="177"/>
      <c r="X201" s="177"/>
      <c r="Y201" s="177"/>
      <c r="Z201" s="177"/>
    </row>
    <row r="202" ht="15.75" customHeight="1">
      <c r="A202" s="178">
        <v>1.69264266E8</v>
      </c>
      <c r="B202" s="179" t="s">
        <v>644</v>
      </c>
      <c r="C202" s="180">
        <v>2.1342753E7</v>
      </c>
      <c r="D202" s="180">
        <v>8566596.0</v>
      </c>
      <c r="E202" s="180">
        <v>750583.0</v>
      </c>
      <c r="F202" s="180">
        <v>73143.0</v>
      </c>
      <c r="G202" s="180">
        <v>165443.0</v>
      </c>
      <c r="H202" s="180">
        <v>107048.0</v>
      </c>
      <c r="I202" s="180">
        <v>412129.0</v>
      </c>
      <c r="J202" s="180">
        <v>183580.0</v>
      </c>
      <c r="K202" s="180">
        <v>941343.0</v>
      </c>
      <c r="L202" s="180">
        <v>4.51476839E8</v>
      </c>
      <c r="M202" s="175"/>
      <c r="N202" s="175"/>
      <c r="O202" s="175"/>
      <c r="P202" s="175"/>
      <c r="Q202" s="175"/>
      <c r="R202" s="175"/>
      <c r="S202" s="176"/>
      <c r="T202" s="176"/>
      <c r="U202" s="176"/>
      <c r="V202" s="176"/>
      <c r="W202" s="177"/>
      <c r="X202" s="177"/>
      <c r="Y202" s="177"/>
      <c r="Z202" s="177"/>
    </row>
    <row r="203" ht="15.75" customHeight="1">
      <c r="A203" s="178">
        <v>1.69492866E8</v>
      </c>
      <c r="B203" s="179" t="s">
        <v>645</v>
      </c>
      <c r="C203" s="180">
        <v>2.1301106E7</v>
      </c>
      <c r="D203" s="180">
        <v>8667687.0</v>
      </c>
      <c r="E203" s="180">
        <v>491334.0</v>
      </c>
      <c r="F203" s="180">
        <v>186899.0</v>
      </c>
      <c r="G203" s="180">
        <v>577066.0</v>
      </c>
      <c r="H203" s="180">
        <v>982144.0</v>
      </c>
      <c r="I203" s="180">
        <v>345786.0</v>
      </c>
      <c r="J203" s="180">
        <v>4487.0</v>
      </c>
      <c r="K203" s="180">
        <v>2096382.0</v>
      </c>
      <c r="L203" s="180">
        <v>1.29933466E8</v>
      </c>
      <c r="M203" s="175"/>
      <c r="N203" s="175"/>
      <c r="O203" s="175"/>
      <c r="P203" s="175"/>
      <c r="Q203" s="175"/>
      <c r="R203" s="175"/>
      <c r="S203" s="176"/>
      <c r="T203" s="176"/>
      <c r="U203" s="176"/>
      <c r="V203" s="176"/>
      <c r="W203" s="177"/>
      <c r="X203" s="177"/>
      <c r="Y203" s="177"/>
      <c r="Z203" s="177"/>
    </row>
    <row r="204" ht="15.75" customHeight="1">
      <c r="A204" s="178">
        <v>1.69494962E8</v>
      </c>
      <c r="B204" s="179" t="s">
        <v>646</v>
      </c>
      <c r="C204" s="180">
        <v>2.128343E7</v>
      </c>
      <c r="D204" s="180">
        <v>754285.0</v>
      </c>
      <c r="E204" s="180">
        <v>1403969.0</v>
      </c>
      <c r="F204" s="180">
        <v>70306.0</v>
      </c>
      <c r="G204" s="180">
        <v>50183.0</v>
      </c>
      <c r="H204" s="180">
        <v>5737.0</v>
      </c>
      <c r="I204" s="180">
        <v>37269.0</v>
      </c>
      <c r="J204" s="180">
        <v>12211.0</v>
      </c>
      <c r="K204" s="180">
        <v>175706.0</v>
      </c>
      <c r="L204" s="180">
        <v>0.0</v>
      </c>
      <c r="M204" s="175"/>
      <c r="N204" s="175"/>
      <c r="O204" s="175"/>
      <c r="P204" s="175"/>
      <c r="Q204" s="175"/>
      <c r="R204" s="175"/>
      <c r="S204" s="176"/>
      <c r="T204" s="176"/>
      <c r="U204" s="176"/>
      <c r="V204" s="176"/>
      <c r="W204" s="177"/>
      <c r="X204" s="177"/>
      <c r="Y204" s="177"/>
      <c r="Z204" s="177"/>
    </row>
    <row r="205" ht="15.75" customHeight="1">
      <c r="A205" s="178">
        <v>1.69488315E8</v>
      </c>
      <c r="B205" s="179" t="s">
        <v>647</v>
      </c>
      <c r="C205" s="180">
        <v>2.1238457E7</v>
      </c>
      <c r="D205" s="180">
        <v>5434797.0</v>
      </c>
      <c r="E205" s="180">
        <v>57186.0</v>
      </c>
      <c r="F205" s="180">
        <v>220908.0</v>
      </c>
      <c r="G205" s="180">
        <v>145945.0</v>
      </c>
      <c r="H205" s="180">
        <v>42969.0</v>
      </c>
      <c r="I205" s="180">
        <v>450045.0</v>
      </c>
      <c r="J205" s="180">
        <v>21320.0</v>
      </c>
      <c r="K205" s="180">
        <v>881187.0</v>
      </c>
      <c r="L205" s="180">
        <v>7.0447194E7</v>
      </c>
      <c r="M205" s="175"/>
      <c r="N205" s="175"/>
      <c r="O205" s="175"/>
      <c r="P205" s="175"/>
      <c r="Q205" s="175"/>
      <c r="R205" s="175"/>
      <c r="S205" s="176"/>
      <c r="T205" s="176"/>
      <c r="U205" s="176"/>
      <c r="V205" s="176"/>
      <c r="W205" s="177"/>
      <c r="X205" s="177"/>
      <c r="Y205" s="177"/>
      <c r="Z205" s="177"/>
    </row>
    <row r="206" ht="15.75" customHeight="1">
      <c r="A206" s="178">
        <v>1.6950297E8</v>
      </c>
      <c r="B206" s="179" t="s">
        <v>648</v>
      </c>
      <c r="C206" s="180">
        <v>2.114512E7</v>
      </c>
      <c r="D206" s="180">
        <v>5244702.0</v>
      </c>
      <c r="E206" s="180">
        <v>1695918.0</v>
      </c>
      <c r="F206" s="180">
        <v>139483.0</v>
      </c>
      <c r="G206" s="180">
        <v>132521.0</v>
      </c>
      <c r="H206" s="180">
        <v>57361.0</v>
      </c>
      <c r="I206" s="180">
        <v>316898.0</v>
      </c>
      <c r="J206" s="180">
        <v>77667.0</v>
      </c>
      <c r="K206" s="180">
        <v>723930.0</v>
      </c>
      <c r="L206" s="180">
        <v>3549815.0</v>
      </c>
      <c r="M206" s="175"/>
      <c r="N206" s="175"/>
      <c r="O206" s="175"/>
      <c r="P206" s="175"/>
      <c r="Q206" s="175"/>
      <c r="R206" s="175"/>
      <c r="S206" s="176"/>
      <c r="T206" s="176"/>
      <c r="U206" s="176"/>
      <c r="V206" s="176"/>
      <c r="W206" s="177"/>
      <c r="X206" s="177"/>
      <c r="Y206" s="177"/>
      <c r="Z206" s="177"/>
    </row>
    <row r="207" ht="15.75" customHeight="1">
      <c r="A207" s="178">
        <v>1.69520597E8</v>
      </c>
      <c r="B207" s="179" t="s">
        <v>649</v>
      </c>
      <c r="C207" s="180">
        <v>2.1081077E7</v>
      </c>
      <c r="D207" s="180">
        <v>2497346.0</v>
      </c>
      <c r="E207" s="180">
        <v>354228.0</v>
      </c>
      <c r="F207" s="180">
        <v>15903.0</v>
      </c>
      <c r="G207" s="180">
        <v>55003.0</v>
      </c>
      <c r="H207" s="180">
        <v>72105.0</v>
      </c>
      <c r="I207" s="180">
        <v>149770.0</v>
      </c>
      <c r="J207" s="180">
        <v>29902.0</v>
      </c>
      <c r="K207" s="180">
        <v>322683.0</v>
      </c>
      <c r="L207" s="180">
        <v>3.9722656E7</v>
      </c>
      <c r="M207" s="175"/>
      <c r="N207" s="175"/>
      <c r="O207" s="175"/>
      <c r="P207" s="175"/>
      <c r="Q207" s="175"/>
      <c r="R207" s="175"/>
      <c r="S207" s="176"/>
      <c r="T207" s="176"/>
      <c r="U207" s="176"/>
      <c r="V207" s="176"/>
      <c r="W207" s="177"/>
      <c r="X207" s="177"/>
      <c r="Y207" s="177"/>
      <c r="Z207" s="177"/>
    </row>
    <row r="208" ht="15.75" customHeight="1">
      <c r="A208" s="178">
        <v>1.69371317E8</v>
      </c>
      <c r="B208" s="179" t="s">
        <v>650</v>
      </c>
      <c r="C208" s="180">
        <v>2.1072787E7</v>
      </c>
      <c r="D208" s="180">
        <v>4531451.0</v>
      </c>
      <c r="E208" s="180">
        <v>513299.0</v>
      </c>
      <c r="F208" s="180">
        <v>249545.0</v>
      </c>
      <c r="G208" s="180">
        <v>257481.0</v>
      </c>
      <c r="H208" s="180">
        <v>164070.0</v>
      </c>
      <c r="I208" s="180">
        <v>277016.0</v>
      </c>
      <c r="J208" s="180">
        <v>27007.0</v>
      </c>
      <c r="K208" s="180">
        <v>975119.0</v>
      </c>
      <c r="L208" s="180">
        <v>2.02300165E8</v>
      </c>
      <c r="M208" s="175"/>
      <c r="N208" s="175"/>
      <c r="O208" s="175"/>
      <c r="P208" s="175"/>
      <c r="Q208" s="175"/>
      <c r="R208" s="175"/>
      <c r="S208" s="176"/>
      <c r="T208" s="176"/>
      <c r="U208" s="176"/>
      <c r="V208" s="176"/>
      <c r="W208" s="177"/>
      <c r="X208" s="177"/>
      <c r="Y208" s="177"/>
      <c r="Z208" s="177"/>
    </row>
    <row r="209" ht="15.75" customHeight="1">
      <c r="A209" s="178">
        <v>1.69555231E8</v>
      </c>
      <c r="B209" s="179" t="s">
        <v>651</v>
      </c>
      <c r="C209" s="180">
        <v>2.1021434E7</v>
      </c>
      <c r="D209" s="180">
        <v>4354641.0</v>
      </c>
      <c r="E209" s="180">
        <v>262639.0</v>
      </c>
      <c r="F209" s="180">
        <v>79947.0</v>
      </c>
      <c r="G209" s="180">
        <v>423732.0</v>
      </c>
      <c r="H209" s="180">
        <v>249792.0</v>
      </c>
      <c r="I209" s="180">
        <v>151428.0</v>
      </c>
      <c r="J209" s="180">
        <v>48887.0</v>
      </c>
      <c r="K209" s="180">
        <v>953786.0</v>
      </c>
      <c r="L209" s="180">
        <v>8.4454709E7</v>
      </c>
      <c r="M209" s="175"/>
      <c r="N209" s="175"/>
      <c r="O209" s="175"/>
      <c r="P209" s="175"/>
      <c r="Q209" s="175"/>
      <c r="R209" s="175"/>
      <c r="S209" s="176"/>
      <c r="T209" s="176"/>
      <c r="U209" s="176"/>
      <c r="V209" s="176"/>
      <c r="W209" s="177"/>
      <c r="X209" s="177"/>
      <c r="Y209" s="177"/>
      <c r="Z209" s="177"/>
    </row>
    <row r="210" ht="15.75" customHeight="1">
      <c r="A210" s="178">
        <v>1.6956375E8</v>
      </c>
      <c r="B210" s="179" t="s">
        <v>652</v>
      </c>
      <c r="C210" s="180">
        <v>2.1009659E7</v>
      </c>
      <c r="D210" s="180">
        <v>3.1275506E7</v>
      </c>
      <c r="E210" s="180">
        <v>626780.0</v>
      </c>
      <c r="F210" s="180">
        <v>337724.0</v>
      </c>
      <c r="G210" s="180">
        <v>939466.0</v>
      </c>
      <c r="H210" s="180">
        <v>660270.0</v>
      </c>
      <c r="I210" s="180">
        <v>2120695.0</v>
      </c>
      <c r="J210" s="180">
        <v>274050.0</v>
      </c>
      <c r="K210" s="180">
        <v>4332205.0</v>
      </c>
      <c r="L210" s="180">
        <v>1.10263915E8</v>
      </c>
      <c r="M210" s="175"/>
      <c r="N210" s="175"/>
      <c r="O210" s="175"/>
      <c r="P210" s="175"/>
      <c r="Q210" s="175"/>
      <c r="R210" s="175"/>
      <c r="S210" s="176"/>
      <c r="T210" s="176"/>
      <c r="U210" s="176"/>
      <c r="V210" s="176"/>
      <c r="W210" s="177"/>
      <c r="X210" s="177"/>
      <c r="Y210" s="177"/>
      <c r="Z210" s="177"/>
    </row>
    <row r="211" ht="15.75" customHeight="1">
      <c r="A211" s="178">
        <v>1.6952382E8</v>
      </c>
      <c r="B211" s="179" t="s">
        <v>653</v>
      </c>
      <c r="C211" s="180">
        <v>2.0983264E7</v>
      </c>
      <c r="D211" s="180">
        <v>8156849.0</v>
      </c>
      <c r="E211" s="180">
        <v>659171.0</v>
      </c>
      <c r="F211" s="180">
        <v>296896.0</v>
      </c>
      <c r="G211" s="180">
        <v>1019159.0</v>
      </c>
      <c r="H211" s="180">
        <v>668483.0</v>
      </c>
      <c r="I211" s="180">
        <v>338522.0</v>
      </c>
      <c r="J211" s="180">
        <v>0.0</v>
      </c>
      <c r="K211" s="180">
        <v>2323060.0</v>
      </c>
      <c r="L211" s="180">
        <v>2.3917228E7</v>
      </c>
      <c r="M211" s="175"/>
      <c r="N211" s="175"/>
      <c r="O211" s="175"/>
      <c r="P211" s="175"/>
      <c r="Q211" s="175"/>
      <c r="R211" s="175"/>
      <c r="S211" s="176"/>
      <c r="T211" s="176"/>
      <c r="U211" s="176"/>
      <c r="V211" s="176"/>
      <c r="W211" s="177"/>
      <c r="X211" s="177"/>
      <c r="Y211" s="177"/>
      <c r="Z211" s="177"/>
    </row>
    <row r="212" ht="15.75" customHeight="1">
      <c r="A212" s="178">
        <v>1.69413919E8</v>
      </c>
      <c r="B212" s="179" t="s">
        <v>654</v>
      </c>
      <c r="C212" s="180">
        <v>2.0970235E7</v>
      </c>
      <c r="D212" s="180">
        <v>8037171.0</v>
      </c>
      <c r="E212" s="180">
        <v>376839.0</v>
      </c>
      <c r="F212" s="180">
        <v>255637.0</v>
      </c>
      <c r="G212" s="180">
        <v>355515.0</v>
      </c>
      <c r="H212" s="180">
        <v>524301.0</v>
      </c>
      <c r="I212" s="180">
        <v>492469.0</v>
      </c>
      <c r="J212" s="180">
        <v>12656.0</v>
      </c>
      <c r="K212" s="180">
        <v>1640578.0</v>
      </c>
      <c r="L212" s="180">
        <v>9.7129E7</v>
      </c>
      <c r="M212" s="175"/>
      <c r="N212" s="175"/>
      <c r="O212" s="175"/>
      <c r="P212" s="175"/>
      <c r="Q212" s="175"/>
      <c r="R212" s="175"/>
      <c r="S212" s="176"/>
      <c r="T212" s="176"/>
      <c r="U212" s="176"/>
      <c r="V212" s="176"/>
      <c r="W212" s="177"/>
      <c r="X212" s="177"/>
      <c r="Y212" s="177"/>
      <c r="Z212" s="177"/>
    </row>
    <row r="213" ht="15.75" customHeight="1">
      <c r="A213" s="178">
        <v>1.69049907E8</v>
      </c>
      <c r="B213" s="179" t="s">
        <v>655</v>
      </c>
      <c r="C213" s="180">
        <v>2.0863112E7</v>
      </c>
      <c r="D213" s="180">
        <v>3.5767937E7</v>
      </c>
      <c r="E213" s="180">
        <v>697147.0</v>
      </c>
      <c r="F213" s="180">
        <v>697568.0</v>
      </c>
      <c r="G213" s="180">
        <v>1406385.0</v>
      </c>
      <c r="H213" s="180">
        <v>565931.0</v>
      </c>
      <c r="I213" s="180">
        <v>2900905.0</v>
      </c>
      <c r="J213" s="180">
        <v>77144.0</v>
      </c>
      <c r="K213" s="180">
        <v>5647933.0</v>
      </c>
      <c r="L213" s="180">
        <v>0.0</v>
      </c>
      <c r="M213" s="175"/>
      <c r="N213" s="175"/>
      <c r="O213" s="175"/>
      <c r="P213" s="175"/>
      <c r="Q213" s="175"/>
      <c r="R213" s="175"/>
      <c r="S213" s="176"/>
      <c r="T213" s="176"/>
      <c r="U213" s="176"/>
      <c r="V213" s="176"/>
      <c r="W213" s="177"/>
      <c r="X213" s="177"/>
      <c r="Y213" s="177"/>
      <c r="Z213" s="177"/>
    </row>
    <row r="214" ht="15.75" customHeight="1">
      <c r="A214" s="178">
        <v>1.6908229E8</v>
      </c>
      <c r="B214" s="179" t="s">
        <v>656</v>
      </c>
      <c r="C214" s="180">
        <v>2.0856979E7</v>
      </c>
      <c r="D214" s="180">
        <v>1.3611063E7</v>
      </c>
      <c r="E214" s="180">
        <v>373616.0</v>
      </c>
      <c r="F214" s="180">
        <v>488275.0</v>
      </c>
      <c r="G214" s="180">
        <v>63486.0</v>
      </c>
      <c r="H214" s="180">
        <v>101024.0</v>
      </c>
      <c r="I214" s="180">
        <v>630004.0</v>
      </c>
      <c r="J214" s="180">
        <v>334115.0</v>
      </c>
      <c r="K214" s="180">
        <v>1616904.0</v>
      </c>
      <c r="L214" s="180">
        <v>6.3920006E7</v>
      </c>
      <c r="M214" s="175"/>
      <c r="N214" s="175"/>
      <c r="O214" s="175"/>
      <c r="P214" s="175"/>
      <c r="Q214" s="175"/>
      <c r="R214" s="175"/>
      <c r="S214" s="176"/>
      <c r="T214" s="176"/>
      <c r="U214" s="176"/>
      <c r="V214" s="176"/>
      <c r="W214" s="177"/>
      <c r="X214" s="177"/>
      <c r="Y214" s="177"/>
      <c r="Z214" s="177"/>
    </row>
    <row r="215" ht="15.75" customHeight="1">
      <c r="A215" s="178">
        <v>1.6953266E8</v>
      </c>
      <c r="B215" s="179" t="s">
        <v>657</v>
      </c>
      <c r="C215" s="180">
        <v>2.0848443E7</v>
      </c>
      <c r="D215" s="180">
        <v>4362409.0</v>
      </c>
      <c r="E215" s="180">
        <v>1976191.0</v>
      </c>
      <c r="F215" s="180">
        <v>276648.0</v>
      </c>
      <c r="G215" s="180">
        <v>548314.0</v>
      </c>
      <c r="H215" s="180">
        <v>107728.0</v>
      </c>
      <c r="I215" s="180">
        <v>277954.0</v>
      </c>
      <c r="J215" s="180">
        <v>0.0</v>
      </c>
      <c r="K215" s="180">
        <v>1210644.0</v>
      </c>
      <c r="L215" s="180">
        <v>1799999.0</v>
      </c>
      <c r="M215" s="175"/>
      <c r="N215" s="175"/>
      <c r="O215" s="175"/>
      <c r="P215" s="175"/>
      <c r="Q215" s="175"/>
      <c r="R215" s="175"/>
      <c r="S215" s="176"/>
      <c r="T215" s="176"/>
      <c r="U215" s="176"/>
      <c r="V215" s="176"/>
      <c r="W215" s="177"/>
      <c r="X215" s="177"/>
      <c r="Y215" s="177"/>
      <c r="Z215" s="177"/>
    </row>
    <row r="216" ht="15.75" customHeight="1">
      <c r="A216" s="178">
        <v>1.53755963E8</v>
      </c>
      <c r="B216" s="179" t="s">
        <v>658</v>
      </c>
      <c r="C216" s="180">
        <v>2.0829792E7</v>
      </c>
      <c r="D216" s="180">
        <v>1.9147972E7</v>
      </c>
      <c r="E216" s="180">
        <v>939948.0</v>
      </c>
      <c r="F216" s="180">
        <v>887332.0</v>
      </c>
      <c r="G216" s="180">
        <v>1564605.0</v>
      </c>
      <c r="H216" s="180">
        <v>615964.0</v>
      </c>
      <c r="I216" s="180">
        <v>1162696.0</v>
      </c>
      <c r="J216" s="180">
        <v>87524.0</v>
      </c>
      <c r="K216" s="180">
        <v>4318121.0</v>
      </c>
      <c r="L216" s="180">
        <v>1.10757311E8</v>
      </c>
      <c r="M216" s="175"/>
      <c r="N216" s="175"/>
      <c r="O216" s="175"/>
      <c r="P216" s="175"/>
      <c r="Q216" s="175"/>
      <c r="R216" s="175"/>
      <c r="S216" s="176"/>
      <c r="T216" s="176"/>
      <c r="U216" s="176"/>
      <c r="V216" s="176"/>
      <c r="W216" s="177"/>
      <c r="X216" s="177"/>
      <c r="Y216" s="177"/>
      <c r="Z216" s="177"/>
    </row>
    <row r="217" ht="15.75" customHeight="1">
      <c r="A217" s="178">
        <v>1.69063824E8</v>
      </c>
      <c r="B217" s="179" t="s">
        <v>659</v>
      </c>
      <c r="C217" s="180">
        <v>2.0749884E7</v>
      </c>
      <c r="D217" s="180">
        <v>3.9999229E7</v>
      </c>
      <c r="E217" s="180">
        <v>692374.0</v>
      </c>
      <c r="F217" s="180">
        <v>3999478.0</v>
      </c>
      <c r="G217" s="180">
        <v>726658.0</v>
      </c>
      <c r="H217" s="180">
        <v>853407.0</v>
      </c>
      <c r="I217" s="180">
        <v>2357115.0</v>
      </c>
      <c r="J217" s="180">
        <v>538062.0</v>
      </c>
      <c r="K217" s="180">
        <v>8474720.0</v>
      </c>
      <c r="L217" s="180">
        <v>1.68373351E8</v>
      </c>
      <c r="M217" s="175"/>
      <c r="N217" s="175"/>
      <c r="O217" s="175"/>
      <c r="P217" s="175"/>
      <c r="Q217" s="175"/>
      <c r="R217" s="175"/>
      <c r="S217" s="176"/>
      <c r="T217" s="176"/>
      <c r="U217" s="176"/>
      <c r="V217" s="176"/>
      <c r="W217" s="177"/>
      <c r="X217" s="177"/>
      <c r="Y217" s="177"/>
      <c r="Z217" s="177"/>
    </row>
    <row r="218" ht="15.75" customHeight="1">
      <c r="A218" s="178">
        <v>1.6954957E8</v>
      </c>
      <c r="B218" s="179" t="s">
        <v>660</v>
      </c>
      <c r="C218" s="180">
        <v>2.074094E7</v>
      </c>
      <c r="D218" s="180">
        <v>7401729.0</v>
      </c>
      <c r="E218" s="180">
        <v>1262131.0</v>
      </c>
      <c r="F218" s="180">
        <v>113135.0</v>
      </c>
      <c r="G218" s="180">
        <v>546394.0</v>
      </c>
      <c r="H218" s="180">
        <v>572351.0</v>
      </c>
      <c r="I218" s="180">
        <v>291177.0</v>
      </c>
      <c r="J218" s="180">
        <v>54257.0</v>
      </c>
      <c r="K218" s="180">
        <v>1577314.0</v>
      </c>
      <c r="L218" s="180">
        <v>1866496.0</v>
      </c>
      <c r="M218" s="175"/>
      <c r="N218" s="175"/>
      <c r="O218" s="175"/>
      <c r="P218" s="175"/>
      <c r="Q218" s="175"/>
      <c r="R218" s="175"/>
      <c r="S218" s="176"/>
      <c r="T218" s="176"/>
      <c r="U218" s="176"/>
      <c r="V218" s="176"/>
      <c r="W218" s="177"/>
      <c r="X218" s="177"/>
      <c r="Y218" s="177"/>
      <c r="Z218" s="177"/>
    </row>
    <row r="219" ht="15.75" customHeight="1">
      <c r="A219" s="178">
        <v>1.69512706E8</v>
      </c>
      <c r="B219" s="179" t="s">
        <v>661</v>
      </c>
      <c r="C219" s="180">
        <v>2.0702951E7</v>
      </c>
      <c r="D219" s="180">
        <v>5664213.0</v>
      </c>
      <c r="E219" s="180">
        <v>332003.0</v>
      </c>
      <c r="F219" s="180">
        <v>261267.0</v>
      </c>
      <c r="G219" s="180">
        <v>333747.0</v>
      </c>
      <c r="H219" s="180">
        <v>309969.0</v>
      </c>
      <c r="I219" s="180">
        <v>236735.0</v>
      </c>
      <c r="J219" s="180">
        <v>66862.0</v>
      </c>
      <c r="K219" s="180">
        <v>1208580.0</v>
      </c>
      <c r="L219" s="180">
        <v>1.35045095E8</v>
      </c>
      <c r="M219" s="175"/>
      <c r="N219" s="175"/>
      <c r="O219" s="175"/>
      <c r="P219" s="175"/>
      <c r="Q219" s="175"/>
      <c r="R219" s="175"/>
      <c r="S219" s="176"/>
      <c r="T219" s="176"/>
      <c r="U219" s="176"/>
      <c r="V219" s="176"/>
      <c r="W219" s="177"/>
      <c r="X219" s="177"/>
      <c r="Y219" s="177"/>
      <c r="Z219" s="177"/>
    </row>
    <row r="220" ht="15.75" customHeight="1">
      <c r="A220" s="178">
        <v>1.72061307E8</v>
      </c>
      <c r="B220" s="179" t="s">
        <v>662</v>
      </c>
      <c r="C220" s="180">
        <v>2.0691206E7</v>
      </c>
      <c r="D220" s="180">
        <v>4037501.0</v>
      </c>
      <c r="E220" s="180">
        <v>1161225.0</v>
      </c>
      <c r="F220" s="180">
        <v>52005.0</v>
      </c>
      <c r="G220" s="180">
        <v>91119.0</v>
      </c>
      <c r="H220" s="180">
        <v>16398.0</v>
      </c>
      <c r="I220" s="180">
        <v>202611.0</v>
      </c>
      <c r="J220" s="180">
        <v>87658.0</v>
      </c>
      <c r="K220" s="180">
        <v>449791.0</v>
      </c>
      <c r="L220" s="180">
        <v>5537678.0</v>
      </c>
      <c r="M220" s="175"/>
      <c r="N220" s="175"/>
      <c r="O220" s="175"/>
      <c r="P220" s="175"/>
      <c r="Q220" s="175"/>
      <c r="R220" s="175"/>
      <c r="S220" s="176"/>
      <c r="T220" s="176"/>
      <c r="U220" s="176"/>
      <c r="V220" s="176"/>
      <c r="W220" s="177"/>
      <c r="X220" s="177"/>
      <c r="Y220" s="177"/>
      <c r="Z220" s="177"/>
    </row>
    <row r="221" ht="15.75" customHeight="1">
      <c r="A221" s="178">
        <v>1.69587149E8</v>
      </c>
      <c r="B221" s="179" t="s">
        <v>663</v>
      </c>
      <c r="C221" s="180">
        <v>2.0615675E7</v>
      </c>
      <c r="D221" s="180">
        <v>9382774.0</v>
      </c>
      <c r="E221" s="180">
        <v>833268.0</v>
      </c>
      <c r="F221" s="180">
        <v>223000.0</v>
      </c>
      <c r="G221" s="180">
        <v>10722.0</v>
      </c>
      <c r="H221" s="180">
        <v>17075.0</v>
      </c>
      <c r="I221" s="180">
        <v>733647.0</v>
      </c>
      <c r="J221" s="180">
        <v>95598.0</v>
      </c>
      <c r="K221" s="180">
        <v>1080042.0</v>
      </c>
      <c r="L221" s="180">
        <v>1.09197085E8</v>
      </c>
      <c r="M221" s="175"/>
      <c r="N221" s="175"/>
      <c r="O221" s="175"/>
      <c r="P221" s="175"/>
      <c r="Q221" s="175"/>
      <c r="R221" s="175"/>
      <c r="S221" s="176"/>
      <c r="T221" s="176"/>
      <c r="U221" s="176"/>
      <c r="V221" s="176"/>
      <c r="W221" s="177"/>
      <c r="X221" s="177"/>
      <c r="Y221" s="177"/>
      <c r="Z221" s="177"/>
    </row>
    <row r="222" ht="15.75" customHeight="1">
      <c r="A222" s="178">
        <v>1.69579181E8</v>
      </c>
      <c r="B222" s="179" t="s">
        <v>664</v>
      </c>
      <c r="C222" s="180">
        <v>2.0519886E7</v>
      </c>
      <c r="D222" s="180">
        <v>7234705.0</v>
      </c>
      <c r="E222" s="180">
        <v>1929228.0</v>
      </c>
      <c r="F222" s="180">
        <v>103886.0</v>
      </c>
      <c r="G222" s="180">
        <v>260357.0</v>
      </c>
      <c r="H222" s="180">
        <v>222316.0</v>
      </c>
      <c r="I222" s="180">
        <v>461215.0</v>
      </c>
      <c r="J222" s="180">
        <v>59590.0</v>
      </c>
      <c r="K222" s="180">
        <v>1107364.0</v>
      </c>
      <c r="L222" s="180">
        <v>2.037065E7</v>
      </c>
      <c r="M222" s="175"/>
      <c r="N222" s="175"/>
      <c r="O222" s="175"/>
      <c r="P222" s="175"/>
      <c r="Q222" s="175"/>
      <c r="R222" s="175"/>
      <c r="S222" s="176"/>
      <c r="T222" s="176"/>
      <c r="U222" s="176"/>
      <c r="V222" s="176"/>
      <c r="W222" s="177"/>
      <c r="X222" s="177"/>
      <c r="Y222" s="177"/>
      <c r="Z222" s="177"/>
    </row>
    <row r="223" ht="15.75" customHeight="1">
      <c r="A223" s="178">
        <v>1.69469418E8</v>
      </c>
      <c r="B223" s="179" t="s">
        <v>665</v>
      </c>
      <c r="C223" s="180">
        <v>2.048578E7</v>
      </c>
      <c r="D223" s="180">
        <v>2417443.0</v>
      </c>
      <c r="E223" s="180">
        <v>2060800.0</v>
      </c>
      <c r="F223" s="180">
        <v>81597.0</v>
      </c>
      <c r="G223" s="180">
        <v>99131.0</v>
      </c>
      <c r="H223" s="180">
        <v>11063.0</v>
      </c>
      <c r="I223" s="180">
        <v>137223.0</v>
      </c>
      <c r="J223" s="180">
        <v>39319.0</v>
      </c>
      <c r="K223" s="180">
        <v>368333.0</v>
      </c>
      <c r="L223" s="180">
        <v>0.0</v>
      </c>
      <c r="M223" s="175"/>
      <c r="N223" s="175"/>
      <c r="O223" s="175"/>
      <c r="P223" s="175"/>
      <c r="Q223" s="175"/>
      <c r="R223" s="175"/>
      <c r="S223" s="176"/>
      <c r="T223" s="176"/>
      <c r="U223" s="176"/>
      <c r="V223" s="176"/>
      <c r="W223" s="177"/>
      <c r="X223" s="177"/>
      <c r="Y223" s="177"/>
      <c r="Z223" s="177"/>
    </row>
    <row r="224" ht="15.75" customHeight="1">
      <c r="A224" s="178">
        <v>2193053.0</v>
      </c>
      <c r="B224" s="179" t="s">
        <v>666</v>
      </c>
      <c r="C224" s="180">
        <v>2.0453447E7</v>
      </c>
      <c r="D224" s="180">
        <v>2796825.0</v>
      </c>
      <c r="E224" s="180">
        <v>823582.0</v>
      </c>
      <c r="F224" s="180">
        <v>24337.0</v>
      </c>
      <c r="G224" s="180">
        <v>1061.0</v>
      </c>
      <c r="H224" s="180">
        <v>30299.0</v>
      </c>
      <c r="I224" s="180">
        <v>169116.0</v>
      </c>
      <c r="J224" s="180">
        <v>48874.0</v>
      </c>
      <c r="K224" s="180">
        <v>273687.0</v>
      </c>
      <c r="L224" s="180">
        <v>7.2253245E7</v>
      </c>
      <c r="M224" s="175"/>
      <c r="N224" s="175"/>
      <c r="O224" s="175"/>
      <c r="P224" s="175"/>
      <c r="Q224" s="175"/>
      <c r="R224" s="175"/>
      <c r="S224" s="176"/>
      <c r="T224" s="176"/>
      <c r="U224" s="176"/>
      <c r="V224" s="176"/>
      <c r="W224" s="177"/>
      <c r="X224" s="177"/>
      <c r="Y224" s="177"/>
      <c r="Z224" s="177"/>
    </row>
    <row r="225" ht="15.75" customHeight="1">
      <c r="A225" s="178">
        <v>1.69564957E8</v>
      </c>
      <c r="B225" s="179" t="s">
        <v>667</v>
      </c>
      <c r="C225" s="180">
        <v>2.039945E7</v>
      </c>
      <c r="D225" s="180">
        <v>2304466.0</v>
      </c>
      <c r="E225" s="180">
        <v>1377246.0</v>
      </c>
      <c r="F225" s="180">
        <v>43712.0</v>
      </c>
      <c r="G225" s="180">
        <v>126009.0</v>
      </c>
      <c r="H225" s="180">
        <v>31824.0</v>
      </c>
      <c r="I225" s="180">
        <v>66451.0</v>
      </c>
      <c r="J225" s="180">
        <v>62595.0</v>
      </c>
      <c r="K225" s="180">
        <v>330591.0</v>
      </c>
      <c r="L225" s="180">
        <v>4.7724145E7</v>
      </c>
      <c r="M225" s="175"/>
      <c r="N225" s="175"/>
      <c r="O225" s="175"/>
      <c r="P225" s="175"/>
      <c r="Q225" s="175"/>
      <c r="R225" s="175"/>
      <c r="S225" s="176"/>
      <c r="T225" s="176"/>
      <c r="U225" s="176"/>
      <c r="V225" s="176"/>
      <c r="W225" s="177"/>
      <c r="X225" s="177"/>
      <c r="Y225" s="177"/>
      <c r="Z225" s="177"/>
    </row>
    <row r="226" ht="15.75" customHeight="1">
      <c r="A226" s="178">
        <v>1.71286333E8</v>
      </c>
      <c r="B226" s="179" t="s">
        <v>668</v>
      </c>
      <c r="C226" s="180">
        <v>2.0276682E7</v>
      </c>
      <c r="D226" s="180">
        <v>2.2776812E7</v>
      </c>
      <c r="E226" s="180">
        <v>571860.0</v>
      </c>
      <c r="F226" s="180">
        <v>69090.0</v>
      </c>
      <c r="G226" s="180">
        <v>96275.0</v>
      </c>
      <c r="H226" s="180">
        <v>144356.0</v>
      </c>
      <c r="I226" s="180">
        <v>1602334.0</v>
      </c>
      <c r="J226" s="180">
        <v>298484.0</v>
      </c>
      <c r="K226" s="180">
        <v>2210539.0</v>
      </c>
      <c r="L226" s="180">
        <v>2.43763095E8</v>
      </c>
      <c r="M226" s="175"/>
      <c r="N226" s="175"/>
      <c r="O226" s="175"/>
      <c r="P226" s="175"/>
      <c r="Q226" s="175"/>
      <c r="R226" s="175"/>
      <c r="S226" s="176"/>
      <c r="T226" s="176"/>
      <c r="U226" s="176"/>
      <c r="V226" s="176"/>
      <c r="W226" s="177"/>
      <c r="X226" s="177"/>
      <c r="Y226" s="177"/>
      <c r="Z226" s="177"/>
    </row>
    <row r="227" ht="15.75" customHeight="1">
      <c r="A227" s="178">
        <v>1.71876516E8</v>
      </c>
      <c r="B227" s="179" t="s">
        <v>669</v>
      </c>
      <c r="C227" s="180">
        <v>2.0270155E7</v>
      </c>
      <c r="D227" s="180">
        <v>8270347.0</v>
      </c>
      <c r="E227" s="180">
        <v>1535169.0</v>
      </c>
      <c r="F227" s="180">
        <v>30816.0</v>
      </c>
      <c r="G227" s="180">
        <v>24208.0</v>
      </c>
      <c r="H227" s="180">
        <v>39117.0</v>
      </c>
      <c r="I227" s="180">
        <v>527764.0</v>
      </c>
      <c r="J227" s="180">
        <v>139083.0</v>
      </c>
      <c r="K227" s="180">
        <v>760988.0</v>
      </c>
      <c r="L227" s="180">
        <v>1.54500958E8</v>
      </c>
      <c r="M227" s="175"/>
      <c r="N227" s="175"/>
      <c r="O227" s="175"/>
      <c r="P227" s="175"/>
      <c r="Q227" s="175"/>
      <c r="R227" s="175"/>
      <c r="S227" s="176"/>
      <c r="T227" s="176"/>
      <c r="U227" s="176"/>
      <c r="V227" s="176"/>
      <c r="W227" s="177"/>
      <c r="X227" s="177"/>
      <c r="Y227" s="177"/>
      <c r="Z227" s="177"/>
    </row>
    <row r="228" ht="15.75" customHeight="1">
      <c r="A228" s="178">
        <v>1.69158581E8</v>
      </c>
      <c r="B228" s="179" t="s">
        <v>670</v>
      </c>
      <c r="C228" s="180">
        <v>2.0233796E7</v>
      </c>
      <c r="D228" s="180">
        <v>3621916.0</v>
      </c>
      <c r="E228" s="180">
        <v>305456.0</v>
      </c>
      <c r="F228" s="180">
        <v>531802.0</v>
      </c>
      <c r="G228" s="180">
        <v>690428.0</v>
      </c>
      <c r="H228" s="180">
        <v>272350.0</v>
      </c>
      <c r="I228" s="180">
        <v>104530.0</v>
      </c>
      <c r="J228" s="180">
        <v>0.0</v>
      </c>
      <c r="K228" s="180">
        <v>1599110.0</v>
      </c>
      <c r="L228" s="180">
        <v>654500.0</v>
      </c>
      <c r="M228" s="175"/>
      <c r="N228" s="175"/>
      <c r="O228" s="175"/>
      <c r="P228" s="175"/>
      <c r="Q228" s="175"/>
      <c r="R228" s="175"/>
      <c r="S228" s="176"/>
      <c r="T228" s="176"/>
      <c r="U228" s="176"/>
      <c r="V228" s="176"/>
      <c r="W228" s="177"/>
      <c r="X228" s="177"/>
      <c r="Y228" s="177"/>
      <c r="Z228" s="177"/>
    </row>
    <row r="229" ht="15.75" customHeight="1">
      <c r="A229" s="178">
        <v>1.7001641E8</v>
      </c>
      <c r="B229" s="179" t="s">
        <v>671</v>
      </c>
      <c r="C229" s="180">
        <v>2.0159454E7</v>
      </c>
      <c r="D229" s="180">
        <v>5437726.0</v>
      </c>
      <c r="E229" s="180">
        <v>481089.0</v>
      </c>
      <c r="F229" s="180">
        <v>838602.0</v>
      </c>
      <c r="G229" s="180">
        <v>1342841.0</v>
      </c>
      <c r="H229" s="180">
        <v>299346.0</v>
      </c>
      <c r="I229" s="180">
        <v>80328.0</v>
      </c>
      <c r="J229" s="180">
        <v>29183.0</v>
      </c>
      <c r="K229" s="180">
        <v>2590300.0</v>
      </c>
      <c r="L229" s="180">
        <v>0.0</v>
      </c>
      <c r="M229" s="175"/>
      <c r="N229" s="175"/>
      <c r="O229" s="175"/>
      <c r="P229" s="175"/>
      <c r="Q229" s="175"/>
      <c r="R229" s="175"/>
      <c r="S229" s="176"/>
      <c r="T229" s="176"/>
      <c r="U229" s="176"/>
      <c r="V229" s="176"/>
      <c r="W229" s="177"/>
      <c r="X229" s="177"/>
      <c r="Y229" s="177"/>
      <c r="Z229" s="177"/>
    </row>
    <row r="230" ht="15.75" customHeight="1">
      <c r="A230" s="178">
        <v>1.64195208E8</v>
      </c>
      <c r="B230" s="179" t="s">
        <v>672</v>
      </c>
      <c r="C230" s="180">
        <v>2.0142925E7</v>
      </c>
      <c r="D230" s="180">
        <v>9.7185116E7</v>
      </c>
      <c r="E230" s="180">
        <v>2576836.0</v>
      </c>
      <c r="F230" s="180">
        <v>8131240.0</v>
      </c>
      <c r="G230" s="180">
        <v>2436877.0</v>
      </c>
      <c r="H230" s="180">
        <v>2061401.0</v>
      </c>
      <c r="I230" s="180">
        <v>6400847.0</v>
      </c>
      <c r="J230" s="180">
        <v>921552.0</v>
      </c>
      <c r="K230" s="180">
        <v>1.9951917E7</v>
      </c>
      <c r="L230" s="180">
        <v>9.2949922E8</v>
      </c>
      <c r="M230" s="175"/>
      <c r="N230" s="175"/>
      <c r="O230" s="175"/>
      <c r="P230" s="175"/>
      <c r="Q230" s="175"/>
      <c r="R230" s="175"/>
      <c r="S230" s="176"/>
      <c r="T230" s="176"/>
      <c r="U230" s="176"/>
      <c r="V230" s="176"/>
      <c r="W230" s="177"/>
      <c r="X230" s="177"/>
      <c r="Y230" s="177"/>
      <c r="Z230" s="177"/>
    </row>
    <row r="231" ht="15.75" customHeight="1">
      <c r="A231" s="178">
        <v>1.72792114E8</v>
      </c>
      <c r="B231" s="179" t="s">
        <v>673</v>
      </c>
      <c r="C231" s="180">
        <v>2.0137777E7</v>
      </c>
      <c r="D231" s="180">
        <v>8131378.0</v>
      </c>
      <c r="E231" s="180">
        <v>142681.0</v>
      </c>
      <c r="F231" s="180">
        <v>710731.0</v>
      </c>
      <c r="G231" s="180">
        <v>455211.0</v>
      </c>
      <c r="H231" s="180">
        <v>1041780.0</v>
      </c>
      <c r="I231" s="180">
        <v>291169.0</v>
      </c>
      <c r="J231" s="180">
        <v>0.0</v>
      </c>
      <c r="K231" s="180">
        <v>2498891.0</v>
      </c>
      <c r="L231" s="180">
        <v>3.1901991E7</v>
      </c>
      <c r="M231" s="175"/>
      <c r="N231" s="175"/>
      <c r="O231" s="175"/>
      <c r="P231" s="175"/>
      <c r="Q231" s="175"/>
      <c r="R231" s="175"/>
      <c r="S231" s="176"/>
      <c r="T231" s="176"/>
      <c r="U231" s="176"/>
      <c r="V231" s="176"/>
      <c r="W231" s="177"/>
      <c r="X231" s="177"/>
      <c r="Y231" s="177"/>
      <c r="Z231" s="177"/>
    </row>
    <row r="232" ht="15.75" customHeight="1">
      <c r="A232" s="178">
        <v>1.6918574E8</v>
      </c>
      <c r="B232" s="179" t="s">
        <v>674</v>
      </c>
      <c r="C232" s="180">
        <v>2.0093189E7</v>
      </c>
      <c r="D232" s="180">
        <v>1.918506E7</v>
      </c>
      <c r="E232" s="180">
        <v>498888.0</v>
      </c>
      <c r="F232" s="180">
        <v>358461.0</v>
      </c>
      <c r="G232" s="180">
        <v>285247.0</v>
      </c>
      <c r="H232" s="180">
        <v>1138376.0</v>
      </c>
      <c r="I232" s="180">
        <v>1141841.0</v>
      </c>
      <c r="J232" s="180">
        <v>128548.0</v>
      </c>
      <c r="K232" s="180">
        <v>3052473.0</v>
      </c>
      <c r="L232" s="180">
        <v>1.76678346E8</v>
      </c>
      <c r="M232" s="175"/>
      <c r="N232" s="175"/>
      <c r="O232" s="175"/>
      <c r="P232" s="175"/>
      <c r="Q232" s="175"/>
      <c r="R232" s="175"/>
      <c r="S232" s="176"/>
      <c r="T232" s="176"/>
      <c r="U232" s="176"/>
      <c r="V232" s="176"/>
      <c r="W232" s="177"/>
      <c r="X232" s="177"/>
      <c r="Y232" s="177"/>
      <c r="Z232" s="177"/>
    </row>
    <row r="233" ht="15.75" customHeight="1">
      <c r="A233" s="178">
        <v>1.6951013E8</v>
      </c>
      <c r="B233" s="179" t="s">
        <v>675</v>
      </c>
      <c r="C233" s="180">
        <v>2.0090676E7</v>
      </c>
      <c r="D233" s="180">
        <v>514262.0</v>
      </c>
      <c r="E233" s="180">
        <v>39106.0</v>
      </c>
      <c r="F233" s="180">
        <v>63532.0</v>
      </c>
      <c r="G233" s="180">
        <v>40614.0</v>
      </c>
      <c r="H233" s="180">
        <v>91907.0</v>
      </c>
      <c r="I233" s="180">
        <v>5270.0</v>
      </c>
      <c r="J233" s="180">
        <v>0.0</v>
      </c>
      <c r="K233" s="180">
        <v>201323.0</v>
      </c>
      <c r="L233" s="180">
        <v>0.0</v>
      </c>
      <c r="M233" s="175"/>
      <c r="N233" s="175"/>
      <c r="O233" s="175"/>
      <c r="P233" s="175"/>
      <c r="Q233" s="175"/>
      <c r="R233" s="175"/>
      <c r="S233" s="176"/>
      <c r="T233" s="176"/>
      <c r="U233" s="176"/>
      <c r="V233" s="176"/>
      <c r="W233" s="177"/>
      <c r="X233" s="177"/>
      <c r="Y233" s="177"/>
      <c r="Z233" s="177"/>
    </row>
    <row r="234" ht="15.75" customHeight="1">
      <c r="A234" s="178">
        <v>1.45350861E8</v>
      </c>
      <c r="B234" s="179" t="s">
        <v>676</v>
      </c>
      <c r="C234" s="180">
        <v>2.0075353E7</v>
      </c>
      <c r="D234" s="180">
        <v>2.3129842E7</v>
      </c>
      <c r="E234" s="180">
        <v>1905739.0</v>
      </c>
      <c r="F234" s="180">
        <v>563202.0</v>
      </c>
      <c r="G234" s="180">
        <v>1311426.0</v>
      </c>
      <c r="H234" s="180">
        <v>1167835.0</v>
      </c>
      <c r="I234" s="180">
        <v>1547251.0</v>
      </c>
      <c r="J234" s="180">
        <v>12525.0</v>
      </c>
      <c r="K234" s="180">
        <v>4602239.0</v>
      </c>
      <c r="L234" s="180">
        <v>7.7463636E7</v>
      </c>
      <c r="M234" s="175"/>
      <c r="N234" s="175"/>
      <c r="O234" s="175"/>
      <c r="P234" s="175"/>
      <c r="Q234" s="175"/>
      <c r="R234" s="175"/>
      <c r="S234" s="176"/>
      <c r="T234" s="176"/>
      <c r="U234" s="176"/>
      <c r="V234" s="176"/>
      <c r="W234" s="177"/>
      <c r="X234" s="177"/>
      <c r="Y234" s="177"/>
      <c r="Z234" s="177"/>
    </row>
    <row r="235" ht="15.75" customHeight="1">
      <c r="A235" s="178">
        <v>1.69531635E8</v>
      </c>
      <c r="B235" s="179" t="s">
        <v>677</v>
      </c>
      <c r="C235" s="180">
        <v>2.0068222E7</v>
      </c>
      <c r="D235" s="180">
        <v>8274960.0</v>
      </c>
      <c r="E235" s="180">
        <v>453615.0</v>
      </c>
      <c r="F235" s="180">
        <v>143233.0</v>
      </c>
      <c r="G235" s="180">
        <v>352169.0</v>
      </c>
      <c r="H235" s="180">
        <v>320909.0</v>
      </c>
      <c r="I235" s="180">
        <v>541720.0</v>
      </c>
      <c r="J235" s="180">
        <v>42057.0</v>
      </c>
      <c r="K235" s="180">
        <v>1400088.0</v>
      </c>
      <c r="L235" s="180">
        <v>7.1031015E7</v>
      </c>
      <c r="M235" s="175"/>
      <c r="N235" s="175"/>
      <c r="O235" s="175"/>
      <c r="P235" s="175"/>
      <c r="Q235" s="175"/>
      <c r="R235" s="175"/>
      <c r="S235" s="176"/>
      <c r="T235" s="176"/>
      <c r="U235" s="176"/>
      <c r="V235" s="176"/>
      <c r="W235" s="177"/>
      <c r="X235" s="177"/>
      <c r="Y235" s="177"/>
      <c r="Z235" s="177"/>
    </row>
    <row r="236" ht="15.75" customHeight="1">
      <c r="A236" s="178">
        <v>1.71999071E8</v>
      </c>
      <c r="B236" s="179" t="s">
        <v>678</v>
      </c>
      <c r="C236" s="180">
        <v>1.9936046E7</v>
      </c>
      <c r="D236" s="180">
        <v>5645819.0</v>
      </c>
      <c r="E236" s="180">
        <v>226807.0</v>
      </c>
      <c r="F236" s="180">
        <v>56575.0</v>
      </c>
      <c r="G236" s="180">
        <v>15717.0</v>
      </c>
      <c r="H236" s="180">
        <v>73835.0</v>
      </c>
      <c r="I236" s="180">
        <v>417697.0</v>
      </c>
      <c r="J236" s="180">
        <v>56538.0</v>
      </c>
      <c r="K236" s="180">
        <v>620362.0</v>
      </c>
      <c r="L236" s="180">
        <v>404932.0</v>
      </c>
      <c r="M236" s="175"/>
      <c r="N236" s="175"/>
      <c r="O236" s="175"/>
      <c r="P236" s="175"/>
      <c r="Q236" s="175"/>
      <c r="R236" s="175"/>
      <c r="S236" s="176"/>
      <c r="T236" s="176"/>
      <c r="U236" s="176"/>
      <c r="V236" s="176"/>
      <c r="W236" s="177"/>
      <c r="X236" s="177"/>
      <c r="Y236" s="177"/>
      <c r="Z236" s="177"/>
    </row>
    <row r="237" ht="15.75" customHeight="1">
      <c r="A237" s="178">
        <v>1.69563108E8</v>
      </c>
      <c r="B237" s="179" t="s">
        <v>679</v>
      </c>
      <c r="C237" s="180">
        <v>1.9843395E7</v>
      </c>
      <c r="D237" s="180">
        <v>2441194.0</v>
      </c>
      <c r="E237" s="180">
        <v>1634755.0</v>
      </c>
      <c r="F237" s="180">
        <v>271282.0</v>
      </c>
      <c r="G237" s="180">
        <v>276403.0</v>
      </c>
      <c r="H237" s="180">
        <v>91393.0</v>
      </c>
      <c r="I237" s="180">
        <v>45224.0</v>
      </c>
      <c r="J237" s="180">
        <v>50816.0</v>
      </c>
      <c r="K237" s="180">
        <v>735118.0</v>
      </c>
      <c r="L237" s="180">
        <v>524960.0</v>
      </c>
      <c r="M237" s="175"/>
      <c r="N237" s="175"/>
      <c r="O237" s="175"/>
      <c r="P237" s="175"/>
      <c r="Q237" s="175"/>
      <c r="R237" s="175"/>
      <c r="S237" s="176"/>
      <c r="T237" s="176"/>
      <c r="U237" s="176"/>
      <c r="V237" s="176"/>
      <c r="W237" s="177"/>
      <c r="X237" s="177"/>
      <c r="Y237" s="177"/>
      <c r="Z237" s="177"/>
    </row>
    <row r="238" ht="15.75" customHeight="1">
      <c r="A238" s="178">
        <v>1.6952637E8</v>
      </c>
      <c r="B238" s="179" t="s">
        <v>680</v>
      </c>
      <c r="C238" s="180">
        <v>1.9757034E7</v>
      </c>
      <c r="D238" s="180">
        <v>2.338752E7</v>
      </c>
      <c r="E238" s="180">
        <v>675349.0</v>
      </c>
      <c r="F238" s="180">
        <v>747883.0</v>
      </c>
      <c r="G238" s="180">
        <v>741371.0</v>
      </c>
      <c r="H238" s="180">
        <v>1023233.0</v>
      </c>
      <c r="I238" s="180">
        <v>1572609.0</v>
      </c>
      <c r="J238" s="180">
        <v>96809.0</v>
      </c>
      <c r="K238" s="180">
        <v>4181905.0</v>
      </c>
      <c r="L238" s="180">
        <v>2.83816742E8</v>
      </c>
      <c r="M238" s="175"/>
      <c r="N238" s="175"/>
      <c r="O238" s="175"/>
      <c r="P238" s="175"/>
      <c r="Q238" s="175"/>
      <c r="R238" s="175"/>
      <c r="S238" s="176"/>
      <c r="T238" s="176"/>
      <c r="U238" s="176"/>
      <c r="V238" s="176"/>
      <c r="W238" s="177"/>
      <c r="X238" s="177"/>
      <c r="Y238" s="177"/>
      <c r="Z238" s="177"/>
    </row>
    <row r="239" ht="15.75" customHeight="1">
      <c r="A239" s="178">
        <v>1.71495273E8</v>
      </c>
      <c r="B239" s="179" t="s">
        <v>681</v>
      </c>
      <c r="C239" s="180">
        <v>1.9716444E7</v>
      </c>
      <c r="D239" s="180">
        <v>4.5976636E7</v>
      </c>
      <c r="E239" s="180">
        <v>1060249.0</v>
      </c>
      <c r="F239" s="180">
        <v>2112704.0</v>
      </c>
      <c r="G239" s="180">
        <v>890215.0</v>
      </c>
      <c r="H239" s="180">
        <v>1308389.0</v>
      </c>
      <c r="I239" s="180">
        <v>3516437.0</v>
      </c>
      <c r="J239" s="180">
        <v>168787.0</v>
      </c>
      <c r="K239" s="180">
        <v>7996532.0</v>
      </c>
      <c r="L239" s="180">
        <v>3.34064174E8</v>
      </c>
      <c r="M239" s="175"/>
      <c r="N239" s="175"/>
      <c r="O239" s="175"/>
      <c r="P239" s="175"/>
      <c r="Q239" s="175"/>
      <c r="R239" s="175"/>
      <c r="S239" s="176"/>
      <c r="T239" s="176"/>
      <c r="U239" s="176"/>
      <c r="V239" s="176"/>
      <c r="W239" s="177"/>
      <c r="X239" s="177"/>
      <c r="Y239" s="177"/>
      <c r="Z239" s="177"/>
    </row>
    <row r="240" ht="15.75" customHeight="1">
      <c r="A240" s="178">
        <v>1.69669728E8</v>
      </c>
      <c r="B240" s="179" t="s">
        <v>682</v>
      </c>
      <c r="C240" s="180">
        <v>1.9701627E7</v>
      </c>
      <c r="D240" s="180">
        <v>8169147.0</v>
      </c>
      <c r="E240" s="180">
        <v>860877.0</v>
      </c>
      <c r="F240" s="180">
        <v>424015.0</v>
      </c>
      <c r="G240" s="180">
        <v>289642.0</v>
      </c>
      <c r="H240" s="180">
        <v>613015.0</v>
      </c>
      <c r="I240" s="180">
        <v>472782.0</v>
      </c>
      <c r="J240" s="180">
        <v>16259.0</v>
      </c>
      <c r="K240" s="180">
        <v>1815713.0</v>
      </c>
      <c r="L240" s="180">
        <v>9.3507785E7</v>
      </c>
      <c r="M240" s="175"/>
      <c r="N240" s="175"/>
      <c r="O240" s="175"/>
      <c r="P240" s="175"/>
      <c r="Q240" s="175"/>
      <c r="R240" s="175"/>
      <c r="S240" s="176"/>
      <c r="T240" s="176"/>
      <c r="U240" s="176"/>
      <c r="V240" s="176"/>
      <c r="W240" s="177"/>
      <c r="X240" s="177"/>
      <c r="Y240" s="177"/>
      <c r="Z240" s="177"/>
    </row>
    <row r="241" ht="15.75" customHeight="1">
      <c r="A241" s="178">
        <v>1.69490403E8</v>
      </c>
      <c r="B241" s="179" t="s">
        <v>683</v>
      </c>
      <c r="C241" s="180">
        <v>1.9682662E7</v>
      </c>
      <c r="D241" s="180">
        <v>1673166.0</v>
      </c>
      <c r="E241" s="180">
        <v>84668.0</v>
      </c>
      <c r="F241" s="180">
        <v>100651.0</v>
      </c>
      <c r="G241" s="180">
        <v>189613.0</v>
      </c>
      <c r="H241" s="180">
        <v>51610.0</v>
      </c>
      <c r="I241" s="180">
        <v>106737.0</v>
      </c>
      <c r="J241" s="180">
        <v>0.0</v>
      </c>
      <c r="K241" s="180">
        <v>448611.0</v>
      </c>
      <c r="L241" s="180">
        <v>3500000.0</v>
      </c>
      <c r="M241" s="175"/>
      <c r="N241" s="175"/>
      <c r="O241" s="175"/>
      <c r="P241" s="175"/>
      <c r="Q241" s="175"/>
      <c r="R241" s="175"/>
      <c r="S241" s="176"/>
      <c r="T241" s="176"/>
      <c r="U241" s="176"/>
      <c r="V241" s="176"/>
      <c r="W241" s="177"/>
      <c r="X241" s="177"/>
      <c r="Y241" s="177"/>
      <c r="Z241" s="177"/>
    </row>
    <row r="242" ht="15.75" customHeight="1">
      <c r="A242" s="178">
        <v>1.69234364E8</v>
      </c>
      <c r="B242" s="179" t="s">
        <v>684</v>
      </c>
      <c r="C242" s="180">
        <v>1.9657848E7</v>
      </c>
      <c r="D242" s="180">
        <v>8432454.0</v>
      </c>
      <c r="E242" s="180">
        <v>938680.0</v>
      </c>
      <c r="F242" s="180">
        <v>111882.0</v>
      </c>
      <c r="G242" s="180">
        <v>12074.0</v>
      </c>
      <c r="H242" s="180">
        <v>20135.0</v>
      </c>
      <c r="I242" s="180">
        <v>449611.0</v>
      </c>
      <c r="J242" s="180">
        <v>190464.0</v>
      </c>
      <c r="K242" s="180">
        <v>784166.0</v>
      </c>
      <c r="L242" s="180">
        <v>7.6E7</v>
      </c>
      <c r="M242" s="175"/>
      <c r="N242" s="175"/>
      <c r="O242" s="175"/>
      <c r="P242" s="175"/>
      <c r="Q242" s="175"/>
      <c r="R242" s="175"/>
      <c r="S242" s="176"/>
      <c r="T242" s="176"/>
      <c r="U242" s="176"/>
      <c r="V242" s="176"/>
      <c r="W242" s="177"/>
      <c r="X242" s="177"/>
      <c r="Y242" s="177"/>
      <c r="Z242" s="177"/>
    </row>
    <row r="243" ht="15.75" customHeight="1">
      <c r="A243" s="178">
        <v>1.69537735E8</v>
      </c>
      <c r="B243" s="179" t="s">
        <v>685</v>
      </c>
      <c r="C243" s="180">
        <v>1.9585052E7</v>
      </c>
      <c r="D243" s="180">
        <v>2157333.0</v>
      </c>
      <c r="E243" s="180">
        <v>1105101.0</v>
      </c>
      <c r="F243" s="180">
        <v>33709.0</v>
      </c>
      <c r="G243" s="180">
        <v>67686.0</v>
      </c>
      <c r="H243" s="180">
        <v>85480.0</v>
      </c>
      <c r="I243" s="180">
        <v>109868.0</v>
      </c>
      <c r="J243" s="180">
        <v>28731.0</v>
      </c>
      <c r="K243" s="180">
        <v>325474.0</v>
      </c>
      <c r="L243" s="180">
        <v>0.0</v>
      </c>
      <c r="M243" s="175"/>
      <c r="N243" s="175"/>
      <c r="O243" s="175"/>
      <c r="P243" s="175"/>
      <c r="Q243" s="175"/>
      <c r="R243" s="175"/>
      <c r="S243" s="176"/>
      <c r="T243" s="176"/>
      <c r="U243" s="176"/>
      <c r="V243" s="176"/>
      <c r="W243" s="177"/>
      <c r="X243" s="177"/>
      <c r="Y243" s="177"/>
      <c r="Z243" s="177"/>
    </row>
    <row r="244" ht="15.75" customHeight="1">
      <c r="A244" s="178">
        <v>1.69582311E8</v>
      </c>
      <c r="B244" s="179" t="s">
        <v>686</v>
      </c>
      <c r="C244" s="180">
        <v>1.9511641E7</v>
      </c>
      <c r="D244" s="180">
        <v>8535628.0</v>
      </c>
      <c r="E244" s="180">
        <v>1657406.0</v>
      </c>
      <c r="F244" s="180">
        <v>54542.0</v>
      </c>
      <c r="G244" s="180">
        <v>79700.0</v>
      </c>
      <c r="H244" s="180">
        <v>51955.0</v>
      </c>
      <c r="I244" s="180">
        <v>581588.0</v>
      </c>
      <c r="J244" s="180">
        <v>117081.0</v>
      </c>
      <c r="K244" s="180">
        <v>884866.0</v>
      </c>
      <c r="L244" s="180">
        <v>1.15977904E8</v>
      </c>
      <c r="M244" s="175"/>
      <c r="N244" s="175"/>
      <c r="O244" s="175"/>
      <c r="P244" s="175"/>
      <c r="Q244" s="175"/>
      <c r="R244" s="175"/>
      <c r="S244" s="176"/>
      <c r="T244" s="176"/>
      <c r="U244" s="176"/>
      <c r="V244" s="176"/>
      <c r="W244" s="177"/>
      <c r="X244" s="177"/>
      <c r="Y244" s="177"/>
      <c r="Z244" s="177"/>
    </row>
    <row r="245" ht="15.75" customHeight="1">
      <c r="A245" s="178">
        <v>1.6952439E8</v>
      </c>
      <c r="B245" s="179" t="s">
        <v>687</v>
      </c>
      <c r="C245" s="180">
        <v>1.9497616E7</v>
      </c>
      <c r="D245" s="180">
        <v>2027068.0</v>
      </c>
      <c r="E245" s="180">
        <v>664775.0</v>
      </c>
      <c r="F245" s="180">
        <v>29713.0</v>
      </c>
      <c r="G245" s="180">
        <v>175506.0</v>
      </c>
      <c r="H245" s="180">
        <v>63361.0</v>
      </c>
      <c r="I245" s="180">
        <v>63457.0</v>
      </c>
      <c r="J245" s="180">
        <v>39105.0</v>
      </c>
      <c r="K245" s="180">
        <v>371142.0</v>
      </c>
      <c r="L245" s="180">
        <v>8636254.0</v>
      </c>
      <c r="M245" s="175"/>
      <c r="N245" s="175"/>
      <c r="O245" s="175"/>
      <c r="P245" s="175"/>
      <c r="Q245" s="175"/>
      <c r="R245" s="175"/>
      <c r="S245" s="176"/>
      <c r="T245" s="176"/>
      <c r="U245" s="176"/>
      <c r="V245" s="176"/>
      <c r="W245" s="177"/>
      <c r="X245" s="177"/>
      <c r="Y245" s="177"/>
      <c r="Z245" s="177"/>
    </row>
    <row r="246" ht="15.75" customHeight="1">
      <c r="A246" s="178">
        <v>1.69514342E8</v>
      </c>
      <c r="B246" s="179" t="s">
        <v>688</v>
      </c>
      <c r="C246" s="180">
        <v>1.9347576E7</v>
      </c>
      <c r="D246" s="180">
        <v>1910322.0</v>
      </c>
      <c r="E246" s="180">
        <v>974653.0</v>
      </c>
      <c r="F246" s="180">
        <v>178063.0</v>
      </c>
      <c r="G246" s="180">
        <v>281055.0</v>
      </c>
      <c r="H246" s="180">
        <v>88965.0</v>
      </c>
      <c r="I246" s="180">
        <v>29942.0</v>
      </c>
      <c r="J246" s="180">
        <v>32866.0</v>
      </c>
      <c r="K246" s="180">
        <v>610891.0</v>
      </c>
      <c r="L246" s="180">
        <v>0.0</v>
      </c>
      <c r="M246" s="175"/>
      <c r="N246" s="175"/>
      <c r="O246" s="175"/>
      <c r="P246" s="175"/>
      <c r="Q246" s="175"/>
      <c r="R246" s="175"/>
      <c r="S246" s="176"/>
      <c r="T246" s="176"/>
      <c r="U246" s="176"/>
      <c r="V246" s="176"/>
      <c r="W246" s="177"/>
      <c r="X246" s="177"/>
      <c r="Y246" s="177"/>
      <c r="Z246" s="177"/>
    </row>
    <row r="247" ht="15.75" customHeight="1">
      <c r="A247" s="178">
        <v>1.69504308E8</v>
      </c>
      <c r="B247" s="179" t="s">
        <v>689</v>
      </c>
      <c r="C247" s="180">
        <v>1.9323959E7</v>
      </c>
      <c r="D247" s="180">
        <v>2440309.0</v>
      </c>
      <c r="E247" s="180">
        <v>492488.0</v>
      </c>
      <c r="F247" s="180">
        <v>208476.0</v>
      </c>
      <c r="G247" s="180">
        <v>311963.0</v>
      </c>
      <c r="H247" s="180">
        <v>113347.0</v>
      </c>
      <c r="I247" s="180">
        <v>52878.0</v>
      </c>
      <c r="J247" s="180">
        <v>39626.0</v>
      </c>
      <c r="K247" s="180">
        <v>726290.0</v>
      </c>
      <c r="L247" s="180">
        <v>1.64337334E8</v>
      </c>
      <c r="M247" s="175"/>
      <c r="N247" s="175"/>
      <c r="O247" s="175"/>
      <c r="P247" s="175"/>
      <c r="Q247" s="175"/>
      <c r="R247" s="175"/>
      <c r="S247" s="176"/>
      <c r="T247" s="176"/>
      <c r="U247" s="176"/>
      <c r="V247" s="176"/>
      <c r="W247" s="177"/>
      <c r="X247" s="177"/>
      <c r="Y247" s="177"/>
      <c r="Z247" s="177"/>
    </row>
    <row r="248" ht="15.75" customHeight="1">
      <c r="A248" s="178">
        <v>1.69578834E8</v>
      </c>
      <c r="B248" s="179" t="s">
        <v>690</v>
      </c>
      <c r="C248" s="180">
        <v>1.9321626E7</v>
      </c>
      <c r="D248" s="180">
        <v>6196305.0</v>
      </c>
      <c r="E248" s="180">
        <v>681351.0</v>
      </c>
      <c r="F248" s="180">
        <v>104209.0</v>
      </c>
      <c r="G248" s="180">
        <v>159496.0</v>
      </c>
      <c r="H248" s="180">
        <v>184363.0</v>
      </c>
      <c r="I248" s="180">
        <v>282314.0</v>
      </c>
      <c r="J248" s="180">
        <v>114794.0</v>
      </c>
      <c r="K248" s="180">
        <v>845176.0</v>
      </c>
      <c r="L248" s="180">
        <v>9.0060222E7</v>
      </c>
      <c r="M248" s="175"/>
      <c r="N248" s="175"/>
      <c r="O248" s="175"/>
      <c r="P248" s="175"/>
      <c r="Q248" s="175"/>
      <c r="R248" s="175"/>
      <c r="S248" s="176"/>
      <c r="T248" s="176"/>
      <c r="U248" s="176"/>
      <c r="V248" s="176"/>
      <c r="W248" s="177"/>
      <c r="X248" s="177"/>
      <c r="Y248" s="177"/>
      <c r="Z248" s="177"/>
    </row>
    <row r="249" ht="15.75" customHeight="1">
      <c r="A249" s="178">
        <v>1.69066406E8</v>
      </c>
      <c r="B249" s="179" t="s">
        <v>691</v>
      </c>
      <c r="C249" s="180">
        <v>1.9261394E7</v>
      </c>
      <c r="D249" s="180">
        <v>2637575.0</v>
      </c>
      <c r="E249" s="180">
        <v>512287.0</v>
      </c>
      <c r="F249" s="180">
        <v>184706.0</v>
      </c>
      <c r="G249" s="180">
        <v>82907.0</v>
      </c>
      <c r="H249" s="180">
        <v>10710.0</v>
      </c>
      <c r="I249" s="180">
        <v>203072.0</v>
      </c>
      <c r="J249" s="180">
        <v>18063.0</v>
      </c>
      <c r="K249" s="180">
        <v>499458.0</v>
      </c>
      <c r="L249" s="180">
        <v>3.10031125E8</v>
      </c>
      <c r="M249" s="175"/>
      <c r="N249" s="175"/>
      <c r="O249" s="175"/>
      <c r="P249" s="175"/>
      <c r="Q249" s="175"/>
      <c r="R249" s="175"/>
      <c r="S249" s="176"/>
      <c r="T249" s="176"/>
      <c r="U249" s="176"/>
      <c r="V249" s="176"/>
      <c r="W249" s="177"/>
      <c r="X249" s="177"/>
      <c r="Y249" s="177"/>
      <c r="Z249" s="177"/>
    </row>
    <row r="250" ht="15.75" customHeight="1">
      <c r="A250" s="178">
        <v>1.69528338E8</v>
      </c>
      <c r="B250" s="179" t="s">
        <v>692</v>
      </c>
      <c r="C250" s="180">
        <v>1.925453E7</v>
      </c>
      <c r="D250" s="180">
        <v>1446489.0</v>
      </c>
      <c r="E250" s="180">
        <v>491802.0</v>
      </c>
      <c r="F250" s="180">
        <v>156298.0</v>
      </c>
      <c r="G250" s="180">
        <v>393861.0</v>
      </c>
      <c r="H250" s="180">
        <v>55562.0</v>
      </c>
      <c r="I250" s="180">
        <v>40526.0</v>
      </c>
      <c r="J250" s="180">
        <v>0.0</v>
      </c>
      <c r="K250" s="180">
        <v>646247.0</v>
      </c>
      <c r="L250" s="180">
        <v>1.6112286E7</v>
      </c>
      <c r="M250" s="175"/>
      <c r="N250" s="175"/>
      <c r="O250" s="175"/>
      <c r="P250" s="175"/>
      <c r="Q250" s="175"/>
      <c r="R250" s="175"/>
      <c r="S250" s="176"/>
      <c r="T250" s="176"/>
      <c r="U250" s="176"/>
      <c r="V250" s="176"/>
      <c r="W250" s="177"/>
      <c r="X250" s="177"/>
      <c r="Y250" s="177"/>
      <c r="Z250" s="177"/>
    </row>
    <row r="251" ht="15.75" customHeight="1">
      <c r="A251" s="178">
        <v>1.6949989E8</v>
      </c>
      <c r="B251" s="179" t="s">
        <v>693</v>
      </c>
      <c r="C251" s="180">
        <v>1.9247163E7</v>
      </c>
      <c r="D251" s="180">
        <v>548284.0</v>
      </c>
      <c r="E251" s="180">
        <v>82518.0</v>
      </c>
      <c r="F251" s="180">
        <v>10564.0</v>
      </c>
      <c r="G251" s="180">
        <v>28280.0</v>
      </c>
      <c r="H251" s="180">
        <v>1823.0</v>
      </c>
      <c r="I251" s="180">
        <v>37592.0</v>
      </c>
      <c r="J251" s="180">
        <v>5320.0</v>
      </c>
      <c r="K251" s="180">
        <v>83579.0</v>
      </c>
      <c r="L251" s="180">
        <v>1600000.0</v>
      </c>
      <c r="M251" s="175"/>
      <c r="N251" s="175"/>
      <c r="O251" s="175"/>
      <c r="P251" s="175"/>
      <c r="Q251" s="175"/>
      <c r="R251" s="175"/>
      <c r="S251" s="176"/>
      <c r="T251" s="176"/>
      <c r="U251" s="176"/>
      <c r="V251" s="176"/>
      <c r="W251" s="177"/>
      <c r="X251" s="177"/>
      <c r="Y251" s="177"/>
      <c r="Z251" s="177"/>
    </row>
    <row r="252" ht="15.75" customHeight="1">
      <c r="A252" s="178">
        <v>9.9674795E7</v>
      </c>
      <c r="B252" s="179" t="s">
        <v>694</v>
      </c>
      <c r="C252" s="180">
        <v>1.9208921E7</v>
      </c>
      <c r="D252" s="180">
        <v>1.3049935E7</v>
      </c>
      <c r="E252" s="180">
        <v>869797.0</v>
      </c>
      <c r="F252" s="180">
        <v>9487.0</v>
      </c>
      <c r="G252" s="180">
        <v>4288.0</v>
      </c>
      <c r="H252" s="180">
        <v>58.0</v>
      </c>
      <c r="I252" s="180">
        <v>589105.0</v>
      </c>
      <c r="J252" s="180">
        <v>357409.0</v>
      </c>
      <c r="K252" s="180">
        <v>960347.0</v>
      </c>
      <c r="L252" s="180">
        <v>3.953744201E9</v>
      </c>
      <c r="M252" s="175"/>
      <c r="N252" s="175"/>
      <c r="O252" s="175"/>
      <c r="P252" s="175"/>
      <c r="Q252" s="175"/>
      <c r="R252" s="175"/>
      <c r="S252" s="176"/>
      <c r="T252" s="176"/>
      <c r="U252" s="176"/>
      <c r="V252" s="176"/>
      <c r="W252" s="177"/>
      <c r="X252" s="177"/>
      <c r="Y252" s="177"/>
      <c r="Z252" s="177"/>
    </row>
    <row r="253" ht="15.75" customHeight="1">
      <c r="A253" s="178">
        <v>1.6950434E8</v>
      </c>
      <c r="B253" s="179" t="s">
        <v>695</v>
      </c>
      <c r="C253" s="180">
        <v>1.9151266E7</v>
      </c>
      <c r="D253" s="180">
        <v>3.6745082E7</v>
      </c>
      <c r="E253" s="180">
        <v>1232611.0</v>
      </c>
      <c r="F253" s="180">
        <v>322340.0</v>
      </c>
      <c r="G253" s="180">
        <v>233794.0</v>
      </c>
      <c r="H253" s="180">
        <v>302784.0</v>
      </c>
      <c r="I253" s="180">
        <v>2118021.0</v>
      </c>
      <c r="J253" s="180">
        <v>691084.0</v>
      </c>
      <c r="K253" s="180">
        <v>3668023.0</v>
      </c>
      <c r="L253" s="180">
        <v>1.031324173E9</v>
      </c>
      <c r="M253" s="175"/>
      <c r="N253" s="175"/>
      <c r="O253" s="175"/>
      <c r="P253" s="175"/>
      <c r="Q253" s="175"/>
      <c r="R253" s="175"/>
      <c r="S253" s="176"/>
      <c r="T253" s="176"/>
      <c r="U253" s="176"/>
      <c r="V253" s="176"/>
      <c r="W253" s="177"/>
      <c r="X253" s="177"/>
      <c r="Y253" s="177"/>
      <c r="Z253" s="177"/>
    </row>
    <row r="254" ht="15.75" customHeight="1">
      <c r="A254" s="178">
        <v>1.72288037E8</v>
      </c>
      <c r="B254" s="179" t="s">
        <v>696</v>
      </c>
      <c r="C254" s="180">
        <v>1.9094597E7</v>
      </c>
      <c r="D254" s="180">
        <v>7180805.0</v>
      </c>
      <c r="E254" s="180">
        <v>344157.0</v>
      </c>
      <c r="F254" s="180">
        <v>217489.0</v>
      </c>
      <c r="G254" s="180">
        <v>341827.0</v>
      </c>
      <c r="H254" s="180">
        <v>282961.0</v>
      </c>
      <c r="I254" s="180">
        <v>532181.0</v>
      </c>
      <c r="J254" s="180">
        <v>0.0</v>
      </c>
      <c r="K254" s="180">
        <v>1374458.0</v>
      </c>
      <c r="L254" s="180">
        <v>4.40152473E8</v>
      </c>
      <c r="M254" s="175"/>
      <c r="N254" s="175"/>
      <c r="O254" s="175"/>
      <c r="P254" s="175"/>
      <c r="Q254" s="175"/>
      <c r="R254" s="175"/>
      <c r="S254" s="176"/>
      <c r="T254" s="176"/>
      <c r="U254" s="176"/>
      <c r="V254" s="176"/>
      <c r="W254" s="177"/>
      <c r="X254" s="177"/>
      <c r="Y254" s="177"/>
      <c r="Z254" s="177"/>
    </row>
    <row r="255" ht="15.75" customHeight="1">
      <c r="A255" s="178">
        <v>1.73417223E8</v>
      </c>
      <c r="B255" s="179" t="s">
        <v>697</v>
      </c>
      <c r="C255" s="180">
        <v>1.9072088E7</v>
      </c>
      <c r="D255" s="180">
        <v>3.0369992E7</v>
      </c>
      <c r="E255" s="180">
        <v>203001.0</v>
      </c>
      <c r="F255" s="180">
        <v>519590.0</v>
      </c>
      <c r="G255" s="180">
        <v>780714.0</v>
      </c>
      <c r="H255" s="180">
        <v>973564.0</v>
      </c>
      <c r="I255" s="180">
        <v>1440595.0</v>
      </c>
      <c r="J255" s="180">
        <v>520222.0</v>
      </c>
      <c r="K255" s="180">
        <v>4234685.0</v>
      </c>
      <c r="L255" s="180">
        <v>4.3910492E7</v>
      </c>
      <c r="M255" s="175"/>
      <c r="N255" s="175"/>
      <c r="O255" s="175"/>
      <c r="P255" s="175"/>
      <c r="Q255" s="175"/>
      <c r="R255" s="175"/>
      <c r="S255" s="176"/>
      <c r="T255" s="176"/>
      <c r="U255" s="176"/>
      <c r="V255" s="176"/>
      <c r="W255" s="177"/>
      <c r="X255" s="177"/>
      <c r="Y255" s="177"/>
      <c r="Z255" s="177"/>
    </row>
    <row r="256" ht="15.75" customHeight="1">
      <c r="A256" s="178">
        <v>1.69535506E8</v>
      </c>
      <c r="B256" s="179" t="s">
        <v>698</v>
      </c>
      <c r="C256" s="180">
        <v>1.9054463E7</v>
      </c>
      <c r="D256" s="180">
        <v>2.2918454E7</v>
      </c>
      <c r="E256" s="180">
        <v>1347887.0</v>
      </c>
      <c r="F256" s="180">
        <v>561803.0</v>
      </c>
      <c r="G256" s="180">
        <v>935793.0</v>
      </c>
      <c r="H256" s="180">
        <v>554682.0</v>
      </c>
      <c r="I256" s="180">
        <v>1596632.0</v>
      </c>
      <c r="J256" s="180">
        <v>137473.0</v>
      </c>
      <c r="K256" s="180">
        <v>3786383.0</v>
      </c>
      <c r="L256" s="180">
        <v>1.863433777E9</v>
      </c>
      <c r="M256" s="175"/>
      <c r="N256" s="175"/>
      <c r="O256" s="175"/>
      <c r="P256" s="175"/>
      <c r="Q256" s="175"/>
      <c r="R256" s="175"/>
      <c r="S256" s="176"/>
      <c r="T256" s="176"/>
      <c r="U256" s="176"/>
      <c r="V256" s="176"/>
      <c r="W256" s="177"/>
      <c r="X256" s="177"/>
      <c r="Y256" s="177"/>
      <c r="Z256" s="177"/>
    </row>
    <row r="257" ht="15.75" customHeight="1">
      <c r="A257" s="178">
        <v>1.69100979E8</v>
      </c>
      <c r="B257" s="179" t="s">
        <v>699</v>
      </c>
      <c r="C257" s="180">
        <v>1.8911387E7</v>
      </c>
      <c r="D257" s="180">
        <v>1.3947351E7</v>
      </c>
      <c r="E257" s="180">
        <v>1430996.0</v>
      </c>
      <c r="F257" s="180">
        <v>365975.0</v>
      </c>
      <c r="G257" s="180">
        <v>442774.0</v>
      </c>
      <c r="H257" s="180">
        <v>185987.0</v>
      </c>
      <c r="I257" s="180">
        <v>952188.0</v>
      </c>
      <c r="J257" s="180">
        <v>136139.0</v>
      </c>
      <c r="K257" s="180">
        <v>2083063.0</v>
      </c>
      <c r="L257" s="180">
        <v>1.26378469E8</v>
      </c>
      <c r="M257" s="175"/>
      <c r="N257" s="175"/>
      <c r="O257" s="175"/>
      <c r="P257" s="175"/>
      <c r="Q257" s="175"/>
      <c r="R257" s="175"/>
      <c r="S257" s="176"/>
      <c r="T257" s="176"/>
      <c r="U257" s="176"/>
      <c r="V257" s="176"/>
      <c r="W257" s="177"/>
      <c r="X257" s="177"/>
      <c r="Y257" s="177"/>
      <c r="Z257" s="177"/>
    </row>
    <row r="258" ht="15.75" customHeight="1">
      <c r="A258" s="178">
        <v>1.69549614E8</v>
      </c>
      <c r="B258" s="179" t="s">
        <v>700</v>
      </c>
      <c r="C258" s="180">
        <v>1.8909353E7</v>
      </c>
      <c r="D258" s="180">
        <v>1.6112397E7</v>
      </c>
      <c r="E258" s="180">
        <v>835712.0</v>
      </c>
      <c r="F258" s="180">
        <v>763926.0</v>
      </c>
      <c r="G258" s="180">
        <v>1331957.0</v>
      </c>
      <c r="H258" s="180">
        <v>1166062.0</v>
      </c>
      <c r="I258" s="180">
        <v>839887.0</v>
      </c>
      <c r="J258" s="180">
        <v>11629.0</v>
      </c>
      <c r="K258" s="180">
        <v>4113461.0</v>
      </c>
      <c r="L258" s="180">
        <v>2.43643633E8</v>
      </c>
      <c r="M258" s="175"/>
      <c r="N258" s="175"/>
      <c r="O258" s="175"/>
      <c r="P258" s="175"/>
      <c r="Q258" s="175"/>
      <c r="R258" s="175"/>
      <c r="S258" s="176"/>
      <c r="T258" s="176"/>
      <c r="U258" s="176"/>
      <c r="V258" s="176"/>
      <c r="W258" s="177"/>
      <c r="X258" s="177"/>
      <c r="Y258" s="177"/>
      <c r="Z258" s="177"/>
    </row>
    <row r="259" ht="15.75" customHeight="1">
      <c r="A259" s="178">
        <v>1.69546626E8</v>
      </c>
      <c r="B259" s="179" t="s">
        <v>701</v>
      </c>
      <c r="C259" s="180">
        <v>1.8875885E7</v>
      </c>
      <c r="D259" s="180">
        <v>883728.0</v>
      </c>
      <c r="E259" s="180">
        <v>771054.0</v>
      </c>
      <c r="F259" s="180">
        <v>55991.0</v>
      </c>
      <c r="G259" s="180">
        <v>25662.0</v>
      </c>
      <c r="H259" s="180">
        <v>10154.0</v>
      </c>
      <c r="I259" s="180">
        <v>30295.0</v>
      </c>
      <c r="J259" s="180">
        <v>23882.0</v>
      </c>
      <c r="K259" s="180">
        <v>145984.0</v>
      </c>
      <c r="L259" s="180">
        <v>400000.0</v>
      </c>
      <c r="M259" s="175"/>
      <c r="N259" s="175"/>
      <c r="O259" s="175"/>
      <c r="P259" s="175"/>
      <c r="Q259" s="175"/>
      <c r="R259" s="175"/>
      <c r="S259" s="176"/>
      <c r="T259" s="176"/>
      <c r="U259" s="176"/>
      <c r="V259" s="176"/>
      <c r="W259" s="177"/>
      <c r="X259" s="177"/>
      <c r="Y259" s="177"/>
      <c r="Z259" s="177"/>
    </row>
    <row r="260" ht="15.75" customHeight="1">
      <c r="A260" s="178">
        <v>1.69524172E8</v>
      </c>
      <c r="B260" s="179" t="s">
        <v>702</v>
      </c>
      <c r="C260" s="180">
        <v>1.882313E7</v>
      </c>
      <c r="D260" s="180">
        <v>2.0346686E7</v>
      </c>
      <c r="E260" s="180">
        <v>217681.0</v>
      </c>
      <c r="F260" s="180">
        <v>1669312.0</v>
      </c>
      <c r="G260" s="180">
        <v>2811790.0</v>
      </c>
      <c r="H260" s="180">
        <v>1970826.0</v>
      </c>
      <c r="I260" s="180">
        <v>625718.0</v>
      </c>
      <c r="J260" s="180">
        <v>12438.0</v>
      </c>
      <c r="K260" s="180">
        <v>7090084.0</v>
      </c>
      <c r="L260" s="180">
        <v>1.8812382E7</v>
      </c>
      <c r="M260" s="175"/>
      <c r="N260" s="175"/>
      <c r="O260" s="175"/>
      <c r="P260" s="175"/>
      <c r="Q260" s="175"/>
      <c r="R260" s="175"/>
      <c r="S260" s="176"/>
      <c r="T260" s="176"/>
      <c r="U260" s="176"/>
      <c r="V260" s="176"/>
      <c r="W260" s="177"/>
      <c r="X260" s="177"/>
      <c r="Y260" s="177"/>
      <c r="Z260" s="177"/>
    </row>
    <row r="261" ht="15.75" customHeight="1">
      <c r="A261" s="178">
        <v>1.69531073E8</v>
      </c>
      <c r="B261" s="179" t="s">
        <v>703</v>
      </c>
      <c r="C261" s="180">
        <v>1.8803932E7</v>
      </c>
      <c r="D261" s="180">
        <v>2763565.0</v>
      </c>
      <c r="E261" s="180">
        <v>689507.0</v>
      </c>
      <c r="F261" s="180">
        <v>254369.0</v>
      </c>
      <c r="G261" s="180">
        <v>111557.0</v>
      </c>
      <c r="H261" s="180">
        <v>32262.0</v>
      </c>
      <c r="I261" s="180">
        <v>236053.0</v>
      </c>
      <c r="J261" s="180">
        <v>0.0</v>
      </c>
      <c r="K261" s="180">
        <v>634241.0</v>
      </c>
      <c r="L261" s="180">
        <v>6.6335264E7</v>
      </c>
      <c r="M261" s="175"/>
      <c r="N261" s="175"/>
      <c r="O261" s="175"/>
      <c r="P261" s="175"/>
      <c r="Q261" s="175"/>
      <c r="R261" s="175"/>
      <c r="S261" s="176"/>
      <c r="T261" s="176"/>
      <c r="U261" s="176"/>
      <c r="V261" s="176"/>
      <c r="W261" s="177"/>
      <c r="X261" s="177"/>
      <c r="Y261" s="177"/>
      <c r="Z261" s="177"/>
    </row>
    <row r="262" ht="15.75" customHeight="1">
      <c r="A262" s="178">
        <v>1.69542052E8</v>
      </c>
      <c r="B262" s="179" t="s">
        <v>704</v>
      </c>
      <c r="C262" s="180">
        <v>1.8775228E7</v>
      </c>
      <c r="D262" s="180">
        <v>1579565.0</v>
      </c>
      <c r="E262" s="180">
        <v>810277.0</v>
      </c>
      <c r="F262" s="180">
        <v>13016.0</v>
      </c>
      <c r="G262" s="180">
        <v>24036.0</v>
      </c>
      <c r="H262" s="180">
        <v>3795.0</v>
      </c>
      <c r="I262" s="180">
        <v>9509.0</v>
      </c>
      <c r="J262" s="180">
        <v>70931.0</v>
      </c>
      <c r="K262" s="180">
        <v>121287.0</v>
      </c>
      <c r="L262" s="180">
        <v>0.0</v>
      </c>
      <c r="M262" s="175"/>
      <c r="N262" s="175"/>
      <c r="O262" s="175"/>
      <c r="P262" s="175"/>
      <c r="Q262" s="175"/>
      <c r="R262" s="175"/>
      <c r="S262" s="176"/>
      <c r="T262" s="176"/>
      <c r="U262" s="176"/>
      <c r="V262" s="176"/>
      <c r="W262" s="177"/>
      <c r="X262" s="177"/>
      <c r="Y262" s="177"/>
      <c r="Z262" s="177"/>
    </row>
    <row r="263" ht="15.75" customHeight="1">
      <c r="A263" s="178">
        <v>1.6896268E8</v>
      </c>
      <c r="B263" s="179" t="s">
        <v>705</v>
      </c>
      <c r="C263" s="180">
        <v>1.8733318E7</v>
      </c>
      <c r="D263" s="180">
        <v>809039.0</v>
      </c>
      <c r="E263" s="180">
        <v>29195.0</v>
      </c>
      <c r="F263" s="180">
        <v>110746.0</v>
      </c>
      <c r="G263" s="180">
        <v>232889.0</v>
      </c>
      <c r="H263" s="180">
        <v>50378.0</v>
      </c>
      <c r="I263" s="180">
        <v>11960.0</v>
      </c>
      <c r="J263" s="180">
        <v>0.0</v>
      </c>
      <c r="K263" s="180">
        <v>405973.0</v>
      </c>
      <c r="L263" s="180">
        <v>0.0</v>
      </c>
      <c r="M263" s="175"/>
      <c r="N263" s="175"/>
      <c r="O263" s="175"/>
      <c r="P263" s="175"/>
      <c r="Q263" s="175"/>
      <c r="R263" s="175"/>
      <c r="S263" s="176"/>
      <c r="T263" s="176"/>
      <c r="U263" s="176"/>
      <c r="V263" s="176"/>
      <c r="W263" s="177"/>
      <c r="X263" s="177"/>
      <c r="Y263" s="177"/>
      <c r="Z263" s="177"/>
    </row>
    <row r="264" ht="15.75" customHeight="1">
      <c r="A264" s="178">
        <v>1.69020137E8</v>
      </c>
      <c r="B264" s="179" t="s">
        <v>706</v>
      </c>
      <c r="C264" s="180">
        <v>1.8697305E7</v>
      </c>
      <c r="D264" s="180">
        <v>7.3250008E7</v>
      </c>
      <c r="E264" s="180">
        <v>1331818.0</v>
      </c>
      <c r="F264" s="180">
        <v>1953152.0</v>
      </c>
      <c r="G264" s="180">
        <v>2965921.0</v>
      </c>
      <c r="H264" s="180">
        <v>1704754.0</v>
      </c>
      <c r="I264" s="180">
        <v>5378420.0</v>
      </c>
      <c r="J264" s="180">
        <v>316216.0</v>
      </c>
      <c r="K264" s="180">
        <v>1.2318463E7</v>
      </c>
      <c r="L264" s="180">
        <v>2.17619861E8</v>
      </c>
      <c r="M264" s="175"/>
      <c r="N264" s="175"/>
      <c r="O264" s="175"/>
      <c r="P264" s="175"/>
      <c r="Q264" s="175"/>
      <c r="R264" s="175"/>
      <c r="S264" s="176"/>
      <c r="T264" s="176"/>
      <c r="U264" s="176"/>
      <c r="V264" s="176"/>
      <c r="W264" s="177"/>
      <c r="X264" s="177"/>
      <c r="Y264" s="177"/>
      <c r="Z264" s="177"/>
    </row>
    <row r="265" ht="15.75" customHeight="1">
      <c r="A265" s="178">
        <v>1.69523394E8</v>
      </c>
      <c r="B265" s="179" t="s">
        <v>707</v>
      </c>
      <c r="C265" s="180">
        <v>1.8664608E7</v>
      </c>
      <c r="D265" s="180">
        <v>3.3480924E7</v>
      </c>
      <c r="E265" s="180">
        <v>454073.0</v>
      </c>
      <c r="F265" s="180">
        <v>1947684.0</v>
      </c>
      <c r="G265" s="180">
        <v>2614334.0</v>
      </c>
      <c r="H265" s="180">
        <v>939145.0</v>
      </c>
      <c r="I265" s="180">
        <v>2119962.0</v>
      </c>
      <c r="J265" s="180">
        <v>145326.0</v>
      </c>
      <c r="K265" s="180">
        <v>7766451.0</v>
      </c>
      <c r="L265" s="180">
        <v>1.113643417E9</v>
      </c>
      <c r="M265" s="175"/>
      <c r="N265" s="175"/>
      <c r="O265" s="175"/>
      <c r="P265" s="175"/>
      <c r="Q265" s="175"/>
      <c r="R265" s="175"/>
      <c r="S265" s="176"/>
      <c r="T265" s="176"/>
      <c r="U265" s="176"/>
      <c r="V265" s="176"/>
      <c r="W265" s="177"/>
      <c r="X265" s="177"/>
      <c r="Y265" s="177"/>
      <c r="Z265" s="177"/>
    </row>
    <row r="266" ht="15.75" customHeight="1">
      <c r="A266" s="178">
        <v>1.69590032E8</v>
      </c>
      <c r="B266" s="179" t="s">
        <v>708</v>
      </c>
      <c r="C266" s="180">
        <v>1.8563462E7</v>
      </c>
      <c r="D266" s="180">
        <v>2140786.0</v>
      </c>
      <c r="E266" s="180">
        <v>1504915.0</v>
      </c>
      <c r="F266" s="180">
        <v>72220.0</v>
      </c>
      <c r="G266" s="180">
        <v>365159.0</v>
      </c>
      <c r="H266" s="180">
        <v>59576.0</v>
      </c>
      <c r="I266" s="180">
        <v>7418.0</v>
      </c>
      <c r="J266" s="180">
        <v>54177.0</v>
      </c>
      <c r="K266" s="180">
        <v>558550.0</v>
      </c>
      <c r="L266" s="180">
        <v>2235362.0</v>
      </c>
      <c r="M266" s="175"/>
      <c r="N266" s="175"/>
      <c r="O266" s="175"/>
      <c r="P266" s="175"/>
      <c r="Q266" s="175"/>
      <c r="R266" s="175"/>
      <c r="S266" s="176"/>
      <c r="T266" s="176"/>
      <c r="U266" s="176"/>
      <c r="V266" s="176"/>
      <c r="W266" s="177"/>
      <c r="X266" s="177"/>
      <c r="Y266" s="177"/>
      <c r="Z266" s="177"/>
    </row>
    <row r="267" ht="15.75" customHeight="1">
      <c r="A267" s="178">
        <v>1.7114708E8</v>
      </c>
      <c r="B267" s="179" t="s">
        <v>709</v>
      </c>
      <c r="C267" s="180">
        <v>1.8523851E7</v>
      </c>
      <c r="D267" s="180">
        <v>1.184018E7</v>
      </c>
      <c r="E267" s="180">
        <v>443286.0</v>
      </c>
      <c r="F267" s="180">
        <v>1079263.0</v>
      </c>
      <c r="G267" s="180">
        <v>122258.0</v>
      </c>
      <c r="H267" s="180">
        <v>435863.0</v>
      </c>
      <c r="I267" s="180">
        <v>960372.0</v>
      </c>
      <c r="J267" s="180">
        <v>1632.0</v>
      </c>
      <c r="K267" s="180">
        <v>2599388.0</v>
      </c>
      <c r="L267" s="180">
        <v>9.32618432E8</v>
      </c>
      <c r="M267" s="175"/>
      <c r="N267" s="175"/>
      <c r="O267" s="175"/>
      <c r="P267" s="175"/>
      <c r="Q267" s="175"/>
      <c r="R267" s="175"/>
      <c r="S267" s="176"/>
      <c r="T267" s="176"/>
      <c r="U267" s="176"/>
      <c r="V267" s="176"/>
      <c r="W267" s="177"/>
      <c r="X267" s="177"/>
      <c r="Y267" s="177"/>
      <c r="Z267" s="177"/>
    </row>
    <row r="268" ht="15.75" customHeight="1">
      <c r="A268" s="178">
        <v>1.6667934E8</v>
      </c>
      <c r="B268" s="179" t="s">
        <v>710</v>
      </c>
      <c r="C268" s="180">
        <v>1.847396E7</v>
      </c>
      <c r="D268" s="180">
        <v>2539165.0</v>
      </c>
      <c r="E268" s="180">
        <v>1517746.0</v>
      </c>
      <c r="F268" s="180">
        <v>100188.0</v>
      </c>
      <c r="G268" s="180">
        <v>119551.0</v>
      </c>
      <c r="H268" s="180">
        <v>8104.0</v>
      </c>
      <c r="I268" s="180">
        <v>140695.0</v>
      </c>
      <c r="J268" s="180">
        <v>42033.0</v>
      </c>
      <c r="K268" s="180">
        <v>410571.0</v>
      </c>
      <c r="L268" s="180">
        <v>9735531.0</v>
      </c>
      <c r="M268" s="175"/>
      <c r="N268" s="175"/>
      <c r="O268" s="175"/>
      <c r="P268" s="175"/>
      <c r="Q268" s="175"/>
      <c r="R268" s="175"/>
      <c r="S268" s="176"/>
      <c r="T268" s="176"/>
      <c r="U268" s="176"/>
      <c r="V268" s="176"/>
      <c r="W268" s="177"/>
      <c r="X268" s="177"/>
      <c r="Y268" s="177"/>
      <c r="Z268" s="177"/>
    </row>
    <row r="269" ht="15.75" customHeight="1">
      <c r="A269" s="178">
        <v>1.69548868E8</v>
      </c>
      <c r="B269" s="179" t="s">
        <v>711</v>
      </c>
      <c r="C269" s="180">
        <v>1.8452579E7</v>
      </c>
      <c r="D269" s="180">
        <v>2349001.0</v>
      </c>
      <c r="E269" s="180">
        <v>523295.0</v>
      </c>
      <c r="F269" s="180">
        <v>3456.0</v>
      </c>
      <c r="G269" s="180">
        <v>26322.0</v>
      </c>
      <c r="H269" s="180">
        <v>45254.0</v>
      </c>
      <c r="I269" s="180">
        <v>120569.0</v>
      </c>
      <c r="J269" s="180">
        <v>45448.0</v>
      </c>
      <c r="K269" s="180">
        <v>241049.0</v>
      </c>
      <c r="L269" s="180">
        <v>501874.0</v>
      </c>
      <c r="M269" s="175"/>
      <c r="N269" s="175"/>
      <c r="O269" s="175"/>
      <c r="P269" s="175"/>
      <c r="Q269" s="175"/>
      <c r="R269" s="175"/>
      <c r="S269" s="176"/>
      <c r="T269" s="176"/>
      <c r="U269" s="176"/>
      <c r="V269" s="176"/>
      <c r="W269" s="177"/>
      <c r="X269" s="177"/>
      <c r="Y269" s="177"/>
      <c r="Z269" s="177"/>
    </row>
    <row r="270" ht="15.75" customHeight="1">
      <c r="A270" s="178">
        <v>1.09739476E8</v>
      </c>
      <c r="B270" s="179" t="s">
        <v>712</v>
      </c>
      <c r="C270" s="180">
        <v>1.845042E7</v>
      </c>
      <c r="D270" s="180">
        <v>5776841.0</v>
      </c>
      <c r="E270" s="180">
        <v>1827595.0</v>
      </c>
      <c r="F270" s="180">
        <v>408446.0</v>
      </c>
      <c r="G270" s="180">
        <v>137642.0</v>
      </c>
      <c r="H270" s="180">
        <v>64872.0</v>
      </c>
      <c r="I270" s="180">
        <v>269896.0</v>
      </c>
      <c r="J270" s="180">
        <v>123071.0</v>
      </c>
      <c r="K270" s="180">
        <v>1003927.0</v>
      </c>
      <c r="L270" s="180">
        <v>3235520.0</v>
      </c>
      <c r="M270" s="175"/>
      <c r="N270" s="175"/>
      <c r="O270" s="175"/>
      <c r="P270" s="175"/>
      <c r="Q270" s="175"/>
      <c r="R270" s="175"/>
      <c r="S270" s="176"/>
      <c r="T270" s="176"/>
      <c r="U270" s="176"/>
      <c r="V270" s="176"/>
      <c r="W270" s="177"/>
      <c r="X270" s="177"/>
      <c r="Y270" s="177"/>
      <c r="Z270" s="177"/>
    </row>
    <row r="271" ht="15.75" customHeight="1">
      <c r="A271" s="178">
        <v>1.69560281E8</v>
      </c>
      <c r="B271" s="179" t="s">
        <v>713</v>
      </c>
      <c r="C271" s="180">
        <v>1.8425775E7</v>
      </c>
      <c r="D271" s="180">
        <v>1369183.0</v>
      </c>
      <c r="E271" s="180">
        <v>51114.0</v>
      </c>
      <c r="F271" s="180">
        <v>36547.0</v>
      </c>
      <c r="G271" s="180">
        <v>131533.0</v>
      </c>
      <c r="H271" s="180">
        <v>51782.0</v>
      </c>
      <c r="I271" s="180">
        <v>89168.0</v>
      </c>
      <c r="J271" s="180">
        <v>0.0</v>
      </c>
      <c r="K271" s="180">
        <v>309030.0</v>
      </c>
      <c r="L271" s="180">
        <v>1155806.0</v>
      </c>
      <c r="M271" s="175"/>
      <c r="N271" s="175"/>
      <c r="O271" s="175"/>
      <c r="P271" s="175"/>
      <c r="Q271" s="175"/>
      <c r="R271" s="175"/>
      <c r="S271" s="176"/>
      <c r="T271" s="176"/>
      <c r="U271" s="176"/>
      <c r="V271" s="176"/>
      <c r="W271" s="177"/>
      <c r="X271" s="177"/>
      <c r="Y271" s="177"/>
      <c r="Z271" s="177"/>
    </row>
    <row r="272" ht="15.75" customHeight="1">
      <c r="A272" s="178">
        <v>1.69527171E8</v>
      </c>
      <c r="B272" s="179" t="s">
        <v>714</v>
      </c>
      <c r="C272" s="180">
        <v>1.8363029E7</v>
      </c>
      <c r="D272" s="180">
        <v>657864.0</v>
      </c>
      <c r="E272" s="180">
        <v>138991.0</v>
      </c>
      <c r="F272" s="180">
        <v>70494.0</v>
      </c>
      <c r="G272" s="180">
        <v>23383.0</v>
      </c>
      <c r="H272" s="180">
        <v>17020.0</v>
      </c>
      <c r="I272" s="180">
        <v>34328.0</v>
      </c>
      <c r="J272" s="180">
        <v>9282.0</v>
      </c>
      <c r="K272" s="180">
        <v>154507.0</v>
      </c>
      <c r="L272" s="180">
        <v>9.45E7</v>
      </c>
      <c r="M272" s="175"/>
      <c r="N272" s="175"/>
      <c r="O272" s="175"/>
      <c r="P272" s="175"/>
      <c r="Q272" s="175"/>
      <c r="R272" s="175"/>
      <c r="S272" s="176"/>
      <c r="T272" s="176"/>
      <c r="U272" s="176"/>
      <c r="V272" s="176"/>
      <c r="W272" s="177"/>
      <c r="X272" s="177"/>
      <c r="Y272" s="177"/>
      <c r="Z272" s="177"/>
    </row>
    <row r="273" ht="15.75" customHeight="1">
      <c r="A273" s="178">
        <v>1.65255197E8</v>
      </c>
      <c r="B273" s="179" t="s">
        <v>715</v>
      </c>
      <c r="C273" s="180">
        <v>1.8317096E7</v>
      </c>
      <c r="D273" s="180">
        <v>1.4342849E7</v>
      </c>
      <c r="E273" s="180">
        <v>2900449.0</v>
      </c>
      <c r="F273" s="180">
        <v>349329.0</v>
      </c>
      <c r="G273" s="180">
        <v>286527.0</v>
      </c>
      <c r="H273" s="180">
        <v>51650.0</v>
      </c>
      <c r="I273" s="180">
        <v>1037255.0</v>
      </c>
      <c r="J273" s="180">
        <v>156039.0</v>
      </c>
      <c r="K273" s="180">
        <v>1880800.0</v>
      </c>
      <c r="L273" s="180">
        <v>1.82940643E8</v>
      </c>
      <c r="M273" s="175"/>
      <c r="N273" s="175"/>
      <c r="O273" s="175"/>
      <c r="P273" s="175"/>
      <c r="Q273" s="175"/>
      <c r="R273" s="175"/>
      <c r="S273" s="176"/>
      <c r="T273" s="176"/>
      <c r="U273" s="176"/>
      <c r="V273" s="176"/>
      <c r="W273" s="177"/>
      <c r="X273" s="177"/>
      <c r="Y273" s="177"/>
      <c r="Z273" s="177"/>
    </row>
    <row r="274" ht="15.75" customHeight="1">
      <c r="A274" s="178">
        <v>1.7105369E8</v>
      </c>
      <c r="B274" s="179" t="s">
        <v>716</v>
      </c>
      <c r="C274" s="180">
        <v>1.8271613E7</v>
      </c>
      <c r="D274" s="180">
        <v>1788483.0</v>
      </c>
      <c r="E274" s="180">
        <v>1152993.0</v>
      </c>
      <c r="F274" s="180">
        <v>131357.0</v>
      </c>
      <c r="G274" s="180">
        <v>139539.0</v>
      </c>
      <c r="H274" s="180">
        <v>111936.0</v>
      </c>
      <c r="I274" s="180">
        <v>41427.0</v>
      </c>
      <c r="J274" s="180">
        <v>31056.0</v>
      </c>
      <c r="K274" s="180">
        <v>455315.0</v>
      </c>
      <c r="L274" s="180">
        <v>2.2681836E7</v>
      </c>
      <c r="M274" s="175"/>
      <c r="N274" s="175"/>
      <c r="O274" s="175"/>
      <c r="P274" s="175"/>
      <c r="Q274" s="175"/>
      <c r="R274" s="175"/>
      <c r="S274" s="176"/>
      <c r="T274" s="176"/>
      <c r="U274" s="176"/>
      <c r="V274" s="176"/>
      <c r="W274" s="177"/>
      <c r="X274" s="177"/>
      <c r="Y274" s="177"/>
      <c r="Z274" s="177"/>
    </row>
    <row r="275" ht="15.75" customHeight="1">
      <c r="A275" s="178">
        <v>1.69490498E8</v>
      </c>
      <c r="B275" s="179" t="s">
        <v>717</v>
      </c>
      <c r="C275" s="180">
        <v>1.8270647E7</v>
      </c>
      <c r="D275" s="180">
        <v>1.5012508E7</v>
      </c>
      <c r="E275" s="180">
        <v>715824.0</v>
      </c>
      <c r="F275" s="180">
        <v>742813.0</v>
      </c>
      <c r="G275" s="180">
        <v>1075213.0</v>
      </c>
      <c r="H275" s="180">
        <v>531080.0</v>
      </c>
      <c r="I275" s="180">
        <v>865166.0</v>
      </c>
      <c r="J275" s="180">
        <v>96877.0</v>
      </c>
      <c r="K275" s="180">
        <v>3311149.0</v>
      </c>
      <c r="L275" s="180">
        <v>3.1652115E7</v>
      </c>
      <c r="M275" s="175"/>
      <c r="N275" s="175"/>
      <c r="O275" s="175"/>
      <c r="P275" s="175"/>
      <c r="Q275" s="175"/>
      <c r="R275" s="175"/>
      <c r="S275" s="176"/>
      <c r="T275" s="176"/>
      <c r="U275" s="176"/>
      <c r="V275" s="176"/>
      <c r="W275" s="177"/>
      <c r="X275" s="177"/>
      <c r="Y275" s="177"/>
      <c r="Z275" s="177"/>
    </row>
    <row r="276" ht="15.75" customHeight="1">
      <c r="A276" s="178">
        <v>1.69481978E8</v>
      </c>
      <c r="B276" s="179" t="s">
        <v>718</v>
      </c>
      <c r="C276" s="180">
        <v>1.8257176E7</v>
      </c>
      <c r="D276" s="180">
        <v>5580672.0</v>
      </c>
      <c r="E276" s="180">
        <v>640259.0</v>
      </c>
      <c r="F276" s="180">
        <v>220584.0</v>
      </c>
      <c r="G276" s="180">
        <v>842288.0</v>
      </c>
      <c r="H276" s="180">
        <v>298770.0</v>
      </c>
      <c r="I276" s="180">
        <v>219590.0</v>
      </c>
      <c r="J276" s="180">
        <v>23050.0</v>
      </c>
      <c r="K276" s="180">
        <v>1604282.0</v>
      </c>
      <c r="L276" s="180">
        <v>6585537.0</v>
      </c>
      <c r="M276" s="175"/>
      <c r="N276" s="175"/>
      <c r="O276" s="175"/>
      <c r="P276" s="175"/>
      <c r="Q276" s="175"/>
      <c r="R276" s="175"/>
      <c r="S276" s="176"/>
      <c r="T276" s="176"/>
      <c r="U276" s="176"/>
      <c r="V276" s="176"/>
      <c r="W276" s="177"/>
      <c r="X276" s="177"/>
      <c r="Y276" s="177"/>
      <c r="Z276" s="177"/>
    </row>
    <row r="277" ht="15.75" customHeight="1">
      <c r="A277" s="178">
        <v>1.51387352E8</v>
      </c>
      <c r="B277" s="179" t="s">
        <v>719</v>
      </c>
      <c r="C277" s="180">
        <v>1.8164314E7</v>
      </c>
      <c r="D277" s="180">
        <v>3657283.0</v>
      </c>
      <c r="E277" s="180">
        <v>1357142.0</v>
      </c>
      <c r="F277" s="180">
        <v>37677.0</v>
      </c>
      <c r="G277" s="180">
        <v>22196.0</v>
      </c>
      <c r="H277" s="180">
        <v>8164.0</v>
      </c>
      <c r="I277" s="180">
        <v>328584.0</v>
      </c>
      <c r="J277" s="180">
        <v>14343.0</v>
      </c>
      <c r="K277" s="180">
        <v>410964.0</v>
      </c>
      <c r="L277" s="180">
        <v>0.0</v>
      </c>
      <c r="M277" s="175"/>
      <c r="N277" s="175"/>
      <c r="O277" s="175"/>
      <c r="P277" s="175"/>
      <c r="Q277" s="175"/>
      <c r="R277" s="175"/>
      <c r="S277" s="176"/>
      <c r="T277" s="176"/>
      <c r="U277" s="176"/>
      <c r="V277" s="176"/>
      <c r="W277" s="177"/>
      <c r="X277" s="177"/>
      <c r="Y277" s="177"/>
      <c r="Z277" s="177"/>
    </row>
    <row r="278" ht="15.75" customHeight="1">
      <c r="A278" s="178">
        <v>1.69568037E8</v>
      </c>
      <c r="B278" s="179" t="s">
        <v>720</v>
      </c>
      <c r="C278" s="180">
        <v>1.8141417E7</v>
      </c>
      <c r="D278" s="180">
        <v>2585453.0</v>
      </c>
      <c r="E278" s="180">
        <v>1069038.0</v>
      </c>
      <c r="F278" s="180">
        <v>184575.0</v>
      </c>
      <c r="G278" s="180">
        <v>217065.0</v>
      </c>
      <c r="H278" s="180">
        <v>33207.0</v>
      </c>
      <c r="I278" s="180">
        <v>198158.0</v>
      </c>
      <c r="J278" s="180">
        <v>0.0</v>
      </c>
      <c r="K278" s="180">
        <v>633005.0</v>
      </c>
      <c r="L278" s="180">
        <v>0.0</v>
      </c>
      <c r="M278" s="175"/>
      <c r="N278" s="175"/>
      <c r="O278" s="175"/>
      <c r="P278" s="175"/>
      <c r="Q278" s="175"/>
      <c r="R278" s="175"/>
      <c r="S278" s="176"/>
      <c r="T278" s="176"/>
      <c r="U278" s="176"/>
      <c r="V278" s="176"/>
      <c r="W278" s="177"/>
      <c r="X278" s="177"/>
      <c r="Y278" s="177"/>
      <c r="Z278" s="177"/>
    </row>
    <row r="279" ht="15.75" customHeight="1">
      <c r="A279" s="178">
        <v>1.71087239E8</v>
      </c>
      <c r="B279" s="179" t="s">
        <v>721</v>
      </c>
      <c r="C279" s="180">
        <v>1.8032569E7</v>
      </c>
      <c r="D279" s="180">
        <v>3023470.0</v>
      </c>
      <c r="E279" s="180">
        <v>169372.0</v>
      </c>
      <c r="F279" s="180">
        <v>104793.0</v>
      </c>
      <c r="G279" s="180">
        <v>118702.0</v>
      </c>
      <c r="H279" s="180">
        <v>95067.0</v>
      </c>
      <c r="I279" s="180">
        <v>217180.0</v>
      </c>
      <c r="J279" s="180">
        <v>10652.0</v>
      </c>
      <c r="K279" s="180">
        <v>546394.0</v>
      </c>
      <c r="L279" s="180">
        <v>6.34387253E8</v>
      </c>
      <c r="M279" s="175"/>
      <c r="N279" s="175"/>
      <c r="O279" s="175"/>
      <c r="P279" s="175"/>
      <c r="Q279" s="175"/>
      <c r="R279" s="175"/>
      <c r="S279" s="176"/>
      <c r="T279" s="176"/>
      <c r="U279" s="176"/>
      <c r="V279" s="176"/>
      <c r="W279" s="177"/>
      <c r="X279" s="177"/>
      <c r="Y279" s="177"/>
      <c r="Z279" s="177"/>
    </row>
    <row r="280" ht="15.75" customHeight="1">
      <c r="A280" s="178">
        <v>1.69511358E8</v>
      </c>
      <c r="B280" s="179" t="s">
        <v>722</v>
      </c>
      <c r="C280" s="180">
        <v>1.7953695E7</v>
      </c>
      <c r="D280" s="180">
        <v>4694204.0</v>
      </c>
      <c r="E280" s="180">
        <v>299738.0</v>
      </c>
      <c r="F280" s="180">
        <v>107450.0</v>
      </c>
      <c r="G280" s="180">
        <v>175565.0</v>
      </c>
      <c r="H280" s="180">
        <v>638671.0</v>
      </c>
      <c r="I280" s="180">
        <v>176662.0</v>
      </c>
      <c r="J280" s="180">
        <v>14.0</v>
      </c>
      <c r="K280" s="180">
        <v>1098362.0</v>
      </c>
      <c r="L280" s="180">
        <v>0.0</v>
      </c>
      <c r="M280" s="175"/>
      <c r="N280" s="175"/>
      <c r="O280" s="175"/>
      <c r="P280" s="175"/>
      <c r="Q280" s="175"/>
      <c r="R280" s="175"/>
      <c r="S280" s="176"/>
      <c r="T280" s="176"/>
      <c r="U280" s="176"/>
      <c r="V280" s="176"/>
      <c r="W280" s="177"/>
      <c r="X280" s="177"/>
      <c r="Y280" s="177"/>
      <c r="Z280" s="177"/>
    </row>
    <row r="281" ht="15.75" customHeight="1">
      <c r="A281" s="178">
        <v>1.69096213E8</v>
      </c>
      <c r="B281" s="179" t="s">
        <v>723</v>
      </c>
      <c r="C281" s="180">
        <v>1.7782465E7</v>
      </c>
      <c r="D281" s="180">
        <v>1812368.0</v>
      </c>
      <c r="E281" s="180">
        <v>0.0</v>
      </c>
      <c r="F281" s="180">
        <v>55791.0</v>
      </c>
      <c r="G281" s="180">
        <v>355545.0</v>
      </c>
      <c r="H281" s="180">
        <v>0.0</v>
      </c>
      <c r="I281" s="180">
        <v>98564.0</v>
      </c>
      <c r="J281" s="180">
        <v>5224.0</v>
      </c>
      <c r="K281" s="180">
        <v>515124.0</v>
      </c>
      <c r="L281" s="180">
        <v>2.5283593E7</v>
      </c>
      <c r="M281" s="175"/>
      <c r="N281" s="175"/>
      <c r="O281" s="175"/>
      <c r="P281" s="175"/>
      <c r="Q281" s="175"/>
      <c r="R281" s="175"/>
      <c r="S281" s="176"/>
      <c r="T281" s="176"/>
      <c r="U281" s="176"/>
      <c r="V281" s="176"/>
      <c r="W281" s="177"/>
      <c r="X281" s="177"/>
      <c r="Y281" s="177"/>
      <c r="Z281" s="177"/>
    </row>
    <row r="282" ht="15.75" customHeight="1">
      <c r="A282" s="178">
        <v>1.73578964E8</v>
      </c>
      <c r="B282" s="179" t="s">
        <v>724</v>
      </c>
      <c r="C282" s="180">
        <v>1.7707705E7</v>
      </c>
      <c r="D282" s="180">
        <v>9812197.0</v>
      </c>
      <c r="E282" s="180">
        <v>659676.0</v>
      </c>
      <c r="F282" s="180">
        <v>47095.0</v>
      </c>
      <c r="G282" s="180">
        <v>163845.0</v>
      </c>
      <c r="H282" s="180">
        <v>491402.0</v>
      </c>
      <c r="I282" s="180">
        <v>750948.0</v>
      </c>
      <c r="J282" s="180">
        <v>0.0</v>
      </c>
      <c r="K282" s="180">
        <v>1453290.0</v>
      </c>
      <c r="L282" s="180">
        <v>2.0E7</v>
      </c>
      <c r="M282" s="175"/>
      <c r="N282" s="175"/>
      <c r="O282" s="175"/>
      <c r="P282" s="175"/>
      <c r="Q282" s="175"/>
      <c r="R282" s="175"/>
      <c r="S282" s="176"/>
      <c r="T282" s="176"/>
      <c r="U282" s="176"/>
      <c r="V282" s="176"/>
      <c r="W282" s="177"/>
      <c r="X282" s="177"/>
      <c r="Y282" s="177"/>
      <c r="Z282" s="177"/>
    </row>
    <row r="283" ht="15.75" customHeight="1">
      <c r="A283" s="178">
        <v>1.69480183E8</v>
      </c>
      <c r="B283" s="179" t="s">
        <v>725</v>
      </c>
      <c r="C283" s="180">
        <v>1.7630655E7</v>
      </c>
      <c r="D283" s="180">
        <v>1282350.0</v>
      </c>
      <c r="E283" s="180">
        <v>544482.0</v>
      </c>
      <c r="F283" s="180">
        <v>327563.0</v>
      </c>
      <c r="G283" s="180">
        <v>213425.0</v>
      </c>
      <c r="H283" s="180">
        <v>33552.0</v>
      </c>
      <c r="I283" s="180">
        <v>52212.0</v>
      </c>
      <c r="J283" s="180">
        <v>6683.0</v>
      </c>
      <c r="K283" s="180">
        <v>633435.0</v>
      </c>
      <c r="L283" s="180">
        <v>6.1027017E7</v>
      </c>
      <c r="M283" s="175"/>
      <c r="N283" s="175"/>
      <c r="O283" s="175"/>
      <c r="P283" s="175"/>
      <c r="Q283" s="175"/>
      <c r="R283" s="175"/>
      <c r="S283" s="176"/>
      <c r="T283" s="176"/>
      <c r="U283" s="176"/>
      <c r="V283" s="176"/>
      <c r="W283" s="177"/>
      <c r="X283" s="177"/>
      <c r="Y283" s="177"/>
      <c r="Z283" s="177"/>
    </row>
    <row r="284" ht="15.75" customHeight="1">
      <c r="A284" s="178">
        <v>1.69557067E8</v>
      </c>
      <c r="B284" s="179" t="s">
        <v>726</v>
      </c>
      <c r="C284" s="180">
        <v>1.7584458E7</v>
      </c>
      <c r="D284" s="180">
        <v>3182530.0</v>
      </c>
      <c r="E284" s="180">
        <v>1271626.0</v>
      </c>
      <c r="F284" s="180">
        <v>93831.0</v>
      </c>
      <c r="G284" s="180">
        <v>154203.0</v>
      </c>
      <c r="H284" s="180">
        <v>77662.0</v>
      </c>
      <c r="I284" s="180">
        <v>112485.0</v>
      </c>
      <c r="J284" s="180">
        <v>70993.0</v>
      </c>
      <c r="K284" s="180">
        <v>509174.0</v>
      </c>
      <c r="L284" s="180">
        <v>20000.0</v>
      </c>
      <c r="M284" s="175"/>
      <c r="N284" s="175"/>
      <c r="O284" s="175"/>
      <c r="P284" s="175"/>
      <c r="Q284" s="175"/>
      <c r="R284" s="175"/>
      <c r="S284" s="176"/>
      <c r="T284" s="176"/>
      <c r="U284" s="176"/>
      <c r="V284" s="176"/>
      <c r="W284" s="177"/>
      <c r="X284" s="177"/>
      <c r="Y284" s="177"/>
      <c r="Z284" s="177"/>
    </row>
    <row r="285" ht="15.75" customHeight="1">
      <c r="A285" s="178">
        <v>1.69520065E8</v>
      </c>
      <c r="B285" s="179" t="s">
        <v>727</v>
      </c>
      <c r="C285" s="180">
        <v>1.7568229E7</v>
      </c>
      <c r="D285" s="180">
        <v>3200959.0</v>
      </c>
      <c r="E285" s="180">
        <v>506736.0</v>
      </c>
      <c r="F285" s="180">
        <v>90538.0</v>
      </c>
      <c r="G285" s="180">
        <v>151099.0</v>
      </c>
      <c r="H285" s="180">
        <v>95186.0</v>
      </c>
      <c r="I285" s="180">
        <v>220097.0</v>
      </c>
      <c r="J285" s="180">
        <v>14947.0</v>
      </c>
      <c r="K285" s="180">
        <v>571867.0</v>
      </c>
      <c r="L285" s="180">
        <v>1.99005229E8</v>
      </c>
      <c r="M285" s="175"/>
      <c r="N285" s="175"/>
      <c r="O285" s="175"/>
      <c r="P285" s="175"/>
      <c r="Q285" s="175"/>
      <c r="R285" s="175"/>
      <c r="S285" s="176"/>
      <c r="T285" s="176"/>
      <c r="U285" s="176"/>
      <c r="V285" s="176"/>
      <c r="W285" s="177"/>
      <c r="X285" s="177"/>
      <c r="Y285" s="177"/>
      <c r="Z285" s="177"/>
    </row>
    <row r="286" ht="15.75" customHeight="1">
      <c r="A286" s="178">
        <v>1.65497073E8</v>
      </c>
      <c r="B286" s="179" t="s">
        <v>728</v>
      </c>
      <c r="C286" s="180">
        <v>1.7548378E7</v>
      </c>
      <c r="D286" s="180">
        <v>2109797.0</v>
      </c>
      <c r="E286" s="180">
        <v>259888.0</v>
      </c>
      <c r="F286" s="180">
        <v>53466.0</v>
      </c>
      <c r="G286" s="180">
        <v>180767.0</v>
      </c>
      <c r="H286" s="180">
        <v>118460.0</v>
      </c>
      <c r="I286" s="180">
        <v>104315.0</v>
      </c>
      <c r="J286" s="180">
        <v>11029.0</v>
      </c>
      <c r="K286" s="180">
        <v>468037.0</v>
      </c>
      <c r="L286" s="180">
        <v>8.7326335E7</v>
      </c>
      <c r="M286" s="175"/>
      <c r="N286" s="175"/>
      <c r="O286" s="175"/>
      <c r="P286" s="175"/>
      <c r="Q286" s="175"/>
      <c r="R286" s="175"/>
      <c r="S286" s="176"/>
      <c r="T286" s="176"/>
      <c r="U286" s="176"/>
      <c r="V286" s="176"/>
      <c r="W286" s="177"/>
      <c r="X286" s="177"/>
      <c r="Y286" s="177"/>
      <c r="Z286" s="177"/>
    </row>
    <row r="287" ht="15.75" customHeight="1">
      <c r="A287" s="178">
        <v>1.695135E8</v>
      </c>
      <c r="B287" s="179" t="s">
        <v>729</v>
      </c>
      <c r="C287" s="180">
        <v>1.7406228E7</v>
      </c>
      <c r="D287" s="180">
        <v>2.1678429E7</v>
      </c>
      <c r="E287" s="180">
        <v>739358.0</v>
      </c>
      <c r="F287" s="180">
        <v>1280017.0</v>
      </c>
      <c r="G287" s="180">
        <v>907198.0</v>
      </c>
      <c r="H287" s="180">
        <v>872475.0</v>
      </c>
      <c r="I287" s="180">
        <v>1441441.0</v>
      </c>
      <c r="J287" s="180">
        <v>85186.0</v>
      </c>
      <c r="K287" s="180">
        <v>4586317.0</v>
      </c>
      <c r="L287" s="180">
        <v>1.30122086E8</v>
      </c>
      <c r="M287" s="175"/>
      <c r="N287" s="175"/>
      <c r="O287" s="175"/>
      <c r="P287" s="175"/>
      <c r="Q287" s="175"/>
      <c r="R287" s="175"/>
      <c r="S287" s="176"/>
      <c r="T287" s="176"/>
      <c r="U287" s="176"/>
      <c r="V287" s="176"/>
      <c r="W287" s="177"/>
      <c r="X287" s="177"/>
      <c r="Y287" s="177"/>
      <c r="Z287" s="177"/>
    </row>
    <row r="288" ht="15.75" customHeight="1">
      <c r="A288" s="178">
        <v>1.69550594E8</v>
      </c>
      <c r="B288" s="179" t="s">
        <v>730</v>
      </c>
      <c r="C288" s="180">
        <v>1.7329945E7</v>
      </c>
      <c r="D288" s="180">
        <v>4609530.0</v>
      </c>
      <c r="E288" s="180">
        <v>857218.0</v>
      </c>
      <c r="F288" s="180">
        <v>218871.0</v>
      </c>
      <c r="G288" s="180">
        <v>982110.0</v>
      </c>
      <c r="H288" s="180">
        <v>302759.0</v>
      </c>
      <c r="I288" s="180">
        <v>139050.0</v>
      </c>
      <c r="J288" s="180">
        <v>0.0</v>
      </c>
      <c r="K288" s="180">
        <v>1642790.0</v>
      </c>
      <c r="L288" s="180">
        <v>984125.0</v>
      </c>
      <c r="M288" s="175"/>
      <c r="N288" s="175"/>
      <c r="O288" s="175"/>
      <c r="P288" s="175"/>
      <c r="Q288" s="175"/>
      <c r="R288" s="175"/>
      <c r="S288" s="176"/>
      <c r="T288" s="176"/>
      <c r="U288" s="176"/>
      <c r="V288" s="176"/>
      <c r="W288" s="177"/>
      <c r="X288" s="177"/>
      <c r="Y288" s="177"/>
      <c r="Z288" s="177"/>
    </row>
    <row r="289" ht="15.75" customHeight="1">
      <c r="A289" s="178">
        <v>1.69525755E8</v>
      </c>
      <c r="B289" s="179" t="s">
        <v>731</v>
      </c>
      <c r="C289" s="180">
        <v>1.731206E7</v>
      </c>
      <c r="D289" s="180">
        <v>9423906.0</v>
      </c>
      <c r="E289" s="180">
        <v>962568.0</v>
      </c>
      <c r="F289" s="180">
        <v>2508780.0</v>
      </c>
      <c r="G289" s="180">
        <v>289067.0</v>
      </c>
      <c r="H289" s="180">
        <v>343034.0</v>
      </c>
      <c r="I289" s="180">
        <v>616866.0</v>
      </c>
      <c r="J289" s="180">
        <v>40161.0</v>
      </c>
      <c r="K289" s="180">
        <v>3797908.0</v>
      </c>
      <c r="L289" s="180">
        <v>0.0</v>
      </c>
      <c r="M289" s="175"/>
      <c r="N289" s="175"/>
      <c r="O289" s="175"/>
      <c r="P289" s="175"/>
      <c r="Q289" s="175"/>
      <c r="R289" s="175"/>
      <c r="S289" s="176"/>
      <c r="T289" s="176"/>
      <c r="U289" s="176"/>
      <c r="V289" s="176"/>
      <c r="W289" s="177"/>
      <c r="X289" s="177"/>
      <c r="Y289" s="177"/>
      <c r="Z289" s="177"/>
    </row>
    <row r="290" ht="15.75" customHeight="1">
      <c r="A290" s="178">
        <v>1.69589835E8</v>
      </c>
      <c r="B290" s="179" t="s">
        <v>732</v>
      </c>
      <c r="C290" s="180">
        <v>1.7280571E7</v>
      </c>
      <c r="D290" s="180">
        <v>2134859.0</v>
      </c>
      <c r="E290" s="180">
        <v>161515.0</v>
      </c>
      <c r="F290" s="180">
        <v>91238.0</v>
      </c>
      <c r="G290" s="180">
        <v>155435.0</v>
      </c>
      <c r="H290" s="180">
        <v>83843.0</v>
      </c>
      <c r="I290" s="180">
        <v>147037.0</v>
      </c>
      <c r="J290" s="180">
        <v>0.0</v>
      </c>
      <c r="K290" s="180">
        <v>477553.0</v>
      </c>
      <c r="L290" s="180">
        <v>0.0</v>
      </c>
      <c r="M290" s="175"/>
      <c r="N290" s="175"/>
      <c r="O290" s="175"/>
      <c r="P290" s="175"/>
      <c r="Q290" s="175"/>
      <c r="R290" s="175"/>
      <c r="S290" s="176"/>
      <c r="T290" s="176"/>
      <c r="U290" s="176"/>
      <c r="V290" s="176"/>
      <c r="W290" s="177"/>
      <c r="X290" s="177"/>
      <c r="Y290" s="177"/>
      <c r="Z290" s="177"/>
    </row>
    <row r="291" ht="15.75" customHeight="1">
      <c r="A291" s="178">
        <v>1.57376927E8</v>
      </c>
      <c r="B291" s="179" t="s">
        <v>733</v>
      </c>
      <c r="C291" s="180">
        <v>1.7229868E7</v>
      </c>
      <c r="D291" s="180">
        <v>1.4242665E7</v>
      </c>
      <c r="E291" s="180">
        <v>130932.0</v>
      </c>
      <c r="F291" s="180">
        <v>500835.0</v>
      </c>
      <c r="G291" s="180">
        <v>1309550.0</v>
      </c>
      <c r="H291" s="180">
        <v>308572.0</v>
      </c>
      <c r="I291" s="180">
        <v>786755.0</v>
      </c>
      <c r="J291" s="180">
        <v>121078.0</v>
      </c>
      <c r="K291" s="180">
        <v>3026790.0</v>
      </c>
      <c r="L291" s="180">
        <v>6.79098525E8</v>
      </c>
      <c r="M291" s="175"/>
      <c r="N291" s="175"/>
      <c r="O291" s="175"/>
      <c r="P291" s="175"/>
      <c r="Q291" s="175"/>
      <c r="R291" s="175"/>
      <c r="S291" s="176"/>
      <c r="T291" s="176"/>
      <c r="U291" s="176"/>
      <c r="V291" s="176"/>
      <c r="W291" s="177"/>
      <c r="X291" s="177"/>
      <c r="Y291" s="177"/>
      <c r="Z291" s="177"/>
    </row>
    <row r="292" ht="15.75" customHeight="1">
      <c r="A292" s="178">
        <v>1.69480912E8</v>
      </c>
      <c r="B292" s="179" t="s">
        <v>734</v>
      </c>
      <c r="C292" s="180">
        <v>1.7061883E7</v>
      </c>
      <c r="D292" s="180">
        <v>2.6999667E7</v>
      </c>
      <c r="E292" s="180">
        <v>450929.0</v>
      </c>
      <c r="F292" s="180">
        <v>2413858.0</v>
      </c>
      <c r="G292" s="180">
        <v>4234738.0</v>
      </c>
      <c r="H292" s="180">
        <v>826420.0</v>
      </c>
      <c r="I292" s="180">
        <v>891438.0</v>
      </c>
      <c r="J292" s="180">
        <v>291368.0</v>
      </c>
      <c r="K292" s="180">
        <v>8657822.0</v>
      </c>
      <c r="L292" s="180">
        <v>2.1266612E7</v>
      </c>
      <c r="M292" s="175"/>
      <c r="N292" s="175"/>
      <c r="O292" s="175"/>
      <c r="P292" s="175"/>
      <c r="Q292" s="175"/>
      <c r="R292" s="175"/>
      <c r="S292" s="176"/>
      <c r="T292" s="176"/>
      <c r="U292" s="176"/>
      <c r="V292" s="176"/>
      <c r="W292" s="177"/>
      <c r="X292" s="177"/>
      <c r="Y292" s="177"/>
      <c r="Z292" s="177"/>
    </row>
    <row r="293" ht="15.75" customHeight="1">
      <c r="A293" s="178">
        <v>1.69585567E8</v>
      </c>
      <c r="B293" s="179" t="s">
        <v>735</v>
      </c>
      <c r="C293" s="180">
        <v>1.6957227E7</v>
      </c>
      <c r="D293" s="180">
        <v>2072280.0</v>
      </c>
      <c r="E293" s="180">
        <v>306568.0</v>
      </c>
      <c r="F293" s="180">
        <v>61071.0</v>
      </c>
      <c r="G293" s="180">
        <v>151855.0</v>
      </c>
      <c r="H293" s="180">
        <v>131669.0</v>
      </c>
      <c r="I293" s="180">
        <v>105718.0</v>
      </c>
      <c r="J293" s="180">
        <v>8625.0</v>
      </c>
      <c r="K293" s="180">
        <v>458938.0</v>
      </c>
      <c r="L293" s="180">
        <v>7.4500935E7</v>
      </c>
      <c r="M293" s="175"/>
      <c r="N293" s="175"/>
      <c r="O293" s="175"/>
      <c r="P293" s="175"/>
      <c r="Q293" s="175"/>
      <c r="R293" s="175"/>
      <c r="S293" s="176"/>
      <c r="T293" s="176"/>
      <c r="U293" s="176"/>
      <c r="V293" s="176"/>
      <c r="W293" s="177"/>
      <c r="X293" s="177"/>
      <c r="Y293" s="177"/>
      <c r="Z293" s="177"/>
    </row>
    <row r="294" ht="15.75" customHeight="1">
      <c r="A294" s="178">
        <v>1.6949668E8</v>
      </c>
      <c r="B294" s="179" t="s">
        <v>736</v>
      </c>
      <c r="C294" s="180">
        <v>1.6930404E7</v>
      </c>
      <c r="D294" s="180">
        <v>1.2995975E7</v>
      </c>
      <c r="E294" s="180">
        <v>369129.0</v>
      </c>
      <c r="F294" s="180">
        <v>1125578.0</v>
      </c>
      <c r="G294" s="180">
        <v>197785.0</v>
      </c>
      <c r="H294" s="180">
        <v>126380.0</v>
      </c>
      <c r="I294" s="180">
        <v>979269.0</v>
      </c>
      <c r="J294" s="180">
        <v>103854.0</v>
      </c>
      <c r="K294" s="180">
        <v>2532866.0</v>
      </c>
      <c r="L294" s="180">
        <v>4.6513577E7</v>
      </c>
      <c r="M294" s="175"/>
      <c r="N294" s="175"/>
      <c r="O294" s="175"/>
      <c r="P294" s="175"/>
      <c r="Q294" s="175"/>
      <c r="R294" s="175"/>
      <c r="S294" s="176"/>
      <c r="T294" s="176"/>
      <c r="U294" s="176"/>
      <c r="V294" s="176"/>
      <c r="W294" s="177"/>
      <c r="X294" s="177"/>
      <c r="Y294" s="177"/>
      <c r="Z294" s="177"/>
    </row>
    <row r="295" ht="15.75" customHeight="1">
      <c r="A295" s="178">
        <v>1.69579419E8</v>
      </c>
      <c r="B295" s="179" t="s">
        <v>737</v>
      </c>
      <c r="C295" s="180">
        <v>1.6860326E7</v>
      </c>
      <c r="D295" s="180">
        <v>1077885.0</v>
      </c>
      <c r="E295" s="180">
        <v>83948.0</v>
      </c>
      <c r="F295" s="180">
        <v>81916.0</v>
      </c>
      <c r="G295" s="180">
        <v>288012.0</v>
      </c>
      <c r="H295" s="180">
        <v>95752.0</v>
      </c>
      <c r="I295" s="180">
        <v>10247.0</v>
      </c>
      <c r="J295" s="180">
        <v>0.0</v>
      </c>
      <c r="K295" s="180">
        <v>475927.0</v>
      </c>
      <c r="L295" s="180">
        <v>0.0</v>
      </c>
      <c r="M295" s="175"/>
      <c r="N295" s="175"/>
      <c r="O295" s="175"/>
      <c r="P295" s="175"/>
      <c r="Q295" s="175"/>
      <c r="R295" s="175"/>
      <c r="S295" s="176"/>
      <c r="T295" s="176"/>
      <c r="U295" s="176"/>
      <c r="V295" s="176"/>
      <c r="W295" s="177"/>
      <c r="X295" s="177"/>
      <c r="Y295" s="177"/>
      <c r="Z295" s="177"/>
    </row>
    <row r="296" ht="15.75" customHeight="1">
      <c r="A296" s="178">
        <v>1.69494363E8</v>
      </c>
      <c r="B296" s="179" t="s">
        <v>738</v>
      </c>
      <c r="C296" s="180">
        <v>1.6727918E7</v>
      </c>
      <c r="D296" s="180">
        <v>2927804.0</v>
      </c>
      <c r="E296" s="180">
        <v>1113445.0</v>
      </c>
      <c r="F296" s="180">
        <v>448264.0</v>
      </c>
      <c r="G296" s="180">
        <v>292567.0</v>
      </c>
      <c r="H296" s="180">
        <v>149997.0</v>
      </c>
      <c r="I296" s="180">
        <v>142069.0</v>
      </c>
      <c r="J296" s="180">
        <v>11617.0</v>
      </c>
      <c r="K296" s="180">
        <v>1044514.0</v>
      </c>
      <c r="L296" s="180">
        <v>0.0</v>
      </c>
      <c r="M296" s="175"/>
      <c r="N296" s="175"/>
      <c r="O296" s="175"/>
      <c r="P296" s="175"/>
      <c r="Q296" s="175"/>
      <c r="R296" s="175"/>
      <c r="S296" s="176"/>
      <c r="T296" s="176"/>
      <c r="U296" s="176"/>
      <c r="V296" s="176"/>
      <c r="W296" s="177"/>
      <c r="X296" s="177"/>
      <c r="Y296" s="177"/>
      <c r="Z296" s="177"/>
    </row>
    <row r="297" ht="15.75" customHeight="1">
      <c r="A297" s="178">
        <v>1.69554135E8</v>
      </c>
      <c r="B297" s="179" t="s">
        <v>739</v>
      </c>
      <c r="C297" s="180">
        <v>1.6651134E7</v>
      </c>
      <c r="D297" s="180">
        <v>1978658.0</v>
      </c>
      <c r="E297" s="180">
        <v>1206312.0</v>
      </c>
      <c r="F297" s="180">
        <v>19423.0</v>
      </c>
      <c r="G297" s="180">
        <v>120337.0</v>
      </c>
      <c r="H297" s="180">
        <v>60165.0</v>
      </c>
      <c r="I297" s="180">
        <v>7130.0</v>
      </c>
      <c r="J297" s="180">
        <v>71107.0</v>
      </c>
      <c r="K297" s="180">
        <v>278162.0</v>
      </c>
      <c r="L297" s="180">
        <v>127117.0</v>
      </c>
      <c r="M297" s="175"/>
      <c r="N297" s="175"/>
      <c r="O297" s="175"/>
      <c r="P297" s="175"/>
      <c r="Q297" s="175"/>
      <c r="R297" s="175"/>
      <c r="S297" s="176"/>
      <c r="T297" s="176"/>
      <c r="U297" s="176"/>
      <c r="V297" s="176"/>
      <c r="W297" s="177"/>
      <c r="X297" s="177"/>
      <c r="Y297" s="177"/>
      <c r="Z297" s="177"/>
    </row>
    <row r="298" ht="15.75" customHeight="1">
      <c r="A298" s="178">
        <v>1.6947918E8</v>
      </c>
      <c r="B298" s="179" t="s">
        <v>740</v>
      </c>
      <c r="C298" s="180">
        <v>1.6522197E7</v>
      </c>
      <c r="D298" s="180">
        <v>3.0829618E7</v>
      </c>
      <c r="E298" s="180">
        <v>1060549.0</v>
      </c>
      <c r="F298" s="180">
        <v>984992.0</v>
      </c>
      <c r="G298" s="180">
        <v>763605.0</v>
      </c>
      <c r="H298" s="180">
        <v>630275.0</v>
      </c>
      <c r="I298" s="180">
        <v>2339737.0</v>
      </c>
      <c r="J298" s="180">
        <v>159347.0</v>
      </c>
      <c r="K298" s="180">
        <v>4877956.0</v>
      </c>
      <c r="L298" s="180">
        <v>2.00810005E8</v>
      </c>
      <c r="M298" s="175"/>
      <c r="N298" s="175"/>
      <c r="O298" s="175"/>
      <c r="P298" s="175"/>
      <c r="Q298" s="175"/>
      <c r="R298" s="175"/>
      <c r="S298" s="176"/>
      <c r="T298" s="176"/>
      <c r="U298" s="176"/>
      <c r="V298" s="176"/>
      <c r="W298" s="177"/>
      <c r="X298" s="177"/>
      <c r="Y298" s="177"/>
      <c r="Z298" s="177"/>
    </row>
    <row r="299" ht="15.75" customHeight="1">
      <c r="A299" s="178">
        <v>1.6951883E8</v>
      </c>
      <c r="B299" s="179" t="s">
        <v>741</v>
      </c>
      <c r="C299" s="180">
        <v>1.6513129E7</v>
      </c>
      <c r="D299" s="180">
        <v>6284358.0</v>
      </c>
      <c r="E299" s="180">
        <v>2047881.0</v>
      </c>
      <c r="F299" s="180">
        <v>49470.0</v>
      </c>
      <c r="G299" s="180">
        <v>234142.0</v>
      </c>
      <c r="H299" s="180">
        <v>110580.0</v>
      </c>
      <c r="I299" s="180">
        <v>359054.0</v>
      </c>
      <c r="J299" s="180">
        <v>88666.0</v>
      </c>
      <c r="K299" s="180">
        <v>841912.0</v>
      </c>
      <c r="L299" s="180">
        <v>1.58320433E8</v>
      </c>
      <c r="M299" s="175"/>
      <c r="N299" s="175"/>
      <c r="O299" s="175"/>
      <c r="P299" s="175"/>
      <c r="Q299" s="175"/>
      <c r="R299" s="175"/>
      <c r="S299" s="176"/>
      <c r="T299" s="176"/>
      <c r="U299" s="176"/>
      <c r="V299" s="176"/>
      <c r="W299" s="177"/>
      <c r="X299" s="177"/>
      <c r="Y299" s="177"/>
      <c r="Z299" s="177"/>
    </row>
    <row r="300" ht="15.75" customHeight="1">
      <c r="A300" s="178">
        <v>1.68402426E8</v>
      </c>
      <c r="B300" s="179" t="s">
        <v>742</v>
      </c>
      <c r="C300" s="180">
        <v>1.6487363E7</v>
      </c>
      <c r="D300" s="180">
        <v>2206113.0</v>
      </c>
      <c r="E300" s="180">
        <v>125940.0</v>
      </c>
      <c r="F300" s="180">
        <v>7988.0</v>
      </c>
      <c r="G300" s="180">
        <v>113854.0</v>
      </c>
      <c r="H300" s="180">
        <v>23552.0</v>
      </c>
      <c r="I300" s="180">
        <v>170674.0</v>
      </c>
      <c r="J300" s="180">
        <v>8793.0</v>
      </c>
      <c r="K300" s="180">
        <v>324861.0</v>
      </c>
      <c r="L300" s="180">
        <v>1.27461038E8</v>
      </c>
      <c r="M300" s="175"/>
      <c r="N300" s="175"/>
      <c r="O300" s="175"/>
      <c r="P300" s="175"/>
      <c r="Q300" s="175"/>
      <c r="R300" s="175"/>
      <c r="S300" s="176"/>
      <c r="T300" s="176"/>
      <c r="U300" s="176"/>
      <c r="V300" s="176"/>
      <c r="W300" s="177"/>
      <c r="X300" s="177"/>
      <c r="Y300" s="177"/>
      <c r="Z300" s="177"/>
    </row>
    <row r="301" ht="15.75" customHeight="1">
      <c r="A301" s="178">
        <v>1.69140205E8</v>
      </c>
      <c r="B301" s="179" t="s">
        <v>743</v>
      </c>
      <c r="C301" s="180">
        <v>1.6471979E7</v>
      </c>
      <c r="D301" s="180">
        <v>4456425.0</v>
      </c>
      <c r="E301" s="180">
        <v>1765722.0</v>
      </c>
      <c r="F301" s="180">
        <v>84638.0</v>
      </c>
      <c r="G301" s="180">
        <v>207895.0</v>
      </c>
      <c r="H301" s="180">
        <v>44272.0</v>
      </c>
      <c r="I301" s="180">
        <v>269186.0</v>
      </c>
      <c r="J301" s="180">
        <v>57738.0</v>
      </c>
      <c r="K301" s="180">
        <v>663729.0</v>
      </c>
      <c r="L301" s="180">
        <v>2.6633318E7</v>
      </c>
      <c r="M301" s="175"/>
      <c r="N301" s="175"/>
      <c r="O301" s="175"/>
      <c r="P301" s="175"/>
      <c r="Q301" s="175"/>
      <c r="R301" s="175"/>
      <c r="S301" s="176"/>
      <c r="T301" s="176"/>
      <c r="U301" s="176"/>
      <c r="V301" s="176"/>
      <c r="W301" s="177"/>
      <c r="X301" s="177"/>
      <c r="Y301" s="177"/>
      <c r="Z301" s="177"/>
    </row>
    <row r="302" ht="15.75" customHeight="1">
      <c r="A302" s="178">
        <v>1.69498998E8</v>
      </c>
      <c r="B302" s="179" t="s">
        <v>744</v>
      </c>
      <c r="C302" s="180">
        <v>1.6429394E7</v>
      </c>
      <c r="D302" s="180">
        <v>1302823.0</v>
      </c>
      <c r="E302" s="180">
        <v>1060410.0</v>
      </c>
      <c r="F302" s="180">
        <v>116685.0</v>
      </c>
      <c r="G302" s="180">
        <v>284822.0</v>
      </c>
      <c r="H302" s="180">
        <v>17798.0</v>
      </c>
      <c r="I302" s="180">
        <v>24791.0</v>
      </c>
      <c r="J302" s="180">
        <v>19537.0</v>
      </c>
      <c r="K302" s="180">
        <v>463633.0</v>
      </c>
      <c r="L302" s="180">
        <v>5171031.0</v>
      </c>
      <c r="M302" s="175"/>
      <c r="N302" s="175"/>
      <c r="O302" s="175"/>
      <c r="P302" s="175"/>
      <c r="Q302" s="175"/>
      <c r="R302" s="175"/>
      <c r="S302" s="176"/>
      <c r="T302" s="176"/>
      <c r="U302" s="176"/>
      <c r="V302" s="176"/>
      <c r="W302" s="177"/>
      <c r="X302" s="177"/>
      <c r="Y302" s="177"/>
      <c r="Z302" s="177"/>
    </row>
    <row r="303" ht="15.75" customHeight="1">
      <c r="A303" s="178">
        <v>1.69112006E8</v>
      </c>
      <c r="B303" s="179" t="s">
        <v>745</v>
      </c>
      <c r="C303" s="180">
        <v>1.6308222E7</v>
      </c>
      <c r="D303" s="180">
        <v>5828787.0</v>
      </c>
      <c r="E303" s="180">
        <v>1433641.0</v>
      </c>
      <c r="F303" s="180">
        <v>300616.0</v>
      </c>
      <c r="G303" s="180">
        <v>549113.0</v>
      </c>
      <c r="H303" s="180">
        <v>266047.0</v>
      </c>
      <c r="I303" s="180">
        <v>122183.0</v>
      </c>
      <c r="J303" s="180">
        <v>119221.0</v>
      </c>
      <c r="K303" s="180">
        <v>1357180.0</v>
      </c>
      <c r="L303" s="180">
        <v>3936277.0</v>
      </c>
      <c r="M303" s="175"/>
      <c r="N303" s="175"/>
      <c r="O303" s="175"/>
      <c r="P303" s="175"/>
      <c r="Q303" s="175"/>
      <c r="R303" s="175"/>
      <c r="S303" s="176"/>
      <c r="T303" s="176"/>
      <c r="U303" s="176"/>
      <c r="V303" s="176"/>
      <c r="W303" s="177"/>
      <c r="X303" s="177"/>
      <c r="Y303" s="177"/>
      <c r="Z303" s="177"/>
    </row>
    <row r="304" ht="15.75" customHeight="1">
      <c r="A304" s="178">
        <v>1.69079852E8</v>
      </c>
      <c r="B304" s="179" t="s">
        <v>746</v>
      </c>
      <c r="C304" s="180">
        <v>1.6262533E7</v>
      </c>
      <c r="D304" s="180">
        <v>8182369.0</v>
      </c>
      <c r="E304" s="180">
        <v>310382.0</v>
      </c>
      <c r="F304" s="180">
        <v>488447.0</v>
      </c>
      <c r="G304" s="180">
        <v>59005.0</v>
      </c>
      <c r="H304" s="180">
        <v>81200.0</v>
      </c>
      <c r="I304" s="180">
        <v>764027.0</v>
      </c>
      <c r="J304" s="180">
        <v>80.0</v>
      </c>
      <c r="K304" s="180">
        <v>1392759.0</v>
      </c>
      <c r="L304" s="180">
        <v>4.55886897E8</v>
      </c>
      <c r="M304" s="175"/>
      <c r="N304" s="175"/>
      <c r="O304" s="175"/>
      <c r="P304" s="175"/>
      <c r="Q304" s="175"/>
      <c r="R304" s="175"/>
      <c r="S304" s="176"/>
      <c r="T304" s="176"/>
      <c r="U304" s="176"/>
      <c r="V304" s="176"/>
      <c r="W304" s="177"/>
      <c r="X304" s="177"/>
      <c r="Y304" s="177"/>
      <c r="Z304" s="177"/>
    </row>
    <row r="305" ht="15.75" customHeight="1">
      <c r="A305" s="178">
        <v>1.68841376E8</v>
      </c>
      <c r="B305" s="179" t="s">
        <v>747</v>
      </c>
      <c r="C305" s="180">
        <v>1.625627E7</v>
      </c>
      <c r="D305" s="180">
        <v>4570767.0</v>
      </c>
      <c r="E305" s="180">
        <v>274618.0</v>
      </c>
      <c r="F305" s="180">
        <v>431207.0</v>
      </c>
      <c r="G305" s="180">
        <v>372202.0</v>
      </c>
      <c r="H305" s="180">
        <v>533253.0</v>
      </c>
      <c r="I305" s="180">
        <v>160711.0</v>
      </c>
      <c r="J305" s="180">
        <v>0.0</v>
      </c>
      <c r="K305" s="180">
        <v>1497373.0</v>
      </c>
      <c r="L305" s="180">
        <v>1.072215142E9</v>
      </c>
      <c r="M305" s="175"/>
      <c r="N305" s="175"/>
      <c r="O305" s="175"/>
      <c r="P305" s="175"/>
      <c r="Q305" s="175"/>
      <c r="R305" s="175"/>
      <c r="S305" s="176"/>
      <c r="T305" s="176"/>
      <c r="U305" s="176"/>
      <c r="V305" s="176"/>
      <c r="W305" s="177"/>
      <c r="X305" s="177"/>
      <c r="Y305" s="177"/>
      <c r="Z305" s="177"/>
    </row>
    <row r="306" ht="15.75" customHeight="1">
      <c r="A306" s="178">
        <v>1.691812E8</v>
      </c>
      <c r="B306" s="179" t="s">
        <v>748</v>
      </c>
      <c r="C306" s="180">
        <v>1.6255832E7</v>
      </c>
      <c r="D306" s="180">
        <v>5467544.0</v>
      </c>
      <c r="E306" s="180">
        <v>1816649.0</v>
      </c>
      <c r="F306" s="180">
        <v>21451.0</v>
      </c>
      <c r="G306" s="180">
        <v>80192.0</v>
      </c>
      <c r="H306" s="180">
        <v>62590.0</v>
      </c>
      <c r="I306" s="180">
        <v>154309.0</v>
      </c>
      <c r="J306" s="180">
        <v>175471.0</v>
      </c>
      <c r="K306" s="180">
        <v>494013.0</v>
      </c>
      <c r="L306" s="180">
        <v>6.1354012E7</v>
      </c>
      <c r="M306" s="175"/>
      <c r="N306" s="175"/>
      <c r="O306" s="175"/>
      <c r="P306" s="175"/>
      <c r="Q306" s="175"/>
      <c r="R306" s="175"/>
      <c r="S306" s="176"/>
      <c r="T306" s="176"/>
      <c r="U306" s="176"/>
      <c r="V306" s="176"/>
      <c r="W306" s="177"/>
      <c r="X306" s="177"/>
      <c r="Y306" s="177"/>
      <c r="Z306" s="177"/>
    </row>
    <row r="307" ht="15.75" customHeight="1">
      <c r="A307" s="178">
        <v>1.6954196E8</v>
      </c>
      <c r="B307" s="179" t="s">
        <v>749</v>
      </c>
      <c r="C307" s="180">
        <v>1.6234477E7</v>
      </c>
      <c r="D307" s="180">
        <v>931187.0</v>
      </c>
      <c r="E307" s="180">
        <v>132599.0</v>
      </c>
      <c r="F307" s="180">
        <v>25437.0</v>
      </c>
      <c r="G307" s="180">
        <v>77302.0</v>
      </c>
      <c r="H307" s="180">
        <v>101539.0</v>
      </c>
      <c r="I307" s="180">
        <v>32932.0</v>
      </c>
      <c r="J307" s="180">
        <v>1801.0</v>
      </c>
      <c r="K307" s="180">
        <v>239011.0</v>
      </c>
      <c r="L307" s="180">
        <v>6.8572135E7</v>
      </c>
      <c r="M307" s="175"/>
      <c r="N307" s="175"/>
      <c r="O307" s="175"/>
      <c r="P307" s="175"/>
      <c r="Q307" s="175"/>
      <c r="R307" s="175"/>
      <c r="S307" s="176"/>
      <c r="T307" s="176"/>
      <c r="U307" s="176"/>
      <c r="V307" s="176"/>
      <c r="W307" s="177"/>
      <c r="X307" s="177"/>
      <c r="Y307" s="177"/>
      <c r="Z307" s="177"/>
    </row>
    <row r="308" ht="15.75" customHeight="1">
      <c r="A308" s="178">
        <v>1.69555989E8</v>
      </c>
      <c r="B308" s="179" t="s">
        <v>750</v>
      </c>
      <c r="C308" s="180">
        <v>1.6227444E7</v>
      </c>
      <c r="D308" s="180">
        <v>540211.0</v>
      </c>
      <c r="E308" s="180">
        <v>95225.0</v>
      </c>
      <c r="F308" s="180">
        <v>8679.0</v>
      </c>
      <c r="G308" s="180">
        <v>24710.0</v>
      </c>
      <c r="H308" s="180">
        <v>37059.0</v>
      </c>
      <c r="I308" s="180">
        <v>34082.0</v>
      </c>
      <c r="J308" s="180">
        <v>0.0</v>
      </c>
      <c r="K308" s="180">
        <v>104530.0</v>
      </c>
      <c r="L308" s="180">
        <v>0.0</v>
      </c>
      <c r="M308" s="175"/>
      <c r="N308" s="175"/>
      <c r="O308" s="175"/>
      <c r="P308" s="175"/>
      <c r="Q308" s="175"/>
      <c r="R308" s="175"/>
      <c r="S308" s="176"/>
      <c r="T308" s="176"/>
      <c r="U308" s="176"/>
      <c r="V308" s="176"/>
      <c r="W308" s="177"/>
      <c r="X308" s="177"/>
      <c r="Y308" s="177"/>
      <c r="Z308" s="177"/>
    </row>
    <row r="309" ht="15.75" customHeight="1">
      <c r="A309" s="178">
        <v>1.69481622E8</v>
      </c>
      <c r="B309" s="179" t="s">
        <v>751</v>
      </c>
      <c r="C309" s="180">
        <v>1.618764E7</v>
      </c>
      <c r="D309" s="180">
        <v>3871321.0</v>
      </c>
      <c r="E309" s="180">
        <v>1726940.0</v>
      </c>
      <c r="F309" s="180">
        <v>117607.0</v>
      </c>
      <c r="G309" s="180">
        <v>583072.0</v>
      </c>
      <c r="H309" s="180">
        <v>110964.0</v>
      </c>
      <c r="I309" s="180">
        <v>95976.0</v>
      </c>
      <c r="J309" s="180">
        <v>63902.0</v>
      </c>
      <c r="K309" s="180">
        <v>971521.0</v>
      </c>
      <c r="L309" s="180">
        <v>0.0</v>
      </c>
      <c r="M309" s="175"/>
      <c r="N309" s="175"/>
      <c r="O309" s="175"/>
      <c r="P309" s="175"/>
      <c r="Q309" s="175"/>
      <c r="R309" s="175"/>
      <c r="S309" s="176"/>
      <c r="T309" s="176"/>
      <c r="U309" s="176"/>
      <c r="V309" s="176"/>
      <c r="W309" s="177"/>
      <c r="X309" s="177"/>
      <c r="Y309" s="177"/>
      <c r="Z309" s="177"/>
    </row>
    <row r="310" ht="15.75" customHeight="1">
      <c r="A310" s="178">
        <v>1.6949176E8</v>
      </c>
      <c r="B310" s="179" t="s">
        <v>752</v>
      </c>
      <c r="C310" s="180">
        <v>1.6139393E7</v>
      </c>
      <c r="D310" s="180">
        <v>1164441.0</v>
      </c>
      <c r="E310" s="180">
        <v>18572.0</v>
      </c>
      <c r="F310" s="180">
        <v>45779.0</v>
      </c>
      <c r="G310" s="180">
        <v>92362.0</v>
      </c>
      <c r="H310" s="180">
        <v>45218.0</v>
      </c>
      <c r="I310" s="180">
        <v>78969.0</v>
      </c>
      <c r="J310" s="180">
        <v>0.0</v>
      </c>
      <c r="K310" s="180">
        <v>262328.0</v>
      </c>
      <c r="L310" s="180">
        <v>2.6111739E7</v>
      </c>
      <c r="M310" s="175"/>
      <c r="N310" s="175"/>
      <c r="O310" s="175"/>
      <c r="P310" s="175"/>
      <c r="Q310" s="175"/>
      <c r="R310" s="175"/>
      <c r="S310" s="176"/>
      <c r="T310" s="176"/>
      <c r="U310" s="176"/>
      <c r="V310" s="176"/>
      <c r="W310" s="177"/>
      <c r="X310" s="177"/>
      <c r="Y310" s="177"/>
      <c r="Z310" s="177"/>
    </row>
    <row r="311" ht="15.75" customHeight="1">
      <c r="A311" s="178">
        <v>1.69490297E8</v>
      </c>
      <c r="B311" s="179" t="s">
        <v>753</v>
      </c>
      <c r="C311" s="180">
        <v>1.611798E7</v>
      </c>
      <c r="D311" s="180">
        <v>4864508.0</v>
      </c>
      <c r="E311" s="180">
        <v>939581.0</v>
      </c>
      <c r="F311" s="180">
        <v>133350.0</v>
      </c>
      <c r="G311" s="180">
        <v>101270.0</v>
      </c>
      <c r="H311" s="180">
        <v>195747.0</v>
      </c>
      <c r="I311" s="180">
        <v>255121.0</v>
      </c>
      <c r="J311" s="180">
        <v>65055.0</v>
      </c>
      <c r="K311" s="180">
        <v>750543.0</v>
      </c>
      <c r="L311" s="180">
        <v>1.22220634E8</v>
      </c>
      <c r="M311" s="175"/>
      <c r="N311" s="175"/>
      <c r="O311" s="175"/>
      <c r="P311" s="175"/>
      <c r="Q311" s="175"/>
      <c r="R311" s="175"/>
      <c r="S311" s="176"/>
      <c r="T311" s="176"/>
      <c r="U311" s="176"/>
      <c r="V311" s="176"/>
      <c r="W311" s="177"/>
      <c r="X311" s="177"/>
      <c r="Y311" s="177"/>
      <c r="Z311" s="177"/>
    </row>
    <row r="312" ht="15.75" customHeight="1">
      <c r="A312" s="178">
        <v>1.69524465E8</v>
      </c>
      <c r="B312" s="179" t="s">
        <v>754</v>
      </c>
      <c r="C312" s="180">
        <v>1.6079635E7</v>
      </c>
      <c r="D312" s="180">
        <v>1.4524319E7</v>
      </c>
      <c r="E312" s="180">
        <v>493787.0</v>
      </c>
      <c r="F312" s="180">
        <v>401567.0</v>
      </c>
      <c r="G312" s="180">
        <v>1607645.0</v>
      </c>
      <c r="H312" s="180">
        <v>2104079.0</v>
      </c>
      <c r="I312" s="180">
        <v>267982.0</v>
      </c>
      <c r="J312" s="180">
        <v>6629.0</v>
      </c>
      <c r="K312" s="180">
        <v>4387902.0</v>
      </c>
      <c r="L312" s="180">
        <v>7.4389903E7</v>
      </c>
      <c r="M312" s="175"/>
      <c r="N312" s="175"/>
      <c r="O312" s="175"/>
      <c r="P312" s="175"/>
      <c r="Q312" s="175"/>
      <c r="R312" s="175"/>
      <c r="S312" s="176"/>
      <c r="T312" s="176"/>
      <c r="U312" s="176"/>
      <c r="V312" s="176"/>
      <c r="W312" s="177"/>
      <c r="X312" s="177"/>
      <c r="Y312" s="177"/>
      <c r="Z312" s="177"/>
    </row>
    <row r="313" ht="15.75" customHeight="1">
      <c r="A313" s="178">
        <v>1.6948782E8</v>
      </c>
      <c r="B313" s="179" t="s">
        <v>755</v>
      </c>
      <c r="C313" s="180">
        <v>1.6037487E7</v>
      </c>
      <c r="D313" s="180">
        <v>4059293.0</v>
      </c>
      <c r="E313" s="180">
        <v>31224.0</v>
      </c>
      <c r="F313" s="180">
        <v>103245.0</v>
      </c>
      <c r="G313" s="180">
        <v>321821.0</v>
      </c>
      <c r="H313" s="180">
        <v>209183.0</v>
      </c>
      <c r="I313" s="180">
        <v>254419.0</v>
      </c>
      <c r="J313" s="180">
        <v>704.0</v>
      </c>
      <c r="K313" s="180">
        <v>889372.0</v>
      </c>
      <c r="L313" s="180">
        <v>5.6709089E7</v>
      </c>
      <c r="M313" s="175"/>
      <c r="N313" s="175"/>
      <c r="O313" s="175"/>
      <c r="P313" s="175"/>
      <c r="Q313" s="175"/>
      <c r="R313" s="175"/>
      <c r="S313" s="176"/>
      <c r="T313" s="176"/>
      <c r="U313" s="176"/>
      <c r="V313" s="176"/>
      <c r="W313" s="177"/>
      <c r="X313" s="177"/>
      <c r="Y313" s="177"/>
      <c r="Z313" s="177"/>
    </row>
    <row r="314" ht="15.75" customHeight="1">
      <c r="A314" s="178">
        <v>1.70083819E8</v>
      </c>
      <c r="B314" s="179" t="s">
        <v>756</v>
      </c>
      <c r="C314" s="180">
        <v>1.6026899E7</v>
      </c>
      <c r="D314" s="180">
        <v>1704898.0</v>
      </c>
      <c r="E314" s="180">
        <v>1140666.0</v>
      </c>
      <c r="F314" s="180">
        <v>24661.0</v>
      </c>
      <c r="G314" s="180">
        <v>2419.0</v>
      </c>
      <c r="H314" s="180">
        <v>21852.0</v>
      </c>
      <c r="I314" s="180">
        <v>77496.0</v>
      </c>
      <c r="J314" s="180">
        <v>41638.0</v>
      </c>
      <c r="K314" s="180">
        <v>168066.0</v>
      </c>
      <c r="L314" s="180">
        <v>1768809.0</v>
      </c>
      <c r="M314" s="175"/>
      <c r="N314" s="175"/>
      <c r="O314" s="175"/>
      <c r="P314" s="175"/>
      <c r="Q314" s="175"/>
      <c r="R314" s="175"/>
      <c r="S314" s="176"/>
      <c r="T314" s="176"/>
      <c r="U314" s="176"/>
      <c r="V314" s="176"/>
      <c r="W314" s="177"/>
      <c r="X314" s="177"/>
      <c r="Y314" s="177"/>
      <c r="Z314" s="177"/>
    </row>
    <row r="315" ht="15.75" customHeight="1">
      <c r="A315" s="178">
        <v>1.69588823E8</v>
      </c>
      <c r="B315" s="179" t="s">
        <v>757</v>
      </c>
      <c r="C315" s="180">
        <v>1.6016631E7</v>
      </c>
      <c r="D315" s="180">
        <v>3042726.0</v>
      </c>
      <c r="E315" s="180">
        <v>342677.0</v>
      </c>
      <c r="F315" s="180">
        <v>140423.0</v>
      </c>
      <c r="G315" s="180">
        <v>182857.0</v>
      </c>
      <c r="H315" s="180">
        <v>60417.0</v>
      </c>
      <c r="I315" s="180">
        <v>238178.0</v>
      </c>
      <c r="J315" s="180">
        <v>1274.0</v>
      </c>
      <c r="K315" s="180">
        <v>623149.0</v>
      </c>
      <c r="L315" s="180">
        <v>9878379.0</v>
      </c>
      <c r="M315" s="175"/>
      <c r="N315" s="175"/>
      <c r="O315" s="175"/>
      <c r="P315" s="175"/>
      <c r="Q315" s="175"/>
      <c r="R315" s="175"/>
      <c r="S315" s="176"/>
      <c r="T315" s="176"/>
      <c r="U315" s="176"/>
      <c r="V315" s="176"/>
      <c r="W315" s="177"/>
      <c r="X315" s="177"/>
      <c r="Y315" s="177"/>
      <c r="Z315" s="177"/>
    </row>
    <row r="316" ht="15.75" customHeight="1">
      <c r="A316" s="178">
        <v>1.69533658E8</v>
      </c>
      <c r="B316" s="179" t="s">
        <v>758</v>
      </c>
      <c r="C316" s="180">
        <v>1.6014459E7</v>
      </c>
      <c r="D316" s="180">
        <v>6558518.0</v>
      </c>
      <c r="E316" s="180">
        <v>1197210.0</v>
      </c>
      <c r="F316" s="180">
        <v>290691.0</v>
      </c>
      <c r="G316" s="180">
        <v>565279.0</v>
      </c>
      <c r="H316" s="180">
        <v>221788.0</v>
      </c>
      <c r="I316" s="180">
        <v>338825.0</v>
      </c>
      <c r="J316" s="180">
        <v>54721.0</v>
      </c>
      <c r="K316" s="180">
        <v>1471304.0</v>
      </c>
      <c r="L316" s="180">
        <v>1.0152646E7</v>
      </c>
      <c r="M316" s="175"/>
      <c r="N316" s="175"/>
      <c r="O316" s="175"/>
      <c r="P316" s="175"/>
      <c r="Q316" s="175"/>
      <c r="R316" s="175"/>
      <c r="S316" s="176"/>
      <c r="T316" s="176"/>
      <c r="U316" s="176"/>
      <c r="V316" s="176"/>
      <c r="W316" s="177"/>
      <c r="X316" s="177"/>
      <c r="Y316" s="177"/>
      <c r="Z316" s="177"/>
    </row>
    <row r="317" ht="15.75" customHeight="1">
      <c r="A317" s="178">
        <v>1.69548757E8</v>
      </c>
      <c r="B317" s="179" t="s">
        <v>759</v>
      </c>
      <c r="C317" s="180">
        <v>1.6012065E7</v>
      </c>
      <c r="D317" s="180">
        <v>7731885.0</v>
      </c>
      <c r="E317" s="180">
        <v>1660419.0</v>
      </c>
      <c r="F317" s="180">
        <v>733755.0</v>
      </c>
      <c r="G317" s="180">
        <v>1637769.0</v>
      </c>
      <c r="H317" s="180">
        <v>143694.0</v>
      </c>
      <c r="I317" s="180">
        <v>357200.0</v>
      </c>
      <c r="J317" s="180">
        <v>8141.0</v>
      </c>
      <c r="K317" s="180">
        <v>2880559.0</v>
      </c>
      <c r="L317" s="180">
        <v>0.0</v>
      </c>
      <c r="M317" s="175"/>
      <c r="N317" s="175"/>
      <c r="O317" s="175"/>
      <c r="P317" s="175"/>
      <c r="Q317" s="175"/>
      <c r="R317" s="175"/>
      <c r="S317" s="176"/>
      <c r="T317" s="176"/>
      <c r="U317" s="176"/>
      <c r="V317" s="176"/>
      <c r="W317" s="177"/>
      <c r="X317" s="177"/>
      <c r="Y317" s="177"/>
      <c r="Z317" s="177"/>
    </row>
    <row r="318" ht="15.75" customHeight="1">
      <c r="A318" s="178">
        <v>1.69106173E8</v>
      </c>
      <c r="B318" s="179" t="s">
        <v>760</v>
      </c>
      <c r="C318" s="180">
        <v>1.5952311E7</v>
      </c>
      <c r="D318" s="180">
        <v>1864511.0</v>
      </c>
      <c r="E318" s="180">
        <v>124139.0</v>
      </c>
      <c r="F318" s="180">
        <v>540437.0</v>
      </c>
      <c r="G318" s="180">
        <v>622695.0</v>
      </c>
      <c r="H318" s="180">
        <v>105681.0</v>
      </c>
      <c r="I318" s="180">
        <v>8831.0</v>
      </c>
      <c r="J318" s="180">
        <v>0.0</v>
      </c>
      <c r="K318" s="180">
        <v>1277644.0</v>
      </c>
      <c r="L318" s="180">
        <v>0.0</v>
      </c>
      <c r="M318" s="175"/>
      <c r="N318" s="175"/>
      <c r="O318" s="175"/>
      <c r="P318" s="175"/>
      <c r="Q318" s="175"/>
      <c r="R318" s="175"/>
      <c r="S318" s="176"/>
      <c r="T318" s="176"/>
      <c r="U318" s="176"/>
      <c r="V318" s="176"/>
      <c r="W318" s="177"/>
      <c r="X318" s="177"/>
      <c r="Y318" s="177"/>
      <c r="Z318" s="177"/>
    </row>
    <row r="319" ht="15.75" customHeight="1">
      <c r="A319" s="178">
        <v>1.69568346E8</v>
      </c>
      <c r="B319" s="179" t="s">
        <v>761</v>
      </c>
      <c r="C319" s="180">
        <v>1.5874926E7</v>
      </c>
      <c r="D319" s="180">
        <v>1413586.0</v>
      </c>
      <c r="E319" s="180">
        <v>950431.0</v>
      </c>
      <c r="F319" s="180">
        <v>1614.0</v>
      </c>
      <c r="G319" s="180">
        <v>15763.0</v>
      </c>
      <c r="H319" s="180">
        <v>2772.0</v>
      </c>
      <c r="I319" s="180">
        <v>13547.0</v>
      </c>
      <c r="J319" s="180">
        <v>61759.0</v>
      </c>
      <c r="K319" s="180">
        <v>95455.0</v>
      </c>
      <c r="L319" s="180">
        <v>0.0</v>
      </c>
      <c r="M319" s="175"/>
      <c r="N319" s="175"/>
      <c r="O319" s="175"/>
      <c r="P319" s="175"/>
      <c r="Q319" s="175"/>
      <c r="R319" s="175"/>
      <c r="S319" s="176"/>
      <c r="T319" s="176"/>
      <c r="U319" s="176"/>
      <c r="V319" s="176"/>
      <c r="W319" s="177"/>
      <c r="X319" s="177"/>
      <c r="Y319" s="177"/>
      <c r="Z319" s="177"/>
    </row>
    <row r="320" ht="15.75" customHeight="1">
      <c r="A320" s="178">
        <v>1.59409934E8</v>
      </c>
      <c r="B320" s="179" t="s">
        <v>762</v>
      </c>
      <c r="C320" s="180">
        <v>1.5861545E7</v>
      </c>
      <c r="D320" s="180">
        <v>5211349.0</v>
      </c>
      <c r="E320" s="180">
        <v>284629.0</v>
      </c>
      <c r="F320" s="180">
        <v>488599.0</v>
      </c>
      <c r="G320" s="180">
        <v>532529.0</v>
      </c>
      <c r="H320" s="180">
        <v>482048.0</v>
      </c>
      <c r="I320" s="180">
        <v>212038.0</v>
      </c>
      <c r="J320" s="180">
        <v>0.0</v>
      </c>
      <c r="K320" s="180">
        <v>1715214.0</v>
      </c>
      <c r="L320" s="180">
        <v>9.26693819E8</v>
      </c>
      <c r="M320" s="175"/>
      <c r="N320" s="175"/>
      <c r="O320" s="175"/>
      <c r="P320" s="175"/>
      <c r="Q320" s="175"/>
      <c r="R320" s="175"/>
      <c r="S320" s="176"/>
      <c r="T320" s="176"/>
      <c r="U320" s="176"/>
      <c r="V320" s="176"/>
      <c r="W320" s="177"/>
      <c r="X320" s="177"/>
      <c r="Y320" s="177"/>
      <c r="Z320" s="177"/>
    </row>
    <row r="321" ht="15.75" customHeight="1">
      <c r="A321" s="178">
        <v>1.69525459E8</v>
      </c>
      <c r="B321" s="179" t="s">
        <v>763</v>
      </c>
      <c r="C321" s="180">
        <v>1.5783389E7</v>
      </c>
      <c r="D321" s="180">
        <v>278532.0</v>
      </c>
      <c r="E321" s="180">
        <v>106880.0</v>
      </c>
      <c r="F321" s="180">
        <v>0.0</v>
      </c>
      <c r="G321" s="180">
        <v>4519.0</v>
      </c>
      <c r="H321" s="180">
        <v>12496.0</v>
      </c>
      <c r="I321" s="180">
        <v>21951.0</v>
      </c>
      <c r="J321" s="180">
        <v>0.0</v>
      </c>
      <c r="K321" s="180">
        <v>38966.0</v>
      </c>
      <c r="L321" s="180">
        <v>6576167.0</v>
      </c>
      <c r="M321" s="175"/>
      <c r="N321" s="175"/>
      <c r="O321" s="175"/>
      <c r="P321" s="175"/>
      <c r="Q321" s="175"/>
      <c r="R321" s="175"/>
      <c r="S321" s="176"/>
      <c r="T321" s="176"/>
      <c r="U321" s="176"/>
      <c r="V321" s="176"/>
      <c r="W321" s="177"/>
      <c r="X321" s="177"/>
      <c r="Y321" s="177"/>
      <c r="Z321" s="177"/>
    </row>
    <row r="322" ht="15.75" customHeight="1">
      <c r="A322" s="178">
        <v>1.66062173E8</v>
      </c>
      <c r="B322" s="179" t="s">
        <v>764</v>
      </c>
      <c r="C322" s="180">
        <v>1.5707082E7</v>
      </c>
      <c r="D322" s="180">
        <v>5331346.0</v>
      </c>
      <c r="E322" s="180">
        <v>2044659.0</v>
      </c>
      <c r="F322" s="180">
        <v>89791.0</v>
      </c>
      <c r="G322" s="180">
        <v>113744.0</v>
      </c>
      <c r="H322" s="180">
        <v>296220.0</v>
      </c>
      <c r="I322" s="180">
        <v>173576.0</v>
      </c>
      <c r="J322" s="180">
        <v>108263.0</v>
      </c>
      <c r="K322" s="180">
        <v>781594.0</v>
      </c>
      <c r="L322" s="180">
        <v>0.0</v>
      </c>
      <c r="M322" s="175"/>
      <c r="N322" s="175"/>
      <c r="O322" s="175"/>
      <c r="P322" s="175"/>
      <c r="Q322" s="175"/>
      <c r="R322" s="175"/>
      <c r="S322" s="176"/>
      <c r="T322" s="176"/>
      <c r="U322" s="176"/>
      <c r="V322" s="176"/>
      <c r="W322" s="177"/>
      <c r="X322" s="177"/>
      <c r="Y322" s="177"/>
      <c r="Z322" s="177"/>
    </row>
    <row r="323" ht="15.75" customHeight="1">
      <c r="A323" s="178">
        <v>7.0842865E7</v>
      </c>
      <c r="B323" s="179" t="s">
        <v>765</v>
      </c>
      <c r="C323" s="180">
        <v>1.5704741E7</v>
      </c>
      <c r="D323" s="180">
        <v>4874738.0</v>
      </c>
      <c r="E323" s="180">
        <v>260282.0</v>
      </c>
      <c r="F323" s="180">
        <v>56531.0</v>
      </c>
      <c r="G323" s="180">
        <v>157243.0</v>
      </c>
      <c r="H323" s="180">
        <v>159674.0</v>
      </c>
      <c r="I323" s="180">
        <v>181155.0</v>
      </c>
      <c r="J323" s="180">
        <v>104935.0</v>
      </c>
      <c r="K323" s="180">
        <v>659538.0</v>
      </c>
      <c r="L323" s="180">
        <v>1.57439115E8</v>
      </c>
      <c r="M323" s="175"/>
      <c r="N323" s="175"/>
      <c r="O323" s="175"/>
      <c r="P323" s="175"/>
      <c r="Q323" s="175"/>
      <c r="R323" s="175"/>
      <c r="S323" s="176"/>
      <c r="T323" s="176"/>
      <c r="U323" s="176"/>
      <c r="V323" s="176"/>
      <c r="W323" s="177"/>
      <c r="X323" s="177"/>
      <c r="Y323" s="177"/>
      <c r="Z323" s="177"/>
    </row>
    <row r="324" ht="15.75" customHeight="1">
      <c r="A324" s="178">
        <v>1.69515437E8</v>
      </c>
      <c r="B324" s="179" t="s">
        <v>766</v>
      </c>
      <c r="C324" s="180">
        <v>1.5654978E7</v>
      </c>
      <c r="D324" s="180">
        <v>428334.0</v>
      </c>
      <c r="E324" s="180">
        <v>61794.0</v>
      </c>
      <c r="F324" s="180">
        <v>66243.0</v>
      </c>
      <c r="G324" s="180">
        <v>26527.0</v>
      </c>
      <c r="H324" s="180">
        <v>2788.0</v>
      </c>
      <c r="I324" s="180">
        <v>32632.0</v>
      </c>
      <c r="J324" s="180">
        <v>1228.0</v>
      </c>
      <c r="K324" s="180">
        <v>129418.0</v>
      </c>
      <c r="L324" s="180">
        <v>1.3E7</v>
      </c>
      <c r="M324" s="175"/>
      <c r="N324" s="175"/>
      <c r="O324" s="175"/>
      <c r="P324" s="175"/>
      <c r="Q324" s="175"/>
      <c r="R324" s="175"/>
      <c r="S324" s="176"/>
      <c r="T324" s="176"/>
      <c r="U324" s="176"/>
      <c r="V324" s="176"/>
      <c r="W324" s="177"/>
      <c r="X324" s="177"/>
      <c r="Y324" s="177"/>
      <c r="Z324" s="177"/>
    </row>
    <row r="325" ht="15.75" customHeight="1">
      <c r="A325" s="178">
        <v>1.31228013E8</v>
      </c>
      <c r="B325" s="179" t="s">
        <v>767</v>
      </c>
      <c r="C325" s="180">
        <v>1.5517878E7</v>
      </c>
      <c r="D325" s="180">
        <v>2.29234133E8</v>
      </c>
      <c r="E325" s="180">
        <v>1721329.0</v>
      </c>
      <c r="F325" s="180">
        <v>1.8549297E7</v>
      </c>
      <c r="G325" s="180">
        <v>2.3506269E7</v>
      </c>
      <c r="H325" s="180">
        <v>2.5481404E7</v>
      </c>
      <c r="I325" s="180">
        <v>7596698.0</v>
      </c>
      <c r="J325" s="180">
        <v>30957.0</v>
      </c>
      <c r="K325" s="180">
        <v>7.5164625E7</v>
      </c>
      <c r="L325" s="180">
        <v>7.49577473E8</v>
      </c>
      <c r="M325" s="175"/>
      <c r="N325" s="175"/>
      <c r="O325" s="175"/>
      <c r="P325" s="175"/>
      <c r="Q325" s="175"/>
      <c r="R325" s="175"/>
      <c r="S325" s="176"/>
      <c r="T325" s="176"/>
      <c r="U325" s="176"/>
      <c r="V325" s="176"/>
      <c r="W325" s="177"/>
      <c r="X325" s="177"/>
      <c r="Y325" s="177"/>
      <c r="Z325" s="177"/>
    </row>
    <row r="326" ht="15.75" customHeight="1">
      <c r="A326" s="178">
        <v>1.69499439E8</v>
      </c>
      <c r="B326" s="179" t="s">
        <v>768</v>
      </c>
      <c r="C326" s="180">
        <v>1.550473E7</v>
      </c>
      <c r="D326" s="180">
        <v>3104388.0</v>
      </c>
      <c r="E326" s="180">
        <v>1358606.0</v>
      </c>
      <c r="F326" s="180">
        <v>44843.0</v>
      </c>
      <c r="G326" s="180">
        <v>235797.0</v>
      </c>
      <c r="H326" s="180">
        <v>73139.0</v>
      </c>
      <c r="I326" s="180">
        <v>134217.0</v>
      </c>
      <c r="J326" s="180">
        <v>49455.0</v>
      </c>
      <c r="K326" s="180">
        <v>537451.0</v>
      </c>
      <c r="L326" s="180">
        <v>5.1E7</v>
      </c>
      <c r="M326" s="175"/>
      <c r="N326" s="175"/>
      <c r="O326" s="175"/>
      <c r="P326" s="175"/>
      <c r="Q326" s="175"/>
      <c r="R326" s="175"/>
      <c r="S326" s="176"/>
      <c r="T326" s="176"/>
      <c r="U326" s="176"/>
      <c r="V326" s="176"/>
      <c r="W326" s="177"/>
      <c r="X326" s="177"/>
      <c r="Y326" s="177"/>
      <c r="Z326" s="177"/>
    </row>
    <row r="327" ht="15.75" customHeight="1">
      <c r="A327" s="178">
        <v>1.69554585E8</v>
      </c>
      <c r="B327" s="179" t="s">
        <v>769</v>
      </c>
      <c r="C327" s="180">
        <v>1.5489367E7</v>
      </c>
      <c r="D327" s="180">
        <v>2074068.0</v>
      </c>
      <c r="E327" s="180">
        <v>2251685.0</v>
      </c>
      <c r="F327" s="180">
        <v>116213.0</v>
      </c>
      <c r="G327" s="180">
        <v>47952.0</v>
      </c>
      <c r="H327" s="180">
        <v>79563.0</v>
      </c>
      <c r="I327" s="180">
        <v>6439.0</v>
      </c>
      <c r="J327" s="180">
        <v>78614.0</v>
      </c>
      <c r="K327" s="180">
        <v>328781.0</v>
      </c>
      <c r="L327" s="180">
        <v>1068186.0</v>
      </c>
      <c r="M327" s="175"/>
      <c r="N327" s="175"/>
      <c r="O327" s="175"/>
      <c r="P327" s="175"/>
      <c r="Q327" s="175"/>
      <c r="R327" s="175"/>
      <c r="S327" s="176"/>
      <c r="T327" s="176"/>
      <c r="U327" s="176"/>
      <c r="V327" s="176"/>
      <c r="W327" s="177"/>
      <c r="X327" s="177"/>
      <c r="Y327" s="177"/>
      <c r="Z327" s="177"/>
    </row>
    <row r="328" ht="15.75" customHeight="1">
      <c r="A328" s="178">
        <v>1.69546731E8</v>
      </c>
      <c r="B328" s="179" t="s">
        <v>770</v>
      </c>
      <c r="C328" s="180">
        <v>1.5478984E7</v>
      </c>
      <c r="D328" s="180">
        <v>1729453.0</v>
      </c>
      <c r="E328" s="180">
        <v>432823.0</v>
      </c>
      <c r="F328" s="180">
        <v>28315.0</v>
      </c>
      <c r="G328" s="180">
        <v>22229.0</v>
      </c>
      <c r="H328" s="180">
        <v>151478.0</v>
      </c>
      <c r="I328" s="180">
        <v>103682.0</v>
      </c>
      <c r="J328" s="180">
        <v>1830.0</v>
      </c>
      <c r="K328" s="180">
        <v>307534.0</v>
      </c>
      <c r="L328" s="180">
        <v>6.17559824E8</v>
      </c>
      <c r="M328" s="175"/>
      <c r="N328" s="175"/>
      <c r="O328" s="175"/>
      <c r="P328" s="175"/>
      <c r="Q328" s="175"/>
      <c r="R328" s="175"/>
      <c r="S328" s="176"/>
      <c r="T328" s="176"/>
      <c r="U328" s="176"/>
      <c r="V328" s="176"/>
      <c r="W328" s="177"/>
      <c r="X328" s="177"/>
      <c r="Y328" s="177"/>
      <c r="Z328" s="177"/>
    </row>
    <row r="329" ht="15.75" customHeight="1">
      <c r="A329" s="178">
        <v>1.69490775E8</v>
      </c>
      <c r="B329" s="179" t="s">
        <v>771</v>
      </c>
      <c r="C329" s="180">
        <v>1.5432027E7</v>
      </c>
      <c r="D329" s="180">
        <v>584689.0</v>
      </c>
      <c r="E329" s="180">
        <v>143872.0</v>
      </c>
      <c r="F329" s="180">
        <v>140479.0</v>
      </c>
      <c r="G329" s="180">
        <v>94561.0</v>
      </c>
      <c r="H329" s="180">
        <v>3573.0</v>
      </c>
      <c r="I329" s="180">
        <v>25584.0</v>
      </c>
      <c r="J329" s="180">
        <v>4867.0</v>
      </c>
      <c r="K329" s="180">
        <v>269064.0</v>
      </c>
      <c r="L329" s="180">
        <v>0.0</v>
      </c>
      <c r="M329" s="175"/>
      <c r="N329" s="175"/>
      <c r="O329" s="175"/>
      <c r="P329" s="175"/>
      <c r="Q329" s="175"/>
      <c r="R329" s="175"/>
      <c r="S329" s="176"/>
      <c r="T329" s="176"/>
      <c r="U329" s="176"/>
      <c r="V329" s="176"/>
      <c r="W329" s="177"/>
      <c r="X329" s="177"/>
      <c r="Y329" s="177"/>
      <c r="Z329" s="177"/>
    </row>
    <row r="330" ht="15.75" customHeight="1">
      <c r="A330" s="178">
        <v>1.69544729E8</v>
      </c>
      <c r="B330" s="179" t="s">
        <v>772</v>
      </c>
      <c r="C330" s="180">
        <v>1.5405518E7</v>
      </c>
      <c r="D330" s="180">
        <v>500287.0</v>
      </c>
      <c r="E330" s="180">
        <v>1231664.0</v>
      </c>
      <c r="F330" s="180">
        <v>10106.0</v>
      </c>
      <c r="G330" s="180">
        <v>25478.0</v>
      </c>
      <c r="H330" s="180">
        <v>5340.0</v>
      </c>
      <c r="I330" s="180">
        <v>5961.0</v>
      </c>
      <c r="J330" s="180">
        <v>18317.0</v>
      </c>
      <c r="K330" s="180">
        <v>65202.0</v>
      </c>
      <c r="L330" s="180">
        <v>0.0</v>
      </c>
      <c r="M330" s="175"/>
      <c r="N330" s="175"/>
      <c r="O330" s="175"/>
      <c r="P330" s="175"/>
      <c r="Q330" s="175"/>
      <c r="R330" s="175"/>
      <c r="S330" s="176"/>
      <c r="T330" s="176"/>
      <c r="U330" s="176"/>
      <c r="V330" s="176"/>
      <c r="W330" s="177"/>
      <c r="X330" s="177"/>
      <c r="Y330" s="177"/>
      <c r="Z330" s="177"/>
    </row>
    <row r="331" ht="15.75" customHeight="1">
      <c r="A331" s="178">
        <v>1.69712422E8</v>
      </c>
      <c r="B331" s="179" t="s">
        <v>773</v>
      </c>
      <c r="C331" s="180">
        <v>1.5391886E7</v>
      </c>
      <c r="D331" s="180">
        <v>1518474.0</v>
      </c>
      <c r="E331" s="180">
        <v>93294.0</v>
      </c>
      <c r="F331" s="180">
        <v>71450.0</v>
      </c>
      <c r="G331" s="180">
        <v>93481.0</v>
      </c>
      <c r="H331" s="180">
        <v>78258.0</v>
      </c>
      <c r="I331" s="180">
        <v>100419.0</v>
      </c>
      <c r="J331" s="180">
        <v>0.0</v>
      </c>
      <c r="K331" s="180">
        <v>343608.0</v>
      </c>
      <c r="L331" s="180">
        <v>3.91205203E8</v>
      </c>
      <c r="M331" s="175"/>
      <c r="N331" s="175"/>
      <c r="O331" s="175"/>
      <c r="P331" s="175"/>
      <c r="Q331" s="175"/>
      <c r="R331" s="175"/>
      <c r="S331" s="176"/>
      <c r="T331" s="176"/>
      <c r="U331" s="176"/>
      <c r="V331" s="176"/>
      <c r="W331" s="177"/>
      <c r="X331" s="177"/>
      <c r="Y331" s="177"/>
      <c r="Z331" s="177"/>
    </row>
    <row r="332" ht="15.75" customHeight="1">
      <c r="A332" s="178">
        <v>1.69567358E8</v>
      </c>
      <c r="B332" s="179" t="s">
        <v>774</v>
      </c>
      <c r="C332" s="180">
        <v>1.5277538E7</v>
      </c>
      <c r="D332" s="180">
        <v>1813052.0</v>
      </c>
      <c r="E332" s="180">
        <v>1325695.0</v>
      </c>
      <c r="F332" s="180">
        <v>57072.0</v>
      </c>
      <c r="G332" s="180">
        <v>265651.0</v>
      </c>
      <c r="H332" s="180">
        <v>80389.0</v>
      </c>
      <c r="I332" s="180">
        <v>51022.0</v>
      </c>
      <c r="J332" s="180">
        <v>21928.0</v>
      </c>
      <c r="K332" s="180">
        <v>476062.0</v>
      </c>
      <c r="L332" s="180">
        <v>0.0</v>
      </c>
      <c r="M332" s="175"/>
      <c r="N332" s="175"/>
      <c r="O332" s="175"/>
      <c r="P332" s="175"/>
      <c r="Q332" s="175"/>
      <c r="R332" s="175"/>
      <c r="S332" s="176"/>
      <c r="T332" s="176"/>
      <c r="U332" s="176"/>
      <c r="V332" s="176"/>
      <c r="W332" s="177"/>
      <c r="X332" s="177"/>
      <c r="Y332" s="177"/>
      <c r="Z332" s="177"/>
    </row>
    <row r="333" ht="15.75" customHeight="1">
      <c r="A333" s="178">
        <v>1.69058414E8</v>
      </c>
      <c r="B333" s="179" t="s">
        <v>775</v>
      </c>
      <c r="C333" s="180">
        <v>1.5264446E7</v>
      </c>
      <c r="D333" s="180">
        <v>5434838.0</v>
      </c>
      <c r="E333" s="180">
        <v>162485.0</v>
      </c>
      <c r="F333" s="180">
        <v>143610.0</v>
      </c>
      <c r="G333" s="180">
        <v>174334.0</v>
      </c>
      <c r="H333" s="180">
        <v>142152.0</v>
      </c>
      <c r="I333" s="180">
        <v>414882.0</v>
      </c>
      <c r="J333" s="180">
        <v>17001.0</v>
      </c>
      <c r="K333" s="180">
        <v>891979.0</v>
      </c>
      <c r="L333" s="180">
        <v>4.7309235E7</v>
      </c>
      <c r="M333" s="175"/>
      <c r="N333" s="175"/>
      <c r="O333" s="175"/>
      <c r="P333" s="175"/>
      <c r="Q333" s="175"/>
      <c r="R333" s="175"/>
      <c r="S333" s="176"/>
      <c r="T333" s="176"/>
      <c r="U333" s="176"/>
      <c r="V333" s="176"/>
      <c r="W333" s="177"/>
      <c r="X333" s="177"/>
      <c r="Y333" s="177"/>
      <c r="Z333" s="177"/>
    </row>
    <row r="334" ht="15.75" customHeight="1">
      <c r="A334" s="178">
        <v>1.69520111E8</v>
      </c>
      <c r="B334" s="179" t="s">
        <v>776</v>
      </c>
      <c r="C334" s="180">
        <v>1.5241297E7</v>
      </c>
      <c r="D334" s="180">
        <v>4186749.0</v>
      </c>
      <c r="E334" s="180">
        <v>726852.0</v>
      </c>
      <c r="F334" s="180">
        <v>432128.0</v>
      </c>
      <c r="G334" s="180">
        <v>532195.0</v>
      </c>
      <c r="H334" s="180">
        <v>339916.0</v>
      </c>
      <c r="I334" s="180">
        <v>117859.0</v>
      </c>
      <c r="J334" s="180">
        <v>24884.0</v>
      </c>
      <c r="K334" s="180">
        <v>1446982.0</v>
      </c>
      <c r="L334" s="180">
        <v>2.34801496E8</v>
      </c>
      <c r="M334" s="175"/>
      <c r="N334" s="175"/>
      <c r="O334" s="175"/>
      <c r="P334" s="175"/>
      <c r="Q334" s="175"/>
      <c r="R334" s="175"/>
      <c r="S334" s="176"/>
      <c r="T334" s="176"/>
      <c r="U334" s="176"/>
      <c r="V334" s="176"/>
      <c r="W334" s="177"/>
      <c r="X334" s="177"/>
      <c r="Y334" s="177"/>
      <c r="Z334" s="177"/>
    </row>
    <row r="335" ht="15.75" customHeight="1">
      <c r="A335" s="178">
        <v>1.69584121E8</v>
      </c>
      <c r="B335" s="179" t="s">
        <v>777</v>
      </c>
      <c r="C335" s="180">
        <v>1.5206412E7</v>
      </c>
      <c r="D335" s="180">
        <v>2321341.0</v>
      </c>
      <c r="E335" s="180">
        <v>93826.0</v>
      </c>
      <c r="F335" s="180">
        <v>295656.0</v>
      </c>
      <c r="G335" s="180">
        <v>146898.0</v>
      </c>
      <c r="H335" s="180">
        <v>15811.0</v>
      </c>
      <c r="I335" s="180">
        <v>187547.0</v>
      </c>
      <c r="J335" s="180">
        <v>1485.0</v>
      </c>
      <c r="K335" s="180">
        <v>647397.0</v>
      </c>
      <c r="L335" s="180">
        <v>2.2005E8</v>
      </c>
      <c r="M335" s="175"/>
      <c r="N335" s="175"/>
      <c r="O335" s="175"/>
      <c r="P335" s="175"/>
      <c r="Q335" s="175"/>
      <c r="R335" s="175"/>
      <c r="S335" s="176"/>
      <c r="T335" s="176"/>
      <c r="U335" s="176"/>
      <c r="V335" s="176"/>
      <c r="W335" s="177"/>
      <c r="X335" s="177"/>
      <c r="Y335" s="177"/>
      <c r="Z335" s="177"/>
    </row>
    <row r="336" ht="15.75" customHeight="1">
      <c r="A336" s="178">
        <v>1.69511422E8</v>
      </c>
      <c r="B336" s="179" t="s">
        <v>778</v>
      </c>
      <c r="C336" s="180">
        <v>1.516695E7</v>
      </c>
      <c r="D336" s="180">
        <v>3385291.0</v>
      </c>
      <c r="E336" s="180">
        <v>337173.0</v>
      </c>
      <c r="F336" s="180">
        <v>145205.0</v>
      </c>
      <c r="G336" s="180">
        <v>257854.0</v>
      </c>
      <c r="H336" s="180">
        <v>138883.0</v>
      </c>
      <c r="I336" s="180">
        <v>228501.0</v>
      </c>
      <c r="J336" s="180">
        <v>0.0</v>
      </c>
      <c r="K336" s="180">
        <v>770443.0</v>
      </c>
      <c r="L336" s="180">
        <v>3.8869125E7</v>
      </c>
      <c r="M336" s="175"/>
      <c r="N336" s="175"/>
      <c r="O336" s="175"/>
      <c r="P336" s="175"/>
      <c r="Q336" s="175"/>
      <c r="R336" s="175"/>
      <c r="S336" s="176"/>
      <c r="T336" s="176"/>
      <c r="U336" s="176"/>
      <c r="V336" s="176"/>
      <c r="W336" s="177"/>
      <c r="X336" s="177"/>
      <c r="Y336" s="177"/>
      <c r="Z336" s="177"/>
    </row>
    <row r="337" ht="15.75" customHeight="1">
      <c r="A337" s="178">
        <v>1.70299888E8</v>
      </c>
      <c r="B337" s="179" t="s">
        <v>779</v>
      </c>
      <c r="C337" s="180">
        <v>1.5155419E7</v>
      </c>
      <c r="D337" s="180">
        <v>145552.0</v>
      </c>
      <c r="E337" s="180">
        <v>0.0</v>
      </c>
      <c r="F337" s="180">
        <v>2351.0</v>
      </c>
      <c r="G337" s="180">
        <v>10435.0</v>
      </c>
      <c r="H337" s="180">
        <v>5553.0</v>
      </c>
      <c r="I337" s="180">
        <v>10200.0</v>
      </c>
      <c r="J337" s="180">
        <v>0.0</v>
      </c>
      <c r="K337" s="180">
        <v>28539.0</v>
      </c>
      <c r="L337" s="180">
        <v>2.235626656E9</v>
      </c>
      <c r="M337" s="175"/>
      <c r="N337" s="175"/>
      <c r="O337" s="175"/>
      <c r="P337" s="175"/>
      <c r="Q337" s="175"/>
      <c r="R337" s="175"/>
      <c r="S337" s="176"/>
      <c r="T337" s="176"/>
      <c r="U337" s="176"/>
      <c r="V337" s="176"/>
      <c r="W337" s="177"/>
      <c r="X337" s="177"/>
      <c r="Y337" s="177"/>
      <c r="Z337" s="177"/>
    </row>
    <row r="338" ht="15.75" customHeight="1">
      <c r="A338" s="178">
        <v>1.69516568E8</v>
      </c>
      <c r="B338" s="179" t="s">
        <v>780</v>
      </c>
      <c r="C338" s="180">
        <v>1.514756E7</v>
      </c>
      <c r="D338" s="180">
        <v>1662985.0</v>
      </c>
      <c r="E338" s="180">
        <v>2542918.0</v>
      </c>
      <c r="F338" s="180">
        <v>39046.0</v>
      </c>
      <c r="G338" s="180">
        <v>46478.0</v>
      </c>
      <c r="H338" s="180">
        <v>87495.0</v>
      </c>
      <c r="I338" s="180">
        <v>53544.0</v>
      </c>
      <c r="J338" s="180">
        <v>33840.0</v>
      </c>
      <c r="K338" s="180">
        <v>260403.0</v>
      </c>
      <c r="L338" s="180">
        <v>1.31113995E8</v>
      </c>
      <c r="M338" s="175"/>
      <c r="N338" s="175"/>
      <c r="O338" s="175"/>
      <c r="P338" s="175"/>
      <c r="Q338" s="175"/>
      <c r="R338" s="175"/>
      <c r="S338" s="176"/>
      <c r="T338" s="176"/>
      <c r="U338" s="176"/>
      <c r="V338" s="176"/>
      <c r="W338" s="177"/>
      <c r="X338" s="177"/>
      <c r="Y338" s="177"/>
      <c r="Z338" s="177"/>
    </row>
    <row r="339" ht="15.75" customHeight="1">
      <c r="A339" s="178">
        <v>1.6952307E8</v>
      </c>
      <c r="B339" s="179" t="s">
        <v>781</v>
      </c>
      <c r="C339" s="180">
        <v>1.5139014E7</v>
      </c>
      <c r="D339" s="180">
        <v>1476976.0</v>
      </c>
      <c r="E339" s="180">
        <v>580218.0</v>
      </c>
      <c r="F339" s="180">
        <v>9512.0</v>
      </c>
      <c r="G339" s="180">
        <v>140152.0</v>
      </c>
      <c r="H339" s="180">
        <v>117150.0</v>
      </c>
      <c r="I339" s="180">
        <v>72617.0</v>
      </c>
      <c r="J339" s="180">
        <v>0.0</v>
      </c>
      <c r="K339" s="180">
        <v>339431.0</v>
      </c>
      <c r="L339" s="180">
        <v>0.0</v>
      </c>
      <c r="M339" s="175"/>
      <c r="N339" s="175"/>
      <c r="O339" s="175"/>
      <c r="P339" s="175"/>
      <c r="Q339" s="175"/>
      <c r="R339" s="175"/>
      <c r="S339" s="176"/>
      <c r="T339" s="176"/>
      <c r="U339" s="176"/>
      <c r="V339" s="176"/>
      <c r="W339" s="177"/>
      <c r="X339" s="177"/>
      <c r="Y339" s="177"/>
      <c r="Z339" s="177"/>
    </row>
    <row r="340" ht="15.75" customHeight="1">
      <c r="A340" s="178">
        <v>1.69206396E8</v>
      </c>
      <c r="B340" s="179" t="s">
        <v>782</v>
      </c>
      <c r="C340" s="180">
        <v>1.5123787E7</v>
      </c>
      <c r="D340" s="180">
        <v>1255304.0</v>
      </c>
      <c r="E340" s="180">
        <v>322226.0</v>
      </c>
      <c r="F340" s="180">
        <v>6851.0</v>
      </c>
      <c r="G340" s="180">
        <v>5088.0</v>
      </c>
      <c r="H340" s="180">
        <v>72.0</v>
      </c>
      <c r="I340" s="180">
        <v>124347.0</v>
      </c>
      <c r="J340" s="180">
        <v>0.0</v>
      </c>
      <c r="K340" s="180">
        <v>136358.0</v>
      </c>
      <c r="L340" s="180">
        <v>1.42E7</v>
      </c>
      <c r="M340" s="175"/>
      <c r="N340" s="175"/>
      <c r="O340" s="175"/>
      <c r="P340" s="175"/>
      <c r="Q340" s="175"/>
      <c r="R340" s="175"/>
      <c r="S340" s="176"/>
      <c r="T340" s="176"/>
      <c r="U340" s="176"/>
      <c r="V340" s="176"/>
      <c r="W340" s="177"/>
      <c r="X340" s="177"/>
      <c r="Y340" s="177"/>
      <c r="Z340" s="177"/>
    </row>
    <row r="341" ht="15.75" customHeight="1">
      <c r="A341" s="178">
        <v>1.69528436E8</v>
      </c>
      <c r="B341" s="179" t="s">
        <v>783</v>
      </c>
      <c r="C341" s="180">
        <v>1.5078559E7</v>
      </c>
      <c r="D341" s="180">
        <v>1260097.0</v>
      </c>
      <c r="E341" s="180">
        <v>489975.0</v>
      </c>
      <c r="F341" s="180">
        <v>72908.0</v>
      </c>
      <c r="G341" s="180">
        <v>244621.0</v>
      </c>
      <c r="H341" s="180">
        <v>79226.0</v>
      </c>
      <c r="I341" s="180">
        <v>43937.0</v>
      </c>
      <c r="J341" s="180">
        <v>0.0</v>
      </c>
      <c r="K341" s="180">
        <v>440692.0</v>
      </c>
      <c r="L341" s="180">
        <v>0.0</v>
      </c>
      <c r="M341" s="175"/>
      <c r="N341" s="175"/>
      <c r="O341" s="175"/>
      <c r="P341" s="175"/>
      <c r="Q341" s="175"/>
      <c r="R341" s="175"/>
      <c r="S341" s="176"/>
      <c r="T341" s="176"/>
      <c r="U341" s="176"/>
      <c r="V341" s="176"/>
      <c r="W341" s="177"/>
      <c r="X341" s="177"/>
      <c r="Y341" s="177"/>
      <c r="Z341" s="177"/>
    </row>
    <row r="342" ht="15.75" customHeight="1">
      <c r="A342" s="178">
        <v>1.67489694E8</v>
      </c>
      <c r="B342" s="179" t="s">
        <v>784</v>
      </c>
      <c r="C342" s="180">
        <v>1.504783E7</v>
      </c>
      <c r="D342" s="180">
        <v>1.6604307E7</v>
      </c>
      <c r="E342" s="180">
        <v>1232936.0</v>
      </c>
      <c r="F342" s="180">
        <v>2264589.0</v>
      </c>
      <c r="G342" s="180">
        <v>709065.0</v>
      </c>
      <c r="H342" s="180">
        <v>422940.0</v>
      </c>
      <c r="I342" s="180">
        <v>1171866.0</v>
      </c>
      <c r="J342" s="180">
        <v>66142.0</v>
      </c>
      <c r="K342" s="180">
        <v>4634602.0</v>
      </c>
      <c r="L342" s="180">
        <v>1.54798769E8</v>
      </c>
      <c r="M342" s="175"/>
      <c r="N342" s="175"/>
      <c r="O342" s="175"/>
      <c r="P342" s="175"/>
      <c r="Q342" s="175"/>
      <c r="R342" s="175"/>
      <c r="S342" s="176"/>
      <c r="T342" s="176"/>
      <c r="U342" s="176"/>
      <c r="V342" s="176"/>
      <c r="W342" s="177"/>
      <c r="X342" s="177"/>
      <c r="Y342" s="177"/>
      <c r="Z342" s="177"/>
    </row>
    <row r="343" ht="15.75" customHeight="1">
      <c r="A343" s="178">
        <v>1.68124156E8</v>
      </c>
      <c r="B343" s="179" t="s">
        <v>785</v>
      </c>
      <c r="C343" s="180">
        <v>1.5030111E7</v>
      </c>
      <c r="D343" s="180">
        <v>3.1198071E7</v>
      </c>
      <c r="E343" s="180">
        <v>1045362.0</v>
      </c>
      <c r="F343" s="180">
        <v>844755.0</v>
      </c>
      <c r="G343" s="180">
        <v>605576.0</v>
      </c>
      <c r="H343" s="180">
        <v>864057.0</v>
      </c>
      <c r="I343" s="180">
        <v>1714516.0</v>
      </c>
      <c r="J343" s="180">
        <v>460829.0</v>
      </c>
      <c r="K343" s="180">
        <v>4489733.0</v>
      </c>
      <c r="L343" s="180">
        <v>1.00353203E8</v>
      </c>
      <c r="M343" s="175"/>
      <c r="N343" s="175"/>
      <c r="O343" s="175"/>
      <c r="P343" s="175"/>
      <c r="Q343" s="175"/>
      <c r="R343" s="175"/>
      <c r="S343" s="176"/>
      <c r="T343" s="176"/>
      <c r="U343" s="176"/>
      <c r="V343" s="176"/>
      <c r="W343" s="177"/>
      <c r="X343" s="177"/>
      <c r="Y343" s="177"/>
      <c r="Z343" s="177"/>
    </row>
    <row r="344" ht="15.75" customHeight="1">
      <c r="A344" s="178">
        <v>1.06404612E8</v>
      </c>
      <c r="B344" s="179" t="s">
        <v>786</v>
      </c>
      <c r="C344" s="180">
        <v>1.4996864E7</v>
      </c>
      <c r="D344" s="180">
        <v>1077153.0</v>
      </c>
      <c r="E344" s="180">
        <v>902053.0</v>
      </c>
      <c r="F344" s="180">
        <v>87208.0</v>
      </c>
      <c r="G344" s="180">
        <v>87892.0</v>
      </c>
      <c r="H344" s="180">
        <v>48067.0</v>
      </c>
      <c r="I344" s="180">
        <v>6074.0</v>
      </c>
      <c r="J344" s="180">
        <v>31546.0</v>
      </c>
      <c r="K344" s="180">
        <v>260787.0</v>
      </c>
      <c r="L344" s="180">
        <v>1.787795115E9</v>
      </c>
      <c r="M344" s="175"/>
      <c r="N344" s="175"/>
      <c r="O344" s="175"/>
      <c r="P344" s="175"/>
      <c r="Q344" s="175"/>
      <c r="R344" s="175"/>
      <c r="S344" s="176"/>
      <c r="T344" s="176"/>
      <c r="U344" s="176"/>
      <c r="V344" s="176"/>
      <c r="W344" s="177"/>
      <c r="X344" s="177"/>
      <c r="Y344" s="177"/>
      <c r="Z344" s="177"/>
    </row>
    <row r="345" ht="15.75" customHeight="1">
      <c r="A345" s="178">
        <v>1.69413699E8</v>
      </c>
      <c r="B345" s="179" t="s">
        <v>787</v>
      </c>
      <c r="C345" s="180">
        <v>1.4985238E7</v>
      </c>
      <c r="D345" s="180">
        <v>2019841.0</v>
      </c>
      <c r="E345" s="180">
        <v>314668.0</v>
      </c>
      <c r="F345" s="180">
        <v>205615.0</v>
      </c>
      <c r="G345" s="180">
        <v>94890.0</v>
      </c>
      <c r="H345" s="180">
        <v>28857.0</v>
      </c>
      <c r="I345" s="180">
        <v>68949.0</v>
      </c>
      <c r="J345" s="180">
        <v>49201.0</v>
      </c>
      <c r="K345" s="180">
        <v>447512.0</v>
      </c>
      <c r="L345" s="180">
        <v>0.0</v>
      </c>
      <c r="M345" s="175"/>
      <c r="N345" s="175"/>
      <c r="O345" s="175"/>
      <c r="P345" s="175"/>
      <c r="Q345" s="175"/>
      <c r="R345" s="175"/>
      <c r="S345" s="176"/>
      <c r="T345" s="176"/>
      <c r="U345" s="176"/>
      <c r="V345" s="176"/>
      <c r="W345" s="177"/>
      <c r="X345" s="177"/>
      <c r="Y345" s="177"/>
      <c r="Z345" s="177"/>
    </row>
    <row r="346" ht="15.75" customHeight="1">
      <c r="A346" s="178">
        <v>1.6933546E8</v>
      </c>
      <c r="B346" s="179" t="s">
        <v>788</v>
      </c>
      <c r="C346" s="180">
        <v>1.4962183E7</v>
      </c>
      <c r="D346" s="180">
        <v>1524372.0</v>
      </c>
      <c r="E346" s="180">
        <v>74288.0</v>
      </c>
      <c r="F346" s="180">
        <v>34590.0</v>
      </c>
      <c r="G346" s="180">
        <v>37973.0</v>
      </c>
      <c r="H346" s="180">
        <v>215617.0</v>
      </c>
      <c r="I346" s="180">
        <v>57904.0</v>
      </c>
      <c r="J346" s="180">
        <v>0.0</v>
      </c>
      <c r="K346" s="180">
        <v>346084.0</v>
      </c>
      <c r="L346" s="180">
        <v>1.06738062E8</v>
      </c>
      <c r="M346" s="175"/>
      <c r="N346" s="175"/>
      <c r="O346" s="175"/>
      <c r="P346" s="175"/>
      <c r="Q346" s="175"/>
      <c r="R346" s="175"/>
      <c r="S346" s="176"/>
      <c r="T346" s="176"/>
      <c r="U346" s="176"/>
      <c r="V346" s="176"/>
      <c r="W346" s="177"/>
      <c r="X346" s="177"/>
      <c r="Y346" s="177"/>
      <c r="Z346" s="177"/>
    </row>
    <row r="347" ht="15.75" customHeight="1">
      <c r="A347" s="178">
        <v>1.71247028E8</v>
      </c>
      <c r="B347" s="179" t="s">
        <v>789</v>
      </c>
      <c r="C347" s="180">
        <v>1.4938019E7</v>
      </c>
      <c r="D347" s="180">
        <v>4012560.0</v>
      </c>
      <c r="E347" s="180">
        <v>0.0</v>
      </c>
      <c r="F347" s="180">
        <v>0.0</v>
      </c>
      <c r="G347" s="180">
        <v>7300.0</v>
      </c>
      <c r="H347" s="180">
        <v>171910.0</v>
      </c>
      <c r="I347" s="180">
        <v>331032.0</v>
      </c>
      <c r="J347" s="180">
        <v>0.0</v>
      </c>
      <c r="K347" s="180">
        <v>510242.0</v>
      </c>
      <c r="L347" s="180">
        <v>3.40881083E8</v>
      </c>
      <c r="M347" s="175"/>
      <c r="N347" s="175"/>
      <c r="O347" s="175"/>
      <c r="P347" s="175"/>
      <c r="Q347" s="175"/>
      <c r="R347" s="175"/>
      <c r="S347" s="176"/>
      <c r="T347" s="176"/>
      <c r="U347" s="176"/>
      <c r="V347" s="176"/>
      <c r="W347" s="177"/>
      <c r="X347" s="177"/>
      <c r="Y347" s="177"/>
      <c r="Z347" s="177"/>
    </row>
    <row r="348" ht="15.75" customHeight="1">
      <c r="A348" s="178">
        <v>1.693159E8</v>
      </c>
      <c r="B348" s="179" t="s">
        <v>790</v>
      </c>
      <c r="C348" s="180">
        <v>1.4935714E7</v>
      </c>
      <c r="D348" s="180">
        <v>2712005.0</v>
      </c>
      <c r="E348" s="180">
        <v>444690.0</v>
      </c>
      <c r="F348" s="180">
        <v>139826.0</v>
      </c>
      <c r="G348" s="180">
        <v>530675.0</v>
      </c>
      <c r="H348" s="180">
        <v>157800.0</v>
      </c>
      <c r="I348" s="180">
        <v>99149.0</v>
      </c>
      <c r="J348" s="180">
        <v>0.0</v>
      </c>
      <c r="K348" s="180">
        <v>927450.0</v>
      </c>
      <c r="L348" s="180">
        <v>414000.0</v>
      </c>
      <c r="M348" s="175"/>
      <c r="N348" s="175"/>
      <c r="O348" s="175"/>
      <c r="P348" s="175"/>
      <c r="Q348" s="175"/>
      <c r="R348" s="175"/>
      <c r="S348" s="176"/>
      <c r="T348" s="176"/>
      <c r="U348" s="176"/>
      <c r="V348" s="176"/>
      <c r="W348" s="177"/>
      <c r="X348" s="177"/>
      <c r="Y348" s="177"/>
      <c r="Z348" s="177"/>
    </row>
    <row r="349" ht="15.75" customHeight="1">
      <c r="A349" s="178">
        <v>1.69573116E8</v>
      </c>
      <c r="B349" s="179" t="s">
        <v>791</v>
      </c>
      <c r="C349" s="180">
        <v>1.4930789E7</v>
      </c>
      <c r="D349" s="180">
        <v>6734551.0</v>
      </c>
      <c r="E349" s="180">
        <v>792573.0</v>
      </c>
      <c r="F349" s="180">
        <v>149558.0</v>
      </c>
      <c r="G349" s="180">
        <v>265212.0</v>
      </c>
      <c r="H349" s="180">
        <v>253074.0</v>
      </c>
      <c r="I349" s="180">
        <v>466018.0</v>
      </c>
      <c r="J349" s="180">
        <v>25087.0</v>
      </c>
      <c r="K349" s="180">
        <v>1158949.0</v>
      </c>
      <c r="L349" s="180">
        <v>0.0</v>
      </c>
      <c r="M349" s="175"/>
      <c r="N349" s="175"/>
      <c r="O349" s="175"/>
      <c r="P349" s="175"/>
      <c r="Q349" s="175"/>
      <c r="R349" s="175"/>
      <c r="S349" s="176"/>
      <c r="T349" s="176"/>
      <c r="U349" s="176"/>
      <c r="V349" s="176"/>
      <c r="W349" s="177"/>
      <c r="X349" s="177"/>
      <c r="Y349" s="177"/>
      <c r="Z349" s="177"/>
    </row>
    <row r="350" ht="15.75" customHeight="1">
      <c r="A350" s="178">
        <v>1.69533019E8</v>
      </c>
      <c r="B350" s="179" t="s">
        <v>792</v>
      </c>
      <c r="C350" s="180">
        <v>1.4902876E7</v>
      </c>
      <c r="D350" s="180">
        <v>938987.0</v>
      </c>
      <c r="E350" s="180">
        <v>614651.0</v>
      </c>
      <c r="F350" s="180">
        <v>51595.0</v>
      </c>
      <c r="G350" s="180">
        <v>126175.0</v>
      </c>
      <c r="H350" s="180">
        <v>62632.0</v>
      </c>
      <c r="I350" s="180">
        <v>1249.0</v>
      </c>
      <c r="J350" s="180">
        <v>20665.0</v>
      </c>
      <c r="K350" s="180">
        <v>262316.0</v>
      </c>
      <c r="L350" s="180">
        <v>6.3538192E7</v>
      </c>
      <c r="M350" s="175"/>
      <c r="N350" s="175"/>
      <c r="O350" s="175"/>
      <c r="P350" s="175"/>
      <c r="Q350" s="175"/>
      <c r="R350" s="175"/>
      <c r="S350" s="176"/>
      <c r="T350" s="176"/>
      <c r="U350" s="176"/>
      <c r="V350" s="176"/>
      <c r="W350" s="177"/>
      <c r="X350" s="177"/>
      <c r="Y350" s="177"/>
      <c r="Z350" s="177"/>
    </row>
    <row r="351" ht="15.75" customHeight="1">
      <c r="A351" s="178">
        <v>1.69533925E8</v>
      </c>
      <c r="B351" s="179" t="s">
        <v>793</v>
      </c>
      <c r="C351" s="180">
        <v>1.4899305E7</v>
      </c>
      <c r="D351" s="180">
        <v>596243.0</v>
      </c>
      <c r="E351" s="180">
        <v>22539.0</v>
      </c>
      <c r="F351" s="180">
        <v>28125.0</v>
      </c>
      <c r="G351" s="180">
        <v>13936.0</v>
      </c>
      <c r="H351" s="180">
        <v>7974.0</v>
      </c>
      <c r="I351" s="180">
        <v>53085.0</v>
      </c>
      <c r="J351" s="180">
        <v>0.0</v>
      </c>
      <c r="K351" s="180">
        <v>103120.0</v>
      </c>
      <c r="L351" s="180">
        <v>0.0</v>
      </c>
      <c r="M351" s="175"/>
      <c r="N351" s="175"/>
      <c r="O351" s="175"/>
      <c r="P351" s="175"/>
      <c r="Q351" s="175"/>
      <c r="R351" s="175"/>
      <c r="S351" s="176"/>
      <c r="T351" s="176"/>
      <c r="U351" s="176"/>
      <c r="V351" s="176"/>
      <c r="W351" s="177"/>
      <c r="X351" s="177"/>
      <c r="Y351" s="177"/>
      <c r="Z351" s="177"/>
    </row>
    <row r="352" ht="15.75" customHeight="1">
      <c r="A352" s="178">
        <v>1.69030526E8</v>
      </c>
      <c r="B352" s="179" t="s">
        <v>794</v>
      </c>
      <c r="C352" s="180">
        <v>1.4849777E7</v>
      </c>
      <c r="D352" s="180">
        <v>7246417.0</v>
      </c>
      <c r="E352" s="180">
        <v>388642.0</v>
      </c>
      <c r="F352" s="180">
        <v>337537.0</v>
      </c>
      <c r="G352" s="180">
        <v>476906.0</v>
      </c>
      <c r="H352" s="180">
        <v>86827.0</v>
      </c>
      <c r="I352" s="180">
        <v>521513.0</v>
      </c>
      <c r="J352" s="180">
        <v>33133.0</v>
      </c>
      <c r="K352" s="180">
        <v>1455916.0</v>
      </c>
      <c r="L352" s="180">
        <v>3.36E8</v>
      </c>
      <c r="M352" s="175"/>
      <c r="N352" s="175"/>
      <c r="O352" s="175"/>
      <c r="P352" s="175"/>
      <c r="Q352" s="175"/>
      <c r="R352" s="175"/>
      <c r="S352" s="176"/>
      <c r="T352" s="176"/>
      <c r="U352" s="176"/>
      <c r="V352" s="176"/>
      <c r="W352" s="177"/>
      <c r="X352" s="177"/>
      <c r="Y352" s="177"/>
      <c r="Z352" s="177"/>
    </row>
    <row r="353" ht="15.75" customHeight="1">
      <c r="A353" s="178">
        <v>1.69551584E8</v>
      </c>
      <c r="B353" s="179" t="s">
        <v>795</v>
      </c>
      <c r="C353" s="180">
        <v>1.4848835E7</v>
      </c>
      <c r="D353" s="180">
        <v>1757148.0</v>
      </c>
      <c r="E353" s="180">
        <v>1229226.0</v>
      </c>
      <c r="F353" s="180">
        <v>2542.0</v>
      </c>
      <c r="G353" s="180">
        <v>6036.0</v>
      </c>
      <c r="H353" s="180">
        <v>692.0</v>
      </c>
      <c r="I353" s="180">
        <v>56268.0</v>
      </c>
      <c r="J353" s="180">
        <v>58956.0</v>
      </c>
      <c r="K353" s="180">
        <v>124494.0</v>
      </c>
      <c r="L353" s="180">
        <v>2.042236E7</v>
      </c>
      <c r="M353" s="175"/>
      <c r="N353" s="175"/>
      <c r="O353" s="175"/>
      <c r="P353" s="175"/>
      <c r="Q353" s="175"/>
      <c r="R353" s="175"/>
      <c r="S353" s="176"/>
      <c r="T353" s="176"/>
      <c r="U353" s="176"/>
      <c r="V353" s="176"/>
      <c r="W353" s="177"/>
      <c r="X353" s="177"/>
      <c r="Y353" s="177"/>
      <c r="Z353" s="177"/>
    </row>
    <row r="354" ht="15.75" customHeight="1">
      <c r="A354" s="178">
        <v>1.69559173E8</v>
      </c>
      <c r="B354" s="179" t="s">
        <v>796</v>
      </c>
      <c r="C354" s="180">
        <v>1.4779411E7</v>
      </c>
      <c r="D354" s="180">
        <v>1487937.0</v>
      </c>
      <c r="E354" s="180">
        <v>260491.0</v>
      </c>
      <c r="F354" s="180">
        <v>42929.0</v>
      </c>
      <c r="G354" s="180">
        <v>104717.0</v>
      </c>
      <c r="H354" s="180">
        <v>144347.0</v>
      </c>
      <c r="I354" s="180">
        <v>60559.0</v>
      </c>
      <c r="J354" s="180">
        <v>4347.0</v>
      </c>
      <c r="K354" s="180">
        <v>356899.0</v>
      </c>
      <c r="L354" s="180">
        <v>1.37287145E9</v>
      </c>
      <c r="M354" s="175"/>
      <c r="N354" s="175"/>
      <c r="O354" s="175"/>
      <c r="P354" s="175"/>
      <c r="Q354" s="175"/>
      <c r="R354" s="175"/>
      <c r="S354" s="176"/>
      <c r="T354" s="176"/>
      <c r="U354" s="176"/>
      <c r="V354" s="176"/>
      <c r="W354" s="177"/>
      <c r="X354" s="177"/>
      <c r="Y354" s="177"/>
      <c r="Z354" s="177"/>
    </row>
    <row r="355" ht="15.75" customHeight="1">
      <c r="A355" s="178">
        <v>1.69543184E8</v>
      </c>
      <c r="B355" s="179" t="s">
        <v>797</v>
      </c>
      <c r="C355" s="180">
        <v>1.4720224E7</v>
      </c>
      <c r="D355" s="180">
        <v>1.2997097E7</v>
      </c>
      <c r="E355" s="180">
        <v>674508.0</v>
      </c>
      <c r="F355" s="180">
        <v>1544047.0</v>
      </c>
      <c r="G355" s="180">
        <v>4563562.0</v>
      </c>
      <c r="H355" s="180">
        <v>602681.0</v>
      </c>
      <c r="I355" s="180">
        <v>115044.0</v>
      </c>
      <c r="J355" s="180">
        <v>0.0</v>
      </c>
      <c r="K355" s="180">
        <v>6825334.0</v>
      </c>
      <c r="L355" s="180">
        <v>0.0</v>
      </c>
      <c r="M355" s="175"/>
      <c r="N355" s="175"/>
      <c r="O355" s="175"/>
      <c r="P355" s="175"/>
      <c r="Q355" s="175"/>
      <c r="R355" s="175"/>
      <c r="S355" s="176"/>
      <c r="T355" s="176"/>
      <c r="U355" s="176"/>
      <c r="V355" s="176"/>
      <c r="W355" s="177"/>
      <c r="X355" s="177"/>
      <c r="Y355" s="177"/>
      <c r="Z355" s="177"/>
    </row>
    <row r="356" ht="15.75" customHeight="1">
      <c r="A356" s="178">
        <v>1.70226869E8</v>
      </c>
      <c r="B356" s="179" t="s">
        <v>798</v>
      </c>
      <c r="C356" s="180">
        <v>1.4715803E7</v>
      </c>
      <c r="D356" s="180">
        <v>1656175.0</v>
      </c>
      <c r="E356" s="180">
        <v>130366.0</v>
      </c>
      <c r="F356" s="180">
        <v>97535.0</v>
      </c>
      <c r="G356" s="180">
        <v>166586.0</v>
      </c>
      <c r="H356" s="180">
        <v>124979.0</v>
      </c>
      <c r="I356" s="180">
        <v>80358.0</v>
      </c>
      <c r="J356" s="180">
        <v>0.0</v>
      </c>
      <c r="K356" s="180">
        <v>469458.0</v>
      </c>
      <c r="L356" s="180">
        <v>4282279.0</v>
      </c>
      <c r="M356" s="175"/>
      <c r="N356" s="175"/>
      <c r="O356" s="175"/>
      <c r="P356" s="175"/>
      <c r="Q356" s="175"/>
      <c r="R356" s="175"/>
      <c r="S356" s="176"/>
      <c r="T356" s="176"/>
      <c r="U356" s="176"/>
      <c r="V356" s="176"/>
      <c r="W356" s="177"/>
      <c r="X356" s="177"/>
      <c r="Y356" s="177"/>
      <c r="Z356" s="177"/>
    </row>
    <row r="357" ht="15.75" customHeight="1">
      <c r="A357" s="178">
        <v>1.35359054E8</v>
      </c>
      <c r="B357" s="179" t="s">
        <v>799</v>
      </c>
      <c r="C357" s="180">
        <v>1.469131E7</v>
      </c>
      <c r="D357" s="180">
        <v>1.6106264E7</v>
      </c>
      <c r="E357" s="180">
        <v>1410600.0</v>
      </c>
      <c r="F357" s="180">
        <v>598231.0</v>
      </c>
      <c r="G357" s="180">
        <v>644224.0</v>
      </c>
      <c r="H357" s="180">
        <v>184290.0</v>
      </c>
      <c r="I357" s="180">
        <v>1224473.0</v>
      </c>
      <c r="J357" s="180">
        <v>85814.0</v>
      </c>
      <c r="K357" s="180">
        <v>2737032.0</v>
      </c>
      <c r="L357" s="180">
        <v>5.5923633E7</v>
      </c>
      <c r="M357" s="175"/>
      <c r="N357" s="175"/>
      <c r="O357" s="175"/>
      <c r="P357" s="175"/>
      <c r="Q357" s="175"/>
      <c r="R357" s="175"/>
      <c r="S357" s="176"/>
      <c r="T357" s="176"/>
      <c r="U357" s="176"/>
      <c r="V357" s="176"/>
      <c r="W357" s="177"/>
      <c r="X357" s="177"/>
      <c r="Y357" s="177"/>
      <c r="Z357" s="177"/>
    </row>
    <row r="358" ht="15.75" customHeight="1">
      <c r="A358" s="178">
        <v>1.4466762E8</v>
      </c>
      <c r="B358" s="179" t="s">
        <v>800</v>
      </c>
      <c r="C358" s="180">
        <v>1.4670003E7</v>
      </c>
      <c r="D358" s="180">
        <v>2924334.0</v>
      </c>
      <c r="E358" s="180">
        <v>817410.0</v>
      </c>
      <c r="F358" s="180">
        <v>207130.0</v>
      </c>
      <c r="G358" s="180">
        <v>261490.0</v>
      </c>
      <c r="H358" s="180">
        <v>91392.0</v>
      </c>
      <c r="I358" s="180">
        <v>173394.0</v>
      </c>
      <c r="J358" s="180">
        <v>13021.0</v>
      </c>
      <c r="K358" s="180">
        <v>746427.0</v>
      </c>
      <c r="L358" s="180">
        <v>1900847.0</v>
      </c>
      <c r="M358" s="175"/>
      <c r="N358" s="175"/>
      <c r="O358" s="175"/>
      <c r="P358" s="175"/>
      <c r="Q358" s="175"/>
      <c r="R358" s="175"/>
      <c r="S358" s="176"/>
      <c r="T358" s="176"/>
      <c r="U358" s="176"/>
      <c r="V358" s="176"/>
      <c r="W358" s="177"/>
      <c r="X358" s="177"/>
      <c r="Y358" s="177"/>
      <c r="Z358" s="177"/>
    </row>
    <row r="359" ht="15.75" customHeight="1">
      <c r="A359" s="178">
        <v>1.69545294E8</v>
      </c>
      <c r="B359" s="179" t="s">
        <v>801</v>
      </c>
      <c r="C359" s="180">
        <v>1.466782E7</v>
      </c>
      <c r="D359" s="180">
        <v>5682689.0</v>
      </c>
      <c r="E359" s="180">
        <v>752827.0</v>
      </c>
      <c r="F359" s="180">
        <v>550938.0</v>
      </c>
      <c r="G359" s="180">
        <v>1070667.0</v>
      </c>
      <c r="H359" s="180">
        <v>422712.0</v>
      </c>
      <c r="I359" s="180">
        <v>62242.0</v>
      </c>
      <c r="J359" s="180">
        <v>55895.0</v>
      </c>
      <c r="K359" s="180">
        <v>2162454.0</v>
      </c>
      <c r="L359" s="180">
        <v>1405602.0</v>
      </c>
      <c r="M359" s="175"/>
      <c r="N359" s="175"/>
      <c r="O359" s="175"/>
      <c r="P359" s="175"/>
      <c r="Q359" s="175"/>
      <c r="R359" s="175"/>
      <c r="S359" s="176"/>
      <c r="T359" s="176"/>
      <c r="U359" s="176"/>
      <c r="V359" s="176"/>
      <c r="W359" s="177"/>
      <c r="X359" s="177"/>
      <c r="Y359" s="177"/>
      <c r="Z359" s="177"/>
    </row>
    <row r="360" ht="15.75" customHeight="1">
      <c r="A360" s="178">
        <v>1.69105368E8</v>
      </c>
      <c r="B360" s="179" t="s">
        <v>802</v>
      </c>
      <c r="C360" s="180">
        <v>1.4633437E7</v>
      </c>
      <c r="D360" s="180">
        <v>1431830.0</v>
      </c>
      <c r="E360" s="180">
        <v>112882.0</v>
      </c>
      <c r="F360" s="180">
        <v>165761.0</v>
      </c>
      <c r="G360" s="180">
        <v>106524.0</v>
      </c>
      <c r="H360" s="180">
        <v>16935.0</v>
      </c>
      <c r="I360" s="180">
        <v>106299.0</v>
      </c>
      <c r="J360" s="180">
        <v>2745.0</v>
      </c>
      <c r="K360" s="180">
        <v>398264.0</v>
      </c>
      <c r="L360" s="180">
        <v>3.879297487E9</v>
      </c>
      <c r="M360" s="175"/>
      <c r="N360" s="175"/>
      <c r="O360" s="175"/>
      <c r="P360" s="175"/>
      <c r="Q360" s="175"/>
      <c r="R360" s="175"/>
      <c r="S360" s="176"/>
      <c r="T360" s="176"/>
      <c r="U360" s="176"/>
      <c r="V360" s="176"/>
      <c r="W360" s="177"/>
      <c r="X360" s="177"/>
      <c r="Y360" s="177"/>
      <c r="Z360" s="177"/>
    </row>
    <row r="361" ht="15.75" customHeight="1">
      <c r="A361" s="178">
        <v>1.74104725E8</v>
      </c>
      <c r="B361" s="179" t="s">
        <v>803</v>
      </c>
      <c r="C361" s="180">
        <v>1.4597416E7</v>
      </c>
      <c r="D361" s="180">
        <v>16000.0</v>
      </c>
      <c r="E361" s="180">
        <v>0.0</v>
      </c>
      <c r="F361" s="180">
        <v>0.0</v>
      </c>
      <c r="G361" s="180">
        <v>0.0</v>
      </c>
      <c r="H361" s="180">
        <v>0.0</v>
      </c>
      <c r="I361" s="180">
        <v>1600.0</v>
      </c>
      <c r="J361" s="180">
        <v>0.0</v>
      </c>
      <c r="K361" s="180">
        <v>1600.0</v>
      </c>
      <c r="L361" s="180">
        <v>6.17833035E8</v>
      </c>
      <c r="M361" s="175"/>
      <c r="N361" s="175"/>
      <c r="O361" s="175"/>
      <c r="P361" s="175"/>
      <c r="Q361" s="175"/>
      <c r="R361" s="175"/>
      <c r="S361" s="176"/>
      <c r="T361" s="176"/>
      <c r="U361" s="176"/>
      <c r="V361" s="176"/>
      <c r="W361" s="177"/>
      <c r="X361" s="177"/>
      <c r="Y361" s="177"/>
      <c r="Z361" s="177"/>
    </row>
    <row r="362" ht="15.75" customHeight="1">
      <c r="A362" s="178">
        <v>1.69485512E8</v>
      </c>
      <c r="B362" s="179" t="s">
        <v>804</v>
      </c>
      <c r="C362" s="180">
        <v>1.4579857E7</v>
      </c>
      <c r="D362" s="180">
        <v>1761705.0</v>
      </c>
      <c r="E362" s="180">
        <v>841160.0</v>
      </c>
      <c r="F362" s="180">
        <v>21637.0</v>
      </c>
      <c r="G362" s="180">
        <v>42064.0</v>
      </c>
      <c r="H362" s="180">
        <v>53330.0</v>
      </c>
      <c r="I362" s="180">
        <v>76951.0</v>
      </c>
      <c r="J362" s="180">
        <v>34521.0</v>
      </c>
      <c r="K362" s="180">
        <v>228503.0</v>
      </c>
      <c r="L362" s="180">
        <v>2812126.0</v>
      </c>
      <c r="M362" s="175"/>
      <c r="N362" s="175"/>
      <c r="O362" s="175"/>
      <c r="P362" s="175"/>
      <c r="Q362" s="175"/>
      <c r="R362" s="175"/>
      <c r="S362" s="176"/>
      <c r="T362" s="176"/>
      <c r="U362" s="176"/>
      <c r="V362" s="176"/>
      <c r="W362" s="177"/>
      <c r="X362" s="177"/>
      <c r="Y362" s="177"/>
      <c r="Z362" s="177"/>
    </row>
    <row r="363" ht="15.75" customHeight="1">
      <c r="A363" s="178">
        <v>1.69475661E8</v>
      </c>
      <c r="B363" s="179" t="s">
        <v>805</v>
      </c>
      <c r="C363" s="180">
        <v>1.4560223E7</v>
      </c>
      <c r="D363" s="180">
        <v>3244843.0</v>
      </c>
      <c r="E363" s="180">
        <v>884299.0</v>
      </c>
      <c r="F363" s="180">
        <v>206507.0</v>
      </c>
      <c r="G363" s="180">
        <v>148320.0</v>
      </c>
      <c r="H363" s="180">
        <v>57923.0</v>
      </c>
      <c r="I363" s="180">
        <v>173817.0</v>
      </c>
      <c r="J363" s="180">
        <v>46852.0</v>
      </c>
      <c r="K363" s="180">
        <v>633419.0</v>
      </c>
      <c r="L363" s="180">
        <v>1.7329201E7</v>
      </c>
      <c r="M363" s="175"/>
      <c r="N363" s="175"/>
      <c r="O363" s="175"/>
      <c r="P363" s="175"/>
      <c r="Q363" s="175"/>
      <c r="R363" s="175"/>
      <c r="S363" s="176"/>
      <c r="T363" s="176"/>
      <c r="U363" s="176"/>
      <c r="V363" s="176"/>
      <c r="W363" s="177"/>
      <c r="X363" s="177"/>
      <c r="Y363" s="177"/>
      <c r="Z363" s="177"/>
    </row>
    <row r="364" ht="15.75" customHeight="1">
      <c r="A364" s="178">
        <v>1.69573905E8</v>
      </c>
      <c r="B364" s="179" t="s">
        <v>806</v>
      </c>
      <c r="C364" s="180">
        <v>1.4479829E7</v>
      </c>
      <c r="D364" s="180">
        <v>1139835.0</v>
      </c>
      <c r="E364" s="180">
        <v>706135.0</v>
      </c>
      <c r="F364" s="180">
        <v>10337.0</v>
      </c>
      <c r="G364" s="180">
        <v>19735.0</v>
      </c>
      <c r="H364" s="180">
        <v>9612.0</v>
      </c>
      <c r="I364" s="180">
        <v>3303.0</v>
      </c>
      <c r="J364" s="180">
        <v>51341.0</v>
      </c>
      <c r="K364" s="180">
        <v>94328.0</v>
      </c>
      <c r="L364" s="180">
        <v>0.0</v>
      </c>
      <c r="M364" s="175"/>
      <c r="N364" s="175"/>
      <c r="O364" s="175"/>
      <c r="P364" s="175"/>
      <c r="Q364" s="175"/>
      <c r="R364" s="175"/>
      <c r="S364" s="176"/>
      <c r="T364" s="176"/>
      <c r="U364" s="176"/>
      <c r="V364" s="176"/>
      <c r="W364" s="177"/>
      <c r="X364" s="177"/>
      <c r="Y364" s="177"/>
      <c r="Z364" s="177"/>
    </row>
    <row r="365" ht="15.75" customHeight="1">
      <c r="A365" s="178">
        <v>1.70496793E8</v>
      </c>
      <c r="B365" s="179" t="s">
        <v>807</v>
      </c>
      <c r="C365" s="180">
        <v>1.4376656E7</v>
      </c>
      <c r="D365" s="180">
        <v>3370072.0</v>
      </c>
      <c r="E365" s="180">
        <v>892753.0</v>
      </c>
      <c r="F365" s="180">
        <v>45014.0</v>
      </c>
      <c r="G365" s="180">
        <v>31851.0</v>
      </c>
      <c r="H365" s="180">
        <v>39407.0</v>
      </c>
      <c r="I365" s="180">
        <v>266798.0</v>
      </c>
      <c r="J365" s="180">
        <v>23588.0</v>
      </c>
      <c r="K365" s="180">
        <v>406658.0</v>
      </c>
      <c r="L365" s="180">
        <v>2.0259295E7</v>
      </c>
      <c r="M365" s="175"/>
      <c r="N365" s="175"/>
      <c r="O365" s="175"/>
      <c r="P365" s="175"/>
      <c r="Q365" s="175"/>
      <c r="R365" s="175"/>
      <c r="S365" s="176"/>
      <c r="T365" s="176"/>
      <c r="U365" s="176"/>
      <c r="V365" s="176"/>
      <c r="W365" s="177"/>
      <c r="X365" s="177"/>
      <c r="Y365" s="177"/>
      <c r="Z365" s="177"/>
    </row>
    <row r="366" ht="15.75" customHeight="1">
      <c r="A366" s="178">
        <v>1.69535292E8</v>
      </c>
      <c r="B366" s="179" t="s">
        <v>808</v>
      </c>
      <c r="C366" s="180">
        <v>1.4372367E7</v>
      </c>
      <c r="D366" s="180">
        <v>3368981.0</v>
      </c>
      <c r="E366" s="180">
        <v>1334450.0</v>
      </c>
      <c r="F366" s="180">
        <v>270325.0</v>
      </c>
      <c r="G366" s="180">
        <v>573514.0</v>
      </c>
      <c r="H366" s="180">
        <v>170252.0</v>
      </c>
      <c r="I366" s="180">
        <v>21044.0</v>
      </c>
      <c r="J366" s="180">
        <v>63822.0</v>
      </c>
      <c r="K366" s="180">
        <v>1098957.0</v>
      </c>
      <c r="L366" s="180">
        <v>0.0</v>
      </c>
      <c r="M366" s="175"/>
      <c r="N366" s="175"/>
      <c r="O366" s="175"/>
      <c r="P366" s="175"/>
      <c r="Q366" s="175"/>
      <c r="R366" s="175"/>
      <c r="S366" s="176"/>
      <c r="T366" s="176"/>
      <c r="U366" s="176"/>
      <c r="V366" s="176"/>
      <c r="W366" s="177"/>
      <c r="X366" s="177"/>
      <c r="Y366" s="177"/>
      <c r="Z366" s="177"/>
    </row>
    <row r="367" ht="15.75" customHeight="1">
      <c r="A367" s="178">
        <v>1.69110123E8</v>
      </c>
      <c r="B367" s="179" t="s">
        <v>809</v>
      </c>
      <c r="C367" s="180">
        <v>1.4334014E7</v>
      </c>
      <c r="D367" s="180">
        <v>1.5406448E7</v>
      </c>
      <c r="E367" s="180">
        <v>1066217.0</v>
      </c>
      <c r="F367" s="180">
        <v>634434.0</v>
      </c>
      <c r="G367" s="180">
        <v>609975.0</v>
      </c>
      <c r="H367" s="180">
        <v>1526233.0</v>
      </c>
      <c r="I367" s="180">
        <v>769124.0</v>
      </c>
      <c r="J367" s="180">
        <v>13172.0</v>
      </c>
      <c r="K367" s="180">
        <v>3552938.0</v>
      </c>
      <c r="L367" s="180">
        <v>7137249.0</v>
      </c>
      <c r="M367" s="175"/>
      <c r="N367" s="175"/>
      <c r="O367" s="175"/>
      <c r="P367" s="175"/>
      <c r="Q367" s="175"/>
      <c r="R367" s="175"/>
      <c r="S367" s="176"/>
      <c r="T367" s="176"/>
      <c r="U367" s="176"/>
      <c r="V367" s="176"/>
      <c r="W367" s="177"/>
      <c r="X367" s="177"/>
      <c r="Y367" s="177"/>
      <c r="Z367" s="177"/>
    </row>
    <row r="368" ht="15.75" customHeight="1">
      <c r="A368" s="178">
        <v>1.42406321E8</v>
      </c>
      <c r="B368" s="179" t="s">
        <v>810</v>
      </c>
      <c r="C368" s="180">
        <v>1.4309126E7</v>
      </c>
      <c r="D368" s="180">
        <v>4271913.0</v>
      </c>
      <c r="E368" s="180">
        <v>129948.0</v>
      </c>
      <c r="F368" s="180">
        <v>364738.0</v>
      </c>
      <c r="G368" s="180">
        <v>643816.0</v>
      </c>
      <c r="H368" s="180">
        <v>470966.0</v>
      </c>
      <c r="I368" s="180">
        <v>96337.0</v>
      </c>
      <c r="J368" s="180">
        <v>3205.0</v>
      </c>
      <c r="K368" s="180">
        <v>1579062.0</v>
      </c>
      <c r="L368" s="180">
        <v>5274686.0</v>
      </c>
      <c r="M368" s="175"/>
      <c r="N368" s="175"/>
      <c r="O368" s="175"/>
      <c r="P368" s="175"/>
      <c r="Q368" s="175"/>
      <c r="R368" s="175"/>
      <c r="S368" s="176"/>
      <c r="T368" s="176"/>
      <c r="U368" s="176"/>
      <c r="V368" s="176"/>
      <c r="W368" s="177"/>
      <c r="X368" s="177"/>
      <c r="Y368" s="177"/>
      <c r="Z368" s="177"/>
    </row>
    <row r="369" ht="15.75" customHeight="1">
      <c r="A369" s="178">
        <v>1.69433545E8</v>
      </c>
      <c r="B369" s="179" t="s">
        <v>811</v>
      </c>
      <c r="C369" s="180">
        <v>1.419076E7</v>
      </c>
      <c r="D369" s="180">
        <v>5327451.0</v>
      </c>
      <c r="E369" s="180">
        <v>773774.0</v>
      </c>
      <c r="F369" s="180">
        <v>229068.0</v>
      </c>
      <c r="G369" s="180">
        <v>142759.0</v>
      </c>
      <c r="H369" s="180">
        <v>65885.0</v>
      </c>
      <c r="I369" s="180">
        <v>227286.0</v>
      </c>
      <c r="J369" s="180">
        <v>122986.0</v>
      </c>
      <c r="K369" s="180">
        <v>787984.0</v>
      </c>
      <c r="L369" s="180">
        <v>2.4302902E7</v>
      </c>
      <c r="M369" s="175"/>
      <c r="N369" s="175"/>
      <c r="O369" s="175"/>
      <c r="P369" s="175"/>
      <c r="Q369" s="175"/>
      <c r="R369" s="175"/>
      <c r="S369" s="176"/>
      <c r="T369" s="176"/>
      <c r="U369" s="176"/>
      <c r="V369" s="176"/>
      <c r="W369" s="177"/>
      <c r="X369" s="177"/>
      <c r="Y369" s="177"/>
      <c r="Z369" s="177"/>
    </row>
    <row r="370" ht="15.75" customHeight="1">
      <c r="A370" s="178">
        <v>1.6951889E8</v>
      </c>
      <c r="B370" s="179" t="s">
        <v>812</v>
      </c>
      <c r="C370" s="180">
        <v>1.4116915E7</v>
      </c>
      <c r="D370" s="180">
        <v>1.2251009E7</v>
      </c>
      <c r="E370" s="180">
        <v>1008670.0</v>
      </c>
      <c r="F370" s="180">
        <v>109058.0</v>
      </c>
      <c r="G370" s="180">
        <v>334191.0</v>
      </c>
      <c r="H370" s="180">
        <v>192824.0</v>
      </c>
      <c r="I370" s="180">
        <v>931974.0</v>
      </c>
      <c r="J370" s="180">
        <v>73489.0</v>
      </c>
      <c r="K370" s="180">
        <v>1641536.0</v>
      </c>
      <c r="L370" s="180">
        <v>307465.0</v>
      </c>
      <c r="M370" s="175"/>
      <c r="N370" s="175"/>
      <c r="O370" s="175"/>
      <c r="P370" s="175"/>
      <c r="Q370" s="175"/>
      <c r="R370" s="175"/>
      <c r="S370" s="176"/>
      <c r="T370" s="176"/>
      <c r="U370" s="176"/>
      <c r="V370" s="176"/>
      <c r="W370" s="177"/>
      <c r="X370" s="177"/>
      <c r="Y370" s="177"/>
      <c r="Z370" s="177"/>
    </row>
    <row r="371" ht="15.75" customHeight="1">
      <c r="A371" s="178">
        <v>1.69877758E8</v>
      </c>
      <c r="B371" s="179" t="s">
        <v>813</v>
      </c>
      <c r="C371" s="180">
        <v>1.4045244E7</v>
      </c>
      <c r="D371" s="180">
        <v>1499655.0</v>
      </c>
      <c r="E371" s="180">
        <v>335904.0</v>
      </c>
      <c r="F371" s="180">
        <v>5305.0</v>
      </c>
      <c r="G371" s="180">
        <v>49597.0</v>
      </c>
      <c r="H371" s="180">
        <v>114040.0</v>
      </c>
      <c r="I371" s="180">
        <v>94324.0</v>
      </c>
      <c r="J371" s="180">
        <v>0.0</v>
      </c>
      <c r="K371" s="180">
        <v>263266.0</v>
      </c>
      <c r="L371" s="180">
        <v>8.0984684E7</v>
      </c>
      <c r="M371" s="175"/>
      <c r="N371" s="175"/>
      <c r="O371" s="175"/>
      <c r="P371" s="175"/>
      <c r="Q371" s="175"/>
      <c r="R371" s="175"/>
      <c r="S371" s="176"/>
      <c r="T371" s="176"/>
      <c r="U371" s="176"/>
      <c r="V371" s="176"/>
      <c r="W371" s="177"/>
      <c r="X371" s="177"/>
      <c r="Y371" s="177"/>
      <c r="Z371" s="177"/>
    </row>
    <row r="372" ht="15.75" customHeight="1">
      <c r="A372" s="178">
        <v>1.69271244E8</v>
      </c>
      <c r="B372" s="179" t="s">
        <v>814</v>
      </c>
      <c r="C372" s="180">
        <v>1.3966351E7</v>
      </c>
      <c r="D372" s="180">
        <v>1787972.0</v>
      </c>
      <c r="E372" s="180">
        <v>161610.0</v>
      </c>
      <c r="F372" s="180">
        <v>128854.0</v>
      </c>
      <c r="G372" s="180">
        <v>41044.0</v>
      </c>
      <c r="H372" s="180">
        <v>138921.0</v>
      </c>
      <c r="I372" s="180">
        <v>94729.0</v>
      </c>
      <c r="J372" s="180">
        <v>8857.0</v>
      </c>
      <c r="K372" s="180">
        <v>412405.0</v>
      </c>
      <c r="L372" s="180">
        <v>2000000.0</v>
      </c>
      <c r="M372" s="175"/>
      <c r="N372" s="175"/>
      <c r="O372" s="175"/>
      <c r="P372" s="175"/>
      <c r="Q372" s="175"/>
      <c r="R372" s="175"/>
      <c r="S372" s="176"/>
      <c r="T372" s="176"/>
      <c r="U372" s="176"/>
      <c r="V372" s="176"/>
      <c r="W372" s="177"/>
      <c r="X372" s="177"/>
      <c r="Y372" s="177"/>
      <c r="Z372" s="177"/>
    </row>
    <row r="373" ht="15.75" customHeight="1">
      <c r="A373" s="178">
        <v>1.69567472E8</v>
      </c>
      <c r="B373" s="179" t="s">
        <v>815</v>
      </c>
      <c r="C373" s="180">
        <v>1.3889143E7</v>
      </c>
      <c r="D373" s="180">
        <v>459012.0</v>
      </c>
      <c r="E373" s="180">
        <v>1292016.0</v>
      </c>
      <c r="F373" s="180">
        <v>5983.0</v>
      </c>
      <c r="G373" s="180">
        <v>4680.0</v>
      </c>
      <c r="H373" s="180">
        <v>2284.0</v>
      </c>
      <c r="I373" s="180">
        <v>0.0</v>
      </c>
      <c r="J373" s="180">
        <v>21966.0</v>
      </c>
      <c r="K373" s="180">
        <v>34913.0</v>
      </c>
      <c r="L373" s="180">
        <v>0.0</v>
      </c>
      <c r="M373" s="175"/>
      <c r="N373" s="175"/>
      <c r="O373" s="175"/>
      <c r="P373" s="175"/>
      <c r="Q373" s="175"/>
      <c r="R373" s="175"/>
      <c r="S373" s="176"/>
      <c r="T373" s="176"/>
      <c r="U373" s="176"/>
      <c r="V373" s="176"/>
      <c r="W373" s="177"/>
      <c r="X373" s="177"/>
      <c r="Y373" s="177"/>
      <c r="Z373" s="177"/>
    </row>
    <row r="374" ht="15.75" customHeight="1">
      <c r="A374" s="178">
        <v>1.69566709E8</v>
      </c>
      <c r="B374" s="179" t="s">
        <v>816</v>
      </c>
      <c r="C374" s="180">
        <v>1.3834282E7</v>
      </c>
      <c r="D374" s="180">
        <v>2362189.0</v>
      </c>
      <c r="E374" s="180">
        <v>159084.0</v>
      </c>
      <c r="F374" s="180">
        <v>227085.0</v>
      </c>
      <c r="G374" s="180">
        <v>432422.0</v>
      </c>
      <c r="H374" s="180">
        <v>40647.0</v>
      </c>
      <c r="I374" s="180">
        <v>96448.0</v>
      </c>
      <c r="J374" s="180">
        <v>16243.0</v>
      </c>
      <c r="K374" s="180">
        <v>812845.0</v>
      </c>
      <c r="L374" s="180">
        <v>294972.0</v>
      </c>
      <c r="M374" s="175"/>
      <c r="N374" s="175"/>
      <c r="O374" s="175"/>
      <c r="P374" s="175"/>
      <c r="Q374" s="175"/>
      <c r="R374" s="175"/>
      <c r="S374" s="176"/>
      <c r="T374" s="176"/>
      <c r="U374" s="176"/>
      <c r="V374" s="176"/>
      <c r="W374" s="177"/>
      <c r="X374" s="177"/>
      <c r="Y374" s="177"/>
      <c r="Z374" s="177"/>
    </row>
    <row r="375" ht="15.75" customHeight="1">
      <c r="A375" s="178">
        <v>1.69569368E8</v>
      </c>
      <c r="B375" s="179" t="s">
        <v>817</v>
      </c>
      <c r="C375" s="180">
        <v>1.3764837E7</v>
      </c>
      <c r="D375" s="180">
        <v>1407052.0</v>
      </c>
      <c r="E375" s="180">
        <v>582384.0</v>
      </c>
      <c r="F375" s="180">
        <v>26870.0</v>
      </c>
      <c r="G375" s="180">
        <v>200570.0</v>
      </c>
      <c r="H375" s="180">
        <v>187492.0</v>
      </c>
      <c r="I375" s="180">
        <v>10241.0</v>
      </c>
      <c r="J375" s="180">
        <v>7408.0</v>
      </c>
      <c r="K375" s="180">
        <v>432581.0</v>
      </c>
      <c r="L375" s="180">
        <v>0.0</v>
      </c>
      <c r="M375" s="175"/>
      <c r="N375" s="175"/>
      <c r="O375" s="175"/>
      <c r="P375" s="175"/>
      <c r="Q375" s="175"/>
      <c r="R375" s="175"/>
      <c r="S375" s="176"/>
      <c r="T375" s="176"/>
      <c r="U375" s="176"/>
      <c r="V375" s="176"/>
      <c r="W375" s="177"/>
      <c r="X375" s="177"/>
      <c r="Y375" s="177"/>
      <c r="Z375" s="177"/>
    </row>
    <row r="376" ht="15.75" customHeight="1">
      <c r="A376" s="178">
        <v>7.4513731E7</v>
      </c>
      <c r="B376" s="179" t="s">
        <v>818</v>
      </c>
      <c r="C376" s="180">
        <v>1.3736306E7</v>
      </c>
      <c r="D376" s="180">
        <v>0.0</v>
      </c>
      <c r="E376" s="180">
        <v>0.0</v>
      </c>
      <c r="F376" s="180">
        <v>0.0</v>
      </c>
      <c r="G376" s="180">
        <v>0.0</v>
      </c>
      <c r="H376" s="180">
        <v>0.0</v>
      </c>
      <c r="I376" s="180">
        <v>0.0</v>
      </c>
      <c r="J376" s="180">
        <v>0.0</v>
      </c>
      <c r="K376" s="180">
        <v>0.0</v>
      </c>
      <c r="L376" s="180">
        <v>1.245758181E9</v>
      </c>
      <c r="M376" s="175"/>
      <c r="N376" s="175"/>
      <c r="O376" s="175"/>
      <c r="P376" s="175"/>
      <c r="Q376" s="175"/>
      <c r="R376" s="175"/>
      <c r="S376" s="176"/>
      <c r="T376" s="176"/>
      <c r="U376" s="176"/>
      <c r="V376" s="176"/>
      <c r="W376" s="177"/>
      <c r="X376" s="177"/>
      <c r="Y376" s="177"/>
      <c r="Z376" s="177"/>
    </row>
    <row r="377" ht="15.75" customHeight="1">
      <c r="A377" s="178">
        <v>1.69296361E8</v>
      </c>
      <c r="B377" s="179" t="s">
        <v>819</v>
      </c>
      <c r="C377" s="180">
        <v>1.3704403E7</v>
      </c>
      <c r="D377" s="180">
        <v>1641357.0</v>
      </c>
      <c r="E377" s="180">
        <v>76155.0</v>
      </c>
      <c r="F377" s="180">
        <v>4368.0</v>
      </c>
      <c r="G377" s="180">
        <v>816.0</v>
      </c>
      <c r="H377" s="180">
        <v>8278.0</v>
      </c>
      <c r="I377" s="180">
        <v>160574.0</v>
      </c>
      <c r="J377" s="180">
        <v>0.0</v>
      </c>
      <c r="K377" s="180">
        <v>174036.0</v>
      </c>
      <c r="L377" s="180">
        <v>2.114715284E9</v>
      </c>
      <c r="M377" s="175"/>
      <c r="N377" s="175"/>
      <c r="O377" s="175"/>
      <c r="P377" s="175"/>
      <c r="Q377" s="175"/>
      <c r="R377" s="175"/>
      <c r="S377" s="176"/>
      <c r="T377" s="176"/>
      <c r="U377" s="176"/>
      <c r="V377" s="176"/>
      <c r="W377" s="177"/>
      <c r="X377" s="177"/>
      <c r="Y377" s="177"/>
      <c r="Z377" s="177"/>
    </row>
    <row r="378" ht="15.75" customHeight="1">
      <c r="A378" s="178">
        <v>1.6946705E8</v>
      </c>
      <c r="B378" s="179" t="s">
        <v>820</v>
      </c>
      <c r="C378" s="180">
        <v>1.3683984E7</v>
      </c>
      <c r="D378" s="180">
        <v>3930993.0</v>
      </c>
      <c r="E378" s="180">
        <v>169666.0</v>
      </c>
      <c r="F378" s="180">
        <v>71418.0</v>
      </c>
      <c r="G378" s="180">
        <v>123602.0</v>
      </c>
      <c r="H378" s="180">
        <v>57074.0</v>
      </c>
      <c r="I378" s="180">
        <v>331547.0</v>
      </c>
      <c r="J378" s="180">
        <v>6287.0</v>
      </c>
      <c r="K378" s="180">
        <v>589928.0</v>
      </c>
      <c r="L378" s="180">
        <v>7.13950415E8</v>
      </c>
      <c r="M378" s="175"/>
      <c r="N378" s="175"/>
      <c r="O378" s="175"/>
      <c r="P378" s="175"/>
      <c r="Q378" s="175"/>
      <c r="R378" s="175"/>
      <c r="S378" s="176"/>
      <c r="T378" s="176"/>
      <c r="U378" s="176"/>
      <c r="V378" s="176"/>
      <c r="W378" s="177"/>
      <c r="X378" s="177"/>
      <c r="Y378" s="177"/>
      <c r="Z378" s="177"/>
    </row>
    <row r="379" ht="15.75" customHeight="1">
      <c r="A379" s="178">
        <v>2.3837887E7</v>
      </c>
      <c r="B379" s="179" t="s">
        <v>821</v>
      </c>
      <c r="C379" s="180">
        <v>1.366478E7</v>
      </c>
      <c r="D379" s="180">
        <v>1.0807365E7</v>
      </c>
      <c r="E379" s="180">
        <v>503021.0</v>
      </c>
      <c r="F379" s="180">
        <v>279867.0</v>
      </c>
      <c r="G379" s="180">
        <v>1177308.0</v>
      </c>
      <c r="H379" s="180">
        <v>999719.0</v>
      </c>
      <c r="I379" s="180">
        <v>436524.0</v>
      </c>
      <c r="J379" s="180">
        <v>1633.0</v>
      </c>
      <c r="K379" s="180">
        <v>2895051.0</v>
      </c>
      <c r="L379" s="180">
        <v>4.1440441E7</v>
      </c>
      <c r="M379" s="175"/>
      <c r="N379" s="175"/>
      <c r="O379" s="175"/>
      <c r="P379" s="175"/>
      <c r="Q379" s="175"/>
      <c r="R379" s="175"/>
      <c r="S379" s="176"/>
      <c r="T379" s="176"/>
      <c r="U379" s="176"/>
      <c r="V379" s="176"/>
      <c r="W379" s="177"/>
      <c r="X379" s="177"/>
      <c r="Y379" s="177"/>
      <c r="Z379" s="177"/>
    </row>
    <row r="380" ht="15.75" customHeight="1">
      <c r="A380" s="178">
        <v>1.7319635E8</v>
      </c>
      <c r="B380" s="179" t="s">
        <v>822</v>
      </c>
      <c r="C380" s="180">
        <v>1.36565E7</v>
      </c>
      <c r="D380" s="180">
        <v>1217620.0</v>
      </c>
      <c r="E380" s="180">
        <v>967994.0</v>
      </c>
      <c r="F380" s="180">
        <v>1.0</v>
      </c>
      <c r="G380" s="180">
        <v>30605.0</v>
      </c>
      <c r="H380" s="180">
        <v>0.0</v>
      </c>
      <c r="I380" s="180">
        <v>3843.0</v>
      </c>
      <c r="J380" s="180">
        <v>55899.0</v>
      </c>
      <c r="K380" s="180">
        <v>90348.0</v>
      </c>
      <c r="L380" s="180">
        <v>8.76758974E8</v>
      </c>
      <c r="M380" s="175"/>
      <c r="N380" s="175"/>
      <c r="O380" s="175"/>
      <c r="P380" s="175"/>
      <c r="Q380" s="175"/>
      <c r="R380" s="175"/>
      <c r="S380" s="176"/>
      <c r="T380" s="176"/>
      <c r="U380" s="176"/>
      <c r="V380" s="176"/>
      <c r="W380" s="177"/>
      <c r="X380" s="177"/>
      <c r="Y380" s="177"/>
      <c r="Z380" s="177"/>
    </row>
    <row r="381" ht="15.75" customHeight="1">
      <c r="A381" s="178">
        <v>1.69549431E8</v>
      </c>
      <c r="B381" s="179" t="s">
        <v>823</v>
      </c>
      <c r="C381" s="180">
        <v>1.3652985E7</v>
      </c>
      <c r="D381" s="180">
        <v>2731945.0</v>
      </c>
      <c r="E381" s="180">
        <v>1301971.0</v>
      </c>
      <c r="F381" s="180">
        <v>68687.0</v>
      </c>
      <c r="G381" s="180">
        <v>85684.0</v>
      </c>
      <c r="H381" s="180">
        <v>38725.0</v>
      </c>
      <c r="I381" s="180">
        <v>73586.0</v>
      </c>
      <c r="J381" s="180">
        <v>82804.0</v>
      </c>
      <c r="K381" s="180">
        <v>349486.0</v>
      </c>
      <c r="L381" s="180">
        <v>3200000.0</v>
      </c>
      <c r="M381" s="175"/>
      <c r="N381" s="175"/>
      <c r="O381" s="175"/>
      <c r="P381" s="175"/>
      <c r="Q381" s="175"/>
      <c r="R381" s="175"/>
      <c r="S381" s="176"/>
      <c r="T381" s="176"/>
      <c r="U381" s="176"/>
      <c r="V381" s="176"/>
      <c r="W381" s="177"/>
      <c r="X381" s="177"/>
      <c r="Y381" s="177"/>
      <c r="Z381" s="177"/>
    </row>
    <row r="382" ht="15.75" customHeight="1">
      <c r="A382" s="178">
        <v>1.69559133E8</v>
      </c>
      <c r="B382" s="179" t="s">
        <v>824</v>
      </c>
      <c r="C382" s="180">
        <v>1.3649971E7</v>
      </c>
      <c r="D382" s="180">
        <v>55311.0</v>
      </c>
      <c r="E382" s="180">
        <v>1814.0</v>
      </c>
      <c r="F382" s="180">
        <v>7719.0</v>
      </c>
      <c r="G382" s="180">
        <v>3609.0</v>
      </c>
      <c r="H382" s="180">
        <v>750.0</v>
      </c>
      <c r="I382" s="180">
        <v>1807.0</v>
      </c>
      <c r="J382" s="180">
        <v>1274.0</v>
      </c>
      <c r="K382" s="180">
        <v>15159.0</v>
      </c>
      <c r="L382" s="180">
        <v>39675.0</v>
      </c>
      <c r="M382" s="175"/>
      <c r="N382" s="175"/>
      <c r="O382" s="175"/>
      <c r="P382" s="175"/>
      <c r="Q382" s="175"/>
      <c r="R382" s="175"/>
      <c r="S382" s="176"/>
      <c r="T382" s="176"/>
      <c r="U382" s="176"/>
      <c r="V382" s="176"/>
      <c r="W382" s="177"/>
      <c r="X382" s="177"/>
      <c r="Y382" s="177"/>
      <c r="Z382" s="177"/>
    </row>
    <row r="383" ht="15.75" customHeight="1">
      <c r="A383" s="178">
        <v>1.72973051E8</v>
      </c>
      <c r="B383" s="179" t="s">
        <v>825</v>
      </c>
      <c r="C383" s="180">
        <v>1.3631899E7</v>
      </c>
      <c r="D383" s="180">
        <v>147852.0</v>
      </c>
      <c r="E383" s="180">
        <v>12069.0</v>
      </c>
      <c r="F383" s="180">
        <v>0.0</v>
      </c>
      <c r="G383" s="180">
        <v>0.0</v>
      </c>
      <c r="H383" s="180">
        <v>873.0</v>
      </c>
      <c r="I383" s="180">
        <v>14436.0</v>
      </c>
      <c r="J383" s="180">
        <v>0.0</v>
      </c>
      <c r="K383" s="180">
        <v>15309.0</v>
      </c>
      <c r="L383" s="180">
        <v>2.95E8</v>
      </c>
      <c r="M383" s="175"/>
      <c r="N383" s="175"/>
      <c r="O383" s="175"/>
      <c r="P383" s="175"/>
      <c r="Q383" s="175"/>
      <c r="R383" s="175"/>
      <c r="S383" s="176"/>
      <c r="T383" s="176"/>
      <c r="U383" s="176"/>
      <c r="V383" s="176"/>
      <c r="W383" s="177"/>
      <c r="X383" s="177"/>
      <c r="Y383" s="177"/>
      <c r="Z383" s="177"/>
    </row>
    <row r="384" ht="15.75" customHeight="1">
      <c r="A384" s="178">
        <v>8.5017119E7</v>
      </c>
      <c r="B384" s="179" t="s">
        <v>826</v>
      </c>
      <c r="C384" s="180">
        <v>1.3624299E7</v>
      </c>
      <c r="D384" s="180">
        <v>3825069.0</v>
      </c>
      <c r="E384" s="180">
        <v>1277315.0</v>
      </c>
      <c r="F384" s="180">
        <v>28557.0</v>
      </c>
      <c r="G384" s="180">
        <v>90085.0</v>
      </c>
      <c r="H384" s="180">
        <v>42642.0</v>
      </c>
      <c r="I384" s="180">
        <v>231856.0</v>
      </c>
      <c r="J384" s="180">
        <v>57503.0</v>
      </c>
      <c r="K384" s="180">
        <v>450643.0</v>
      </c>
      <c r="L384" s="180">
        <v>0.0</v>
      </c>
      <c r="M384" s="175"/>
      <c r="N384" s="175"/>
      <c r="O384" s="175"/>
      <c r="P384" s="175"/>
      <c r="Q384" s="175"/>
      <c r="R384" s="175"/>
      <c r="S384" s="176"/>
      <c r="T384" s="176"/>
      <c r="U384" s="176"/>
      <c r="V384" s="176"/>
      <c r="W384" s="177"/>
      <c r="X384" s="177"/>
      <c r="Y384" s="177"/>
      <c r="Z384" s="177"/>
    </row>
    <row r="385" ht="15.75" customHeight="1">
      <c r="A385" s="178">
        <v>1.69488806E8</v>
      </c>
      <c r="B385" s="179" t="s">
        <v>827</v>
      </c>
      <c r="C385" s="180">
        <v>1.3595035E7</v>
      </c>
      <c r="D385" s="180">
        <v>1263538.0</v>
      </c>
      <c r="E385" s="180">
        <v>744215.0</v>
      </c>
      <c r="F385" s="180">
        <v>17132.0</v>
      </c>
      <c r="G385" s="180">
        <v>68967.0</v>
      </c>
      <c r="H385" s="180">
        <v>30367.0</v>
      </c>
      <c r="I385" s="180">
        <v>62513.0</v>
      </c>
      <c r="J385" s="180">
        <v>18779.0</v>
      </c>
      <c r="K385" s="180">
        <v>197758.0</v>
      </c>
      <c r="L385" s="180">
        <v>0.0</v>
      </c>
      <c r="M385" s="175"/>
      <c r="N385" s="175"/>
      <c r="O385" s="175"/>
      <c r="P385" s="175"/>
      <c r="Q385" s="175"/>
      <c r="R385" s="175"/>
      <c r="S385" s="176"/>
      <c r="T385" s="176"/>
      <c r="U385" s="176"/>
      <c r="V385" s="176"/>
      <c r="W385" s="177"/>
      <c r="X385" s="177"/>
      <c r="Y385" s="177"/>
      <c r="Z385" s="177"/>
    </row>
    <row r="386" ht="15.75" customHeight="1">
      <c r="A386" s="178">
        <v>8.9313952E7</v>
      </c>
      <c r="B386" s="179" t="s">
        <v>828</v>
      </c>
      <c r="C386" s="180">
        <v>1.3592777E7</v>
      </c>
      <c r="D386" s="180">
        <v>1651322.0</v>
      </c>
      <c r="E386" s="180">
        <v>74056.0</v>
      </c>
      <c r="F386" s="180">
        <v>0.0</v>
      </c>
      <c r="G386" s="180">
        <v>1810.0</v>
      </c>
      <c r="H386" s="180">
        <v>3728.0</v>
      </c>
      <c r="I386" s="180">
        <v>27983.0</v>
      </c>
      <c r="J386" s="180">
        <v>67648.0</v>
      </c>
      <c r="K386" s="180">
        <v>101169.0</v>
      </c>
      <c r="L386" s="180">
        <v>1.455442768E9</v>
      </c>
      <c r="M386" s="175"/>
      <c r="N386" s="175"/>
      <c r="O386" s="175"/>
      <c r="P386" s="175"/>
      <c r="Q386" s="175"/>
      <c r="R386" s="175"/>
      <c r="S386" s="176"/>
      <c r="T386" s="176"/>
      <c r="U386" s="176"/>
      <c r="V386" s="176"/>
      <c r="W386" s="177"/>
      <c r="X386" s="177"/>
      <c r="Y386" s="177"/>
      <c r="Z386" s="177"/>
    </row>
    <row r="387" ht="15.75" customHeight="1">
      <c r="A387" s="178">
        <v>1.69020271E8</v>
      </c>
      <c r="B387" s="179" t="s">
        <v>829</v>
      </c>
      <c r="C387" s="180">
        <v>1.3579053E7</v>
      </c>
      <c r="D387" s="180">
        <v>1432906.0</v>
      </c>
      <c r="E387" s="180">
        <v>1675899.0</v>
      </c>
      <c r="F387" s="180">
        <v>11023.0</v>
      </c>
      <c r="G387" s="180">
        <v>4391.0</v>
      </c>
      <c r="H387" s="180">
        <v>0.0</v>
      </c>
      <c r="I387" s="180">
        <v>20536.0</v>
      </c>
      <c r="J387" s="180">
        <v>60828.0</v>
      </c>
      <c r="K387" s="180">
        <v>96778.0</v>
      </c>
      <c r="L387" s="180">
        <v>0.0</v>
      </c>
      <c r="M387" s="175"/>
      <c r="N387" s="175"/>
      <c r="O387" s="175"/>
      <c r="P387" s="175"/>
      <c r="Q387" s="175"/>
      <c r="R387" s="175"/>
      <c r="S387" s="176"/>
      <c r="T387" s="176"/>
      <c r="U387" s="176"/>
      <c r="V387" s="176"/>
      <c r="W387" s="177"/>
      <c r="X387" s="177"/>
      <c r="Y387" s="177"/>
      <c r="Z387" s="177"/>
    </row>
    <row r="388" ht="15.75" customHeight="1">
      <c r="A388" s="178">
        <v>1.69538382E8</v>
      </c>
      <c r="B388" s="179" t="s">
        <v>830</v>
      </c>
      <c r="C388" s="180">
        <v>1.3565024E7</v>
      </c>
      <c r="D388" s="180">
        <v>1598995.0</v>
      </c>
      <c r="E388" s="180">
        <v>721350.0</v>
      </c>
      <c r="F388" s="180">
        <v>45745.0</v>
      </c>
      <c r="G388" s="180">
        <v>90645.0</v>
      </c>
      <c r="H388" s="180">
        <v>80209.0</v>
      </c>
      <c r="I388" s="180">
        <v>104406.0</v>
      </c>
      <c r="J388" s="180">
        <v>2183.0</v>
      </c>
      <c r="K388" s="180">
        <v>323188.0</v>
      </c>
      <c r="L388" s="180">
        <v>0.0</v>
      </c>
      <c r="M388" s="175"/>
      <c r="N388" s="175"/>
      <c r="O388" s="175"/>
      <c r="P388" s="175"/>
      <c r="Q388" s="175"/>
      <c r="R388" s="175"/>
      <c r="S388" s="176"/>
      <c r="T388" s="176"/>
      <c r="U388" s="176"/>
      <c r="V388" s="176"/>
      <c r="W388" s="177"/>
      <c r="X388" s="177"/>
      <c r="Y388" s="177"/>
      <c r="Z388" s="177"/>
    </row>
    <row r="389" ht="15.75" customHeight="1">
      <c r="A389" s="178">
        <v>1.69588952E8</v>
      </c>
      <c r="B389" s="179" t="s">
        <v>831</v>
      </c>
      <c r="C389" s="180">
        <v>1.3474398E7</v>
      </c>
      <c r="D389" s="180">
        <v>5099123.0</v>
      </c>
      <c r="E389" s="180">
        <v>1097295.0</v>
      </c>
      <c r="F389" s="180">
        <v>396546.0</v>
      </c>
      <c r="G389" s="180">
        <v>525502.0</v>
      </c>
      <c r="H389" s="180">
        <v>503680.0</v>
      </c>
      <c r="I389" s="180">
        <v>133613.0</v>
      </c>
      <c r="J389" s="180">
        <v>30898.0</v>
      </c>
      <c r="K389" s="180">
        <v>1590239.0</v>
      </c>
      <c r="L389" s="180">
        <v>7.8251959E7</v>
      </c>
      <c r="M389" s="175"/>
      <c r="N389" s="175"/>
      <c r="O389" s="175"/>
      <c r="P389" s="175"/>
      <c r="Q389" s="175"/>
      <c r="R389" s="175"/>
      <c r="S389" s="176"/>
      <c r="T389" s="176"/>
      <c r="U389" s="176"/>
      <c r="V389" s="176"/>
      <c r="W389" s="177"/>
      <c r="X389" s="177"/>
      <c r="Y389" s="177"/>
      <c r="Z389" s="177"/>
    </row>
    <row r="390" ht="15.75" customHeight="1">
      <c r="A390" s="178">
        <v>1.6956705E8</v>
      </c>
      <c r="B390" s="179" t="s">
        <v>832</v>
      </c>
      <c r="C390" s="180">
        <v>1.3437041E7</v>
      </c>
      <c r="D390" s="180">
        <v>482771.0</v>
      </c>
      <c r="E390" s="180">
        <v>239362.0</v>
      </c>
      <c r="F390" s="180">
        <v>100759.0</v>
      </c>
      <c r="G390" s="180">
        <v>15785.0</v>
      </c>
      <c r="H390" s="180">
        <v>50455.0</v>
      </c>
      <c r="I390" s="180">
        <v>22923.0</v>
      </c>
      <c r="J390" s="180">
        <v>0.0</v>
      </c>
      <c r="K390" s="180">
        <v>189922.0</v>
      </c>
      <c r="L390" s="180">
        <v>0.0</v>
      </c>
      <c r="M390" s="175"/>
      <c r="N390" s="175"/>
      <c r="O390" s="175"/>
      <c r="P390" s="175"/>
      <c r="Q390" s="175"/>
      <c r="R390" s="175"/>
      <c r="S390" s="176"/>
      <c r="T390" s="176"/>
      <c r="U390" s="176"/>
      <c r="V390" s="176"/>
      <c r="W390" s="177"/>
      <c r="X390" s="177"/>
      <c r="Y390" s="177"/>
      <c r="Z390" s="177"/>
    </row>
    <row r="391" ht="15.75" customHeight="1">
      <c r="A391" s="178">
        <v>1.69519858E8</v>
      </c>
      <c r="B391" s="179" t="s">
        <v>833</v>
      </c>
      <c r="C391" s="180">
        <v>1.3395284E7</v>
      </c>
      <c r="D391" s="180">
        <v>2289717.0</v>
      </c>
      <c r="E391" s="180">
        <v>1179801.0</v>
      </c>
      <c r="F391" s="180">
        <v>117095.0</v>
      </c>
      <c r="G391" s="180">
        <v>201089.0</v>
      </c>
      <c r="H391" s="180">
        <v>60875.0</v>
      </c>
      <c r="I391" s="180">
        <v>64508.0</v>
      </c>
      <c r="J391" s="180">
        <v>48777.0</v>
      </c>
      <c r="K391" s="180">
        <v>492344.0</v>
      </c>
      <c r="L391" s="180">
        <v>984296.0</v>
      </c>
      <c r="M391" s="175"/>
      <c r="N391" s="175"/>
      <c r="O391" s="175"/>
      <c r="P391" s="175"/>
      <c r="Q391" s="175"/>
      <c r="R391" s="175"/>
      <c r="S391" s="176"/>
      <c r="T391" s="176"/>
      <c r="U391" s="176"/>
      <c r="V391" s="176"/>
      <c r="W391" s="177"/>
      <c r="X391" s="177"/>
      <c r="Y391" s="177"/>
      <c r="Z391" s="177"/>
    </row>
    <row r="392" ht="15.75" customHeight="1">
      <c r="A392" s="178">
        <v>1.66566986E8</v>
      </c>
      <c r="B392" s="179" t="s">
        <v>834</v>
      </c>
      <c r="C392" s="180">
        <v>1.3394806E7</v>
      </c>
      <c r="D392" s="180">
        <v>3064285.0</v>
      </c>
      <c r="E392" s="180">
        <v>285010.0</v>
      </c>
      <c r="F392" s="180">
        <v>7578.0</v>
      </c>
      <c r="G392" s="180">
        <v>8124.0</v>
      </c>
      <c r="H392" s="180">
        <v>28798.0</v>
      </c>
      <c r="I392" s="180">
        <v>291199.0</v>
      </c>
      <c r="J392" s="180">
        <v>967.0</v>
      </c>
      <c r="K392" s="180">
        <v>336666.0</v>
      </c>
      <c r="L392" s="180">
        <v>2.580904266E9</v>
      </c>
      <c r="M392" s="175"/>
      <c r="N392" s="175"/>
      <c r="O392" s="175"/>
      <c r="P392" s="175"/>
      <c r="Q392" s="175"/>
      <c r="R392" s="175"/>
      <c r="S392" s="176"/>
      <c r="T392" s="176"/>
      <c r="U392" s="176"/>
      <c r="V392" s="176"/>
      <c r="W392" s="177"/>
      <c r="X392" s="177"/>
      <c r="Y392" s="177"/>
      <c r="Z392" s="177"/>
    </row>
    <row r="393" ht="15.75" customHeight="1">
      <c r="A393" s="178">
        <v>1.70150931E8</v>
      </c>
      <c r="B393" s="179" t="s">
        <v>835</v>
      </c>
      <c r="C393" s="180">
        <v>1.3386701E7</v>
      </c>
      <c r="D393" s="180">
        <v>6935035.0</v>
      </c>
      <c r="E393" s="180">
        <v>643731.0</v>
      </c>
      <c r="F393" s="180">
        <v>192986.0</v>
      </c>
      <c r="G393" s="180">
        <v>652051.0</v>
      </c>
      <c r="H393" s="180">
        <v>340669.0</v>
      </c>
      <c r="I393" s="180">
        <v>300230.0</v>
      </c>
      <c r="J393" s="180">
        <v>61368.0</v>
      </c>
      <c r="K393" s="180">
        <v>1547304.0</v>
      </c>
      <c r="L393" s="180">
        <v>7.374531E7</v>
      </c>
      <c r="M393" s="175"/>
      <c r="N393" s="175"/>
      <c r="O393" s="175"/>
      <c r="P393" s="175"/>
      <c r="Q393" s="175"/>
      <c r="R393" s="175"/>
      <c r="S393" s="176"/>
      <c r="T393" s="176"/>
      <c r="U393" s="176"/>
      <c r="V393" s="176"/>
      <c r="W393" s="177"/>
      <c r="X393" s="177"/>
      <c r="Y393" s="177"/>
      <c r="Z393" s="177"/>
    </row>
    <row r="394" ht="15.75" customHeight="1">
      <c r="A394" s="178">
        <v>1.6936428E8</v>
      </c>
      <c r="B394" s="179" t="s">
        <v>836</v>
      </c>
      <c r="C394" s="180">
        <v>1.336883E7</v>
      </c>
      <c r="D394" s="180">
        <v>1105414.0</v>
      </c>
      <c r="E394" s="180">
        <v>972052.0</v>
      </c>
      <c r="F394" s="180">
        <v>12341.0</v>
      </c>
      <c r="G394" s="180">
        <v>44199.0</v>
      </c>
      <c r="H394" s="180">
        <v>18937.0</v>
      </c>
      <c r="I394" s="180">
        <v>44538.0</v>
      </c>
      <c r="J394" s="180">
        <v>24671.0</v>
      </c>
      <c r="K394" s="180">
        <v>144686.0</v>
      </c>
      <c r="L394" s="180">
        <v>4600000.0</v>
      </c>
      <c r="M394" s="175"/>
      <c r="N394" s="175"/>
      <c r="O394" s="175"/>
      <c r="P394" s="175"/>
      <c r="Q394" s="175"/>
      <c r="R394" s="175"/>
      <c r="S394" s="176"/>
      <c r="T394" s="176"/>
      <c r="U394" s="176"/>
      <c r="V394" s="176"/>
      <c r="W394" s="177"/>
      <c r="X394" s="177"/>
      <c r="Y394" s="177"/>
      <c r="Z394" s="177"/>
    </row>
    <row r="395" ht="15.75" customHeight="1">
      <c r="A395" s="178">
        <v>1.69549441E8</v>
      </c>
      <c r="B395" s="179" t="s">
        <v>837</v>
      </c>
      <c r="C395" s="180">
        <v>1.3344365E7</v>
      </c>
      <c r="D395" s="180">
        <v>7962236.0</v>
      </c>
      <c r="E395" s="180">
        <v>690424.0</v>
      </c>
      <c r="F395" s="180">
        <v>245030.0</v>
      </c>
      <c r="G395" s="180">
        <v>1486918.0</v>
      </c>
      <c r="H395" s="180">
        <v>698431.0</v>
      </c>
      <c r="I395" s="180">
        <v>178591.0</v>
      </c>
      <c r="J395" s="180">
        <v>17988.0</v>
      </c>
      <c r="K395" s="180">
        <v>2626958.0</v>
      </c>
      <c r="L395" s="180">
        <v>3.8493831E7</v>
      </c>
      <c r="M395" s="175"/>
      <c r="N395" s="175"/>
      <c r="O395" s="175"/>
      <c r="P395" s="175"/>
      <c r="Q395" s="175"/>
      <c r="R395" s="175"/>
      <c r="S395" s="176"/>
      <c r="T395" s="176"/>
      <c r="U395" s="176"/>
      <c r="V395" s="176"/>
      <c r="W395" s="177"/>
      <c r="X395" s="177"/>
      <c r="Y395" s="177"/>
      <c r="Z395" s="177"/>
    </row>
    <row r="396" ht="15.75" customHeight="1">
      <c r="A396" s="178">
        <v>8.3089592E7</v>
      </c>
      <c r="B396" s="179" t="s">
        <v>838</v>
      </c>
      <c r="C396" s="180">
        <v>1.3270494E7</v>
      </c>
      <c r="D396" s="180">
        <v>1558188.0</v>
      </c>
      <c r="E396" s="180">
        <v>308737.0</v>
      </c>
      <c r="F396" s="180">
        <v>277230.0</v>
      </c>
      <c r="G396" s="180">
        <v>452195.0</v>
      </c>
      <c r="H396" s="180">
        <v>83063.0</v>
      </c>
      <c r="I396" s="180">
        <v>26610.0</v>
      </c>
      <c r="J396" s="180">
        <v>0.0</v>
      </c>
      <c r="K396" s="180">
        <v>839098.0</v>
      </c>
      <c r="L396" s="180">
        <v>2.9811988E7</v>
      </c>
      <c r="M396" s="175"/>
      <c r="N396" s="175"/>
      <c r="O396" s="175"/>
      <c r="P396" s="175"/>
      <c r="Q396" s="175"/>
      <c r="R396" s="175"/>
      <c r="S396" s="176"/>
      <c r="T396" s="176"/>
      <c r="U396" s="176"/>
      <c r="V396" s="176"/>
      <c r="W396" s="177"/>
      <c r="X396" s="177"/>
      <c r="Y396" s="177"/>
      <c r="Z396" s="177"/>
    </row>
    <row r="397" ht="15.75" customHeight="1">
      <c r="A397" s="178">
        <v>1.70676852E8</v>
      </c>
      <c r="B397" s="179" t="s">
        <v>839</v>
      </c>
      <c r="C397" s="180">
        <v>1.3251111E7</v>
      </c>
      <c r="D397" s="180">
        <v>142691.0</v>
      </c>
      <c r="E397" s="180">
        <v>17010.0</v>
      </c>
      <c r="F397" s="180">
        <v>27128.0</v>
      </c>
      <c r="G397" s="180">
        <v>47606.0</v>
      </c>
      <c r="H397" s="180">
        <v>2391.0</v>
      </c>
      <c r="I397" s="180">
        <v>3249.0</v>
      </c>
      <c r="J397" s="180">
        <v>0.0</v>
      </c>
      <c r="K397" s="180">
        <v>80374.0</v>
      </c>
      <c r="L397" s="180">
        <v>391002.0</v>
      </c>
      <c r="M397" s="175"/>
      <c r="N397" s="175"/>
      <c r="O397" s="175"/>
      <c r="P397" s="175"/>
      <c r="Q397" s="175"/>
      <c r="R397" s="175"/>
      <c r="S397" s="176"/>
      <c r="T397" s="176"/>
      <c r="U397" s="176"/>
      <c r="V397" s="176"/>
      <c r="W397" s="177"/>
      <c r="X397" s="177"/>
      <c r="Y397" s="177"/>
      <c r="Z397" s="177"/>
    </row>
    <row r="398" ht="15.75" customHeight="1">
      <c r="A398" s="178">
        <v>1.71508795E8</v>
      </c>
      <c r="B398" s="179" t="s">
        <v>840</v>
      </c>
      <c r="C398" s="180">
        <v>1.3238582E7</v>
      </c>
      <c r="D398" s="180">
        <v>4907182.0</v>
      </c>
      <c r="E398" s="180">
        <v>470099.0</v>
      </c>
      <c r="F398" s="180">
        <v>252911.0</v>
      </c>
      <c r="G398" s="180">
        <v>24749.0</v>
      </c>
      <c r="H398" s="180">
        <v>28478.0</v>
      </c>
      <c r="I398" s="180">
        <v>443731.0</v>
      </c>
      <c r="J398" s="180">
        <v>12794.0</v>
      </c>
      <c r="K398" s="180">
        <v>762663.0</v>
      </c>
      <c r="L398" s="180">
        <v>1.631069151E9</v>
      </c>
      <c r="M398" s="175"/>
      <c r="N398" s="175"/>
      <c r="O398" s="175"/>
      <c r="P398" s="175"/>
      <c r="Q398" s="175"/>
      <c r="R398" s="175"/>
      <c r="S398" s="176"/>
      <c r="T398" s="176"/>
      <c r="U398" s="176"/>
      <c r="V398" s="176"/>
      <c r="W398" s="177"/>
      <c r="X398" s="177"/>
      <c r="Y398" s="177"/>
      <c r="Z398" s="177"/>
    </row>
    <row r="399" ht="15.75" customHeight="1">
      <c r="A399" s="178">
        <v>1.71198093E8</v>
      </c>
      <c r="B399" s="179" t="s">
        <v>841</v>
      </c>
      <c r="C399" s="180">
        <v>1.3226986E7</v>
      </c>
      <c r="D399" s="180">
        <v>120182.0</v>
      </c>
      <c r="E399" s="180">
        <v>0.0</v>
      </c>
      <c r="F399" s="180">
        <v>362.0</v>
      </c>
      <c r="G399" s="180">
        <v>126.0</v>
      </c>
      <c r="H399" s="180">
        <v>13062.0</v>
      </c>
      <c r="I399" s="180">
        <v>6761.0</v>
      </c>
      <c r="J399" s="180">
        <v>0.0</v>
      </c>
      <c r="K399" s="180">
        <v>20311.0</v>
      </c>
      <c r="L399" s="180">
        <v>1.588719E7</v>
      </c>
      <c r="M399" s="175"/>
      <c r="N399" s="175"/>
      <c r="O399" s="175"/>
      <c r="P399" s="175"/>
      <c r="Q399" s="175"/>
      <c r="R399" s="175"/>
      <c r="S399" s="176"/>
      <c r="T399" s="176"/>
      <c r="U399" s="176"/>
      <c r="V399" s="176"/>
      <c r="W399" s="177"/>
      <c r="X399" s="177"/>
      <c r="Y399" s="177"/>
      <c r="Z399" s="177"/>
    </row>
    <row r="400" ht="15.75" customHeight="1">
      <c r="A400" s="178">
        <v>1.6954153E8</v>
      </c>
      <c r="B400" s="179" t="s">
        <v>842</v>
      </c>
      <c r="C400" s="180">
        <v>1.3128037E7</v>
      </c>
      <c r="D400" s="180">
        <v>2921260.0</v>
      </c>
      <c r="E400" s="180">
        <v>1001934.0</v>
      </c>
      <c r="F400" s="180">
        <v>46444.0</v>
      </c>
      <c r="G400" s="180">
        <v>111337.0</v>
      </c>
      <c r="H400" s="180">
        <v>612672.0</v>
      </c>
      <c r="I400" s="180">
        <v>23861.0</v>
      </c>
      <c r="J400" s="180">
        <v>0.0</v>
      </c>
      <c r="K400" s="180">
        <v>794314.0</v>
      </c>
      <c r="L400" s="180">
        <v>0.0</v>
      </c>
      <c r="M400" s="175"/>
      <c r="N400" s="175"/>
      <c r="O400" s="175"/>
      <c r="P400" s="175"/>
      <c r="Q400" s="175"/>
      <c r="R400" s="175"/>
      <c r="S400" s="176"/>
      <c r="T400" s="176"/>
      <c r="U400" s="176"/>
      <c r="V400" s="176"/>
      <c r="W400" s="177"/>
      <c r="X400" s="177"/>
      <c r="Y400" s="177"/>
      <c r="Z400" s="177"/>
    </row>
    <row r="401" ht="15.75" customHeight="1">
      <c r="A401" s="178">
        <v>1.69520124E8</v>
      </c>
      <c r="B401" s="179" t="s">
        <v>843</v>
      </c>
      <c r="C401" s="180">
        <v>1.3000861E7</v>
      </c>
      <c r="D401" s="180">
        <v>519949.0</v>
      </c>
      <c r="E401" s="180">
        <v>4876.0</v>
      </c>
      <c r="F401" s="180">
        <v>28727.0</v>
      </c>
      <c r="G401" s="180">
        <v>15175.0</v>
      </c>
      <c r="H401" s="180">
        <v>21886.0</v>
      </c>
      <c r="I401" s="180">
        <v>39631.0</v>
      </c>
      <c r="J401" s="180">
        <v>0.0</v>
      </c>
      <c r="K401" s="180">
        <v>105419.0</v>
      </c>
      <c r="L401" s="180">
        <v>0.0</v>
      </c>
      <c r="M401" s="174" t="s">
        <v>4</v>
      </c>
      <c r="N401" s="174" t="s">
        <v>5</v>
      </c>
      <c r="O401" s="174" t="s">
        <v>439</v>
      </c>
      <c r="P401" s="174" t="s">
        <v>440</v>
      </c>
      <c r="Q401" s="174" t="s">
        <v>441</v>
      </c>
      <c r="R401" s="174" t="s">
        <v>373</v>
      </c>
      <c r="S401" s="174" t="s">
        <v>374</v>
      </c>
      <c r="T401" s="174" t="s">
        <v>375</v>
      </c>
      <c r="U401" s="174" t="s">
        <v>442</v>
      </c>
      <c r="V401" s="174" t="s">
        <v>443</v>
      </c>
      <c r="W401" s="177"/>
      <c r="X401" s="177"/>
      <c r="Y401" s="177"/>
      <c r="Z401" s="177"/>
    </row>
    <row r="402" ht="15.75" customHeight="1">
      <c r="A402" s="178">
        <v>1.70814397E8</v>
      </c>
      <c r="B402" s="179" t="s">
        <v>844</v>
      </c>
      <c r="C402" s="180">
        <v>1.2920465E7</v>
      </c>
      <c r="D402" s="180">
        <v>181105.0</v>
      </c>
      <c r="E402" s="180">
        <v>0.0</v>
      </c>
      <c r="F402" s="180">
        <v>109388.0</v>
      </c>
      <c r="G402" s="180">
        <v>36398.0</v>
      </c>
      <c r="H402" s="180">
        <v>8058.0</v>
      </c>
      <c r="I402" s="180">
        <v>5420.0</v>
      </c>
      <c r="J402" s="180">
        <v>0.0</v>
      </c>
      <c r="K402" s="180">
        <v>159264.0</v>
      </c>
      <c r="L402" s="180">
        <v>2.14241388E9</v>
      </c>
      <c r="M402" s="181">
        <f t="shared" ref="M402:V402" si="1">SUM(C2:C401)</f>
        <v>10586915500</v>
      </c>
      <c r="N402" s="181">
        <f t="shared" si="1"/>
        <v>57680101731</v>
      </c>
      <c r="O402" s="181">
        <f t="shared" si="1"/>
        <v>730013317</v>
      </c>
      <c r="P402" s="181">
        <f t="shared" si="1"/>
        <v>1532391087</v>
      </c>
      <c r="Q402" s="181">
        <f t="shared" si="1"/>
        <v>422592774</v>
      </c>
      <c r="R402" s="181">
        <f t="shared" si="1"/>
        <v>412702875</v>
      </c>
      <c r="S402" s="181">
        <f t="shared" si="1"/>
        <v>2872006656</v>
      </c>
      <c r="T402" s="181">
        <f t="shared" si="1"/>
        <v>1307878003</v>
      </c>
      <c r="U402" s="181">
        <f t="shared" si="1"/>
        <v>6547571395</v>
      </c>
      <c r="V402" s="181">
        <f t="shared" si="1"/>
        <v>436113942135</v>
      </c>
      <c r="W402" s="177"/>
      <c r="X402" s="177"/>
      <c r="Y402" s="177"/>
      <c r="Z402" s="177"/>
    </row>
    <row r="403" ht="15.75" customHeight="1">
      <c r="A403" s="178">
        <v>1.69530953E8</v>
      </c>
      <c r="B403" s="179" t="s">
        <v>845</v>
      </c>
      <c r="C403" s="180">
        <v>1.2876848E7</v>
      </c>
      <c r="D403" s="180">
        <v>2381027.0</v>
      </c>
      <c r="E403" s="180">
        <v>1568705.0</v>
      </c>
      <c r="F403" s="180">
        <v>170145.0</v>
      </c>
      <c r="G403" s="180">
        <v>29272.0</v>
      </c>
      <c r="H403" s="180">
        <v>29121.0</v>
      </c>
      <c r="I403" s="180">
        <v>101453.0</v>
      </c>
      <c r="J403" s="180">
        <v>57872.0</v>
      </c>
      <c r="K403" s="180">
        <v>387863.0</v>
      </c>
      <c r="L403" s="180">
        <v>2000000.0</v>
      </c>
      <c r="M403" s="175"/>
      <c r="N403" s="175"/>
      <c r="O403" s="175"/>
      <c r="P403" s="175"/>
      <c r="Q403" s="175"/>
      <c r="R403" s="175"/>
      <c r="S403" s="176"/>
      <c r="T403" s="176"/>
      <c r="U403" s="176"/>
      <c r="V403" s="176"/>
      <c r="W403" s="177"/>
      <c r="X403" s="177"/>
      <c r="Y403" s="177"/>
      <c r="Z403" s="177"/>
    </row>
    <row r="404" ht="15.75" customHeight="1">
      <c r="A404" s="178">
        <v>1.69473835E8</v>
      </c>
      <c r="B404" s="179" t="s">
        <v>846</v>
      </c>
      <c r="C404" s="180">
        <v>1.2843103E7</v>
      </c>
      <c r="D404" s="180">
        <v>1932237.0</v>
      </c>
      <c r="E404" s="180">
        <v>135108.0</v>
      </c>
      <c r="F404" s="180">
        <v>468149.0</v>
      </c>
      <c r="G404" s="180">
        <v>408591.0</v>
      </c>
      <c r="H404" s="180">
        <v>171319.0</v>
      </c>
      <c r="I404" s="180">
        <v>33615.0</v>
      </c>
      <c r="J404" s="180">
        <v>0.0</v>
      </c>
      <c r="K404" s="180">
        <v>1081674.0</v>
      </c>
      <c r="L404" s="180">
        <v>4434746.0</v>
      </c>
      <c r="M404" s="175"/>
      <c r="N404" s="175"/>
      <c r="O404" s="175"/>
      <c r="P404" s="175"/>
      <c r="Q404" s="175"/>
      <c r="R404" s="175"/>
      <c r="S404" s="176"/>
      <c r="T404" s="176"/>
      <c r="U404" s="176"/>
      <c r="V404" s="176"/>
      <c r="W404" s="177"/>
      <c r="X404" s="177"/>
      <c r="Y404" s="177"/>
      <c r="Z404" s="177"/>
    </row>
    <row r="405" ht="15.75" customHeight="1">
      <c r="A405" s="178">
        <v>1.69534816E8</v>
      </c>
      <c r="B405" s="179" t="s">
        <v>847</v>
      </c>
      <c r="C405" s="180">
        <v>1.2836956E7</v>
      </c>
      <c r="D405" s="180">
        <v>263019.0</v>
      </c>
      <c r="E405" s="180">
        <v>285896.0</v>
      </c>
      <c r="F405" s="180">
        <v>7527.0</v>
      </c>
      <c r="G405" s="180">
        <v>5121.0</v>
      </c>
      <c r="H405" s="180">
        <v>3583.0</v>
      </c>
      <c r="I405" s="180">
        <v>23694.0</v>
      </c>
      <c r="J405" s="180">
        <v>0.0</v>
      </c>
      <c r="K405" s="180">
        <v>39925.0</v>
      </c>
      <c r="L405" s="180">
        <v>0.0</v>
      </c>
      <c r="M405" s="175"/>
      <c r="N405" s="175"/>
      <c r="O405" s="175"/>
      <c r="P405" s="175"/>
      <c r="Q405" s="175"/>
      <c r="R405" s="175"/>
      <c r="S405" s="176"/>
      <c r="T405" s="176"/>
      <c r="U405" s="176"/>
      <c r="V405" s="176"/>
      <c r="W405" s="177"/>
      <c r="X405" s="177"/>
      <c r="Y405" s="177"/>
      <c r="Z405" s="177"/>
    </row>
    <row r="406" ht="15.75" customHeight="1">
      <c r="A406" s="178">
        <v>1.69585547E8</v>
      </c>
      <c r="B406" s="179" t="s">
        <v>848</v>
      </c>
      <c r="C406" s="180">
        <v>1.2802313E7</v>
      </c>
      <c r="D406" s="180">
        <v>671160.0</v>
      </c>
      <c r="E406" s="180">
        <v>46184.0</v>
      </c>
      <c r="F406" s="180">
        <v>47462.0</v>
      </c>
      <c r="G406" s="180">
        <v>204199.0</v>
      </c>
      <c r="H406" s="180">
        <v>7165.0</v>
      </c>
      <c r="I406" s="180">
        <v>22461.0</v>
      </c>
      <c r="J406" s="180">
        <v>0.0</v>
      </c>
      <c r="K406" s="180">
        <v>281287.0</v>
      </c>
      <c r="L406" s="180">
        <v>0.0</v>
      </c>
      <c r="M406" s="175"/>
      <c r="N406" s="175"/>
      <c r="O406" s="175"/>
      <c r="P406" s="175"/>
      <c r="Q406" s="175"/>
      <c r="R406" s="175"/>
      <c r="S406" s="176"/>
      <c r="T406" s="176"/>
      <c r="U406" s="176"/>
      <c r="V406" s="176"/>
      <c r="W406" s="177"/>
      <c r="X406" s="177"/>
      <c r="Y406" s="177"/>
      <c r="Z406" s="177"/>
    </row>
    <row r="407" ht="15.75" customHeight="1">
      <c r="A407" s="178">
        <v>1.69196533E8</v>
      </c>
      <c r="B407" s="179" t="s">
        <v>849</v>
      </c>
      <c r="C407" s="180">
        <v>1.2790355E7</v>
      </c>
      <c r="D407" s="180">
        <v>515547.0</v>
      </c>
      <c r="E407" s="180">
        <v>36186.0</v>
      </c>
      <c r="F407" s="180">
        <v>135535.0</v>
      </c>
      <c r="G407" s="180">
        <v>72548.0</v>
      </c>
      <c r="H407" s="180">
        <v>4376.0</v>
      </c>
      <c r="I407" s="180">
        <v>29296.0</v>
      </c>
      <c r="J407" s="180">
        <v>1644.0</v>
      </c>
      <c r="K407" s="180">
        <v>243399.0</v>
      </c>
      <c r="L407" s="180">
        <v>4.111740694E9</v>
      </c>
      <c r="M407" s="175"/>
      <c r="N407" s="175"/>
      <c r="O407" s="175"/>
      <c r="P407" s="175"/>
      <c r="Q407" s="175"/>
      <c r="R407" s="175"/>
      <c r="S407" s="176"/>
      <c r="T407" s="176"/>
      <c r="U407" s="176"/>
      <c r="V407" s="176"/>
      <c r="W407" s="177"/>
      <c r="X407" s="177"/>
      <c r="Y407" s="177"/>
      <c r="Z407" s="177"/>
    </row>
    <row r="408" ht="15.75" customHeight="1">
      <c r="A408" s="178">
        <v>1.01331063E8</v>
      </c>
      <c r="B408" s="179" t="s">
        <v>850</v>
      </c>
      <c r="C408" s="180">
        <v>1.277744E7</v>
      </c>
      <c r="D408" s="180">
        <v>1325277.0</v>
      </c>
      <c r="E408" s="180">
        <v>1611188.0</v>
      </c>
      <c r="F408" s="180">
        <v>12678.0</v>
      </c>
      <c r="G408" s="180">
        <v>953.0</v>
      </c>
      <c r="H408" s="180">
        <v>5784.0</v>
      </c>
      <c r="I408" s="180">
        <v>95758.0</v>
      </c>
      <c r="J408" s="180">
        <v>17006.0</v>
      </c>
      <c r="K408" s="180">
        <v>132179.0</v>
      </c>
      <c r="L408" s="180">
        <v>1.919798629E9</v>
      </c>
      <c r="M408" s="175"/>
      <c r="N408" s="175"/>
      <c r="O408" s="175"/>
      <c r="P408" s="175"/>
      <c r="Q408" s="175"/>
      <c r="R408" s="175"/>
      <c r="S408" s="176"/>
      <c r="T408" s="176"/>
      <c r="U408" s="176"/>
      <c r="V408" s="176"/>
      <c r="W408" s="177"/>
      <c r="X408" s="177"/>
      <c r="Y408" s="177"/>
      <c r="Z408" s="177"/>
    </row>
    <row r="409" ht="15.75" customHeight="1">
      <c r="A409" s="178">
        <v>1.5923672E8</v>
      </c>
      <c r="B409" s="179" t="s">
        <v>851</v>
      </c>
      <c r="C409" s="180">
        <v>1.2769119E7</v>
      </c>
      <c r="D409" s="180">
        <v>2.7021405E7</v>
      </c>
      <c r="E409" s="180">
        <v>1201889.0</v>
      </c>
      <c r="F409" s="180">
        <v>1146289.0</v>
      </c>
      <c r="G409" s="180">
        <v>1566867.0</v>
      </c>
      <c r="H409" s="180">
        <v>1234211.0</v>
      </c>
      <c r="I409" s="180">
        <v>1641637.0</v>
      </c>
      <c r="J409" s="180">
        <v>115260.0</v>
      </c>
      <c r="K409" s="180">
        <v>5704264.0</v>
      </c>
      <c r="L409" s="180">
        <v>3.48960433E8</v>
      </c>
      <c r="M409" s="175"/>
      <c r="N409" s="175"/>
      <c r="O409" s="175"/>
      <c r="P409" s="175"/>
      <c r="Q409" s="175"/>
      <c r="R409" s="175"/>
      <c r="S409" s="176"/>
      <c r="T409" s="176"/>
      <c r="U409" s="176"/>
      <c r="V409" s="176"/>
      <c r="W409" s="177"/>
      <c r="X409" s="177"/>
      <c r="Y409" s="177"/>
      <c r="Z409" s="177"/>
    </row>
    <row r="410" ht="15.75" customHeight="1">
      <c r="A410" s="178">
        <v>1.69529265E8</v>
      </c>
      <c r="B410" s="179" t="s">
        <v>852</v>
      </c>
      <c r="C410" s="180">
        <v>1.2713949E7</v>
      </c>
      <c r="D410" s="180">
        <v>653511.0</v>
      </c>
      <c r="E410" s="180">
        <v>135582.0</v>
      </c>
      <c r="F410" s="180">
        <v>7067.0</v>
      </c>
      <c r="G410" s="180">
        <v>59841.0</v>
      </c>
      <c r="H410" s="180">
        <v>42934.0</v>
      </c>
      <c r="I410" s="180">
        <v>36068.0</v>
      </c>
      <c r="J410" s="180">
        <v>0.0</v>
      </c>
      <c r="K410" s="180">
        <v>145910.0</v>
      </c>
      <c r="L410" s="180">
        <v>0.0</v>
      </c>
      <c r="M410" s="175"/>
      <c r="N410" s="175"/>
      <c r="O410" s="175"/>
      <c r="P410" s="175"/>
      <c r="Q410" s="175"/>
      <c r="R410" s="175"/>
      <c r="S410" s="176"/>
      <c r="T410" s="176"/>
      <c r="U410" s="176"/>
      <c r="V410" s="176"/>
      <c r="W410" s="177"/>
      <c r="X410" s="177"/>
      <c r="Y410" s="177"/>
      <c r="Z410" s="177"/>
    </row>
    <row r="411" ht="15.75" customHeight="1">
      <c r="A411" s="178">
        <v>1.42188258E8</v>
      </c>
      <c r="B411" s="179" t="s">
        <v>853</v>
      </c>
      <c r="C411" s="180">
        <v>1.2695446E7</v>
      </c>
      <c r="D411" s="180">
        <v>2769498.0</v>
      </c>
      <c r="E411" s="180">
        <v>888243.0</v>
      </c>
      <c r="F411" s="180">
        <v>267594.0</v>
      </c>
      <c r="G411" s="180">
        <v>669066.0</v>
      </c>
      <c r="H411" s="180">
        <v>130437.0</v>
      </c>
      <c r="I411" s="180">
        <v>81268.0</v>
      </c>
      <c r="J411" s="180">
        <v>2171.0</v>
      </c>
      <c r="K411" s="180">
        <v>1150536.0</v>
      </c>
      <c r="L411" s="180">
        <v>1238758.0</v>
      </c>
      <c r="M411" s="175"/>
      <c r="N411" s="175"/>
      <c r="O411" s="175"/>
      <c r="P411" s="175"/>
      <c r="Q411" s="175"/>
      <c r="R411" s="175"/>
      <c r="S411" s="176"/>
      <c r="T411" s="176"/>
      <c r="U411" s="176"/>
      <c r="V411" s="176"/>
      <c r="W411" s="177"/>
      <c r="X411" s="177"/>
      <c r="Y411" s="177"/>
      <c r="Z411" s="177"/>
    </row>
    <row r="412" ht="15.75" customHeight="1">
      <c r="A412" s="178">
        <v>1.69301432E8</v>
      </c>
      <c r="B412" s="179" t="s">
        <v>854</v>
      </c>
      <c r="C412" s="180">
        <v>1.2680525E7</v>
      </c>
      <c r="D412" s="180">
        <v>704997.0</v>
      </c>
      <c r="E412" s="180">
        <v>127010.0</v>
      </c>
      <c r="F412" s="180">
        <v>146186.0</v>
      </c>
      <c r="G412" s="180">
        <v>56310.0</v>
      </c>
      <c r="H412" s="180">
        <v>51120.0</v>
      </c>
      <c r="I412" s="180">
        <v>35866.0</v>
      </c>
      <c r="J412" s="180">
        <v>0.0</v>
      </c>
      <c r="K412" s="180">
        <v>289482.0</v>
      </c>
      <c r="L412" s="180">
        <v>2.811977458E9</v>
      </c>
      <c r="M412" s="175"/>
      <c r="N412" s="175"/>
      <c r="O412" s="175"/>
      <c r="P412" s="175"/>
      <c r="Q412" s="175"/>
      <c r="R412" s="175"/>
      <c r="S412" s="176"/>
      <c r="T412" s="176"/>
      <c r="U412" s="176"/>
      <c r="V412" s="176"/>
      <c r="W412" s="177"/>
      <c r="X412" s="177"/>
      <c r="Y412" s="177"/>
      <c r="Z412" s="177"/>
    </row>
    <row r="413" ht="15.75" customHeight="1">
      <c r="A413" s="178">
        <v>1.23775869E8</v>
      </c>
      <c r="B413" s="179" t="s">
        <v>855</v>
      </c>
      <c r="C413" s="180">
        <v>1.2623794E7</v>
      </c>
      <c r="D413" s="180">
        <v>0.0</v>
      </c>
      <c r="E413" s="180">
        <v>0.0</v>
      </c>
      <c r="F413" s="180">
        <v>0.0</v>
      </c>
      <c r="G413" s="180">
        <v>0.0</v>
      </c>
      <c r="H413" s="180">
        <v>0.0</v>
      </c>
      <c r="I413" s="180">
        <v>0.0</v>
      </c>
      <c r="J413" s="180">
        <v>0.0</v>
      </c>
      <c r="K413" s="180">
        <v>0.0</v>
      </c>
      <c r="L413" s="180">
        <v>2.666405229E9</v>
      </c>
      <c r="M413" s="175"/>
      <c r="N413" s="175"/>
      <c r="O413" s="175"/>
      <c r="P413" s="175"/>
      <c r="Q413" s="175"/>
      <c r="R413" s="175"/>
      <c r="S413" s="176"/>
      <c r="T413" s="176"/>
      <c r="U413" s="176"/>
      <c r="V413" s="176"/>
      <c r="W413" s="177"/>
      <c r="X413" s="177"/>
      <c r="Y413" s="177"/>
      <c r="Z413" s="177"/>
    </row>
    <row r="414" ht="15.75" customHeight="1">
      <c r="A414" s="178">
        <v>1.69399804E8</v>
      </c>
      <c r="B414" s="179" t="s">
        <v>856</v>
      </c>
      <c r="C414" s="180">
        <v>1.2437743E7</v>
      </c>
      <c r="D414" s="180">
        <v>1.0576883E7</v>
      </c>
      <c r="E414" s="180">
        <v>472934.0</v>
      </c>
      <c r="F414" s="180">
        <v>249359.0</v>
      </c>
      <c r="G414" s="180">
        <v>872680.0</v>
      </c>
      <c r="H414" s="180">
        <v>486508.0</v>
      </c>
      <c r="I414" s="180">
        <v>668350.0</v>
      </c>
      <c r="J414" s="180">
        <v>7606.0</v>
      </c>
      <c r="K414" s="180">
        <v>2284503.0</v>
      </c>
      <c r="L414" s="180">
        <v>1.8216058E8</v>
      </c>
      <c r="M414" s="175"/>
      <c r="N414" s="175"/>
      <c r="O414" s="175"/>
      <c r="P414" s="175"/>
      <c r="Q414" s="175"/>
      <c r="R414" s="175"/>
      <c r="S414" s="176"/>
      <c r="T414" s="176"/>
      <c r="U414" s="176"/>
      <c r="V414" s="176"/>
      <c r="W414" s="177"/>
      <c r="X414" s="177"/>
      <c r="Y414" s="177"/>
      <c r="Z414" s="177"/>
    </row>
    <row r="415" ht="15.75" customHeight="1">
      <c r="A415" s="178">
        <v>1.69526602E8</v>
      </c>
      <c r="B415" s="179" t="s">
        <v>857</v>
      </c>
      <c r="C415" s="180">
        <v>1.2397213E7</v>
      </c>
      <c r="D415" s="180">
        <v>2283939.0</v>
      </c>
      <c r="E415" s="180">
        <v>728486.0</v>
      </c>
      <c r="F415" s="180">
        <v>233789.0</v>
      </c>
      <c r="G415" s="180">
        <v>442141.0</v>
      </c>
      <c r="H415" s="180">
        <v>39285.0</v>
      </c>
      <c r="I415" s="180">
        <v>72260.0</v>
      </c>
      <c r="J415" s="180">
        <v>23658.0</v>
      </c>
      <c r="K415" s="180">
        <v>811133.0</v>
      </c>
      <c r="L415" s="180">
        <v>638534.0</v>
      </c>
      <c r="M415" s="175"/>
      <c r="N415" s="175"/>
      <c r="O415" s="175"/>
      <c r="P415" s="175"/>
      <c r="Q415" s="175"/>
      <c r="R415" s="175"/>
      <c r="S415" s="176"/>
      <c r="T415" s="176"/>
      <c r="U415" s="176"/>
      <c r="V415" s="176"/>
      <c r="W415" s="177"/>
      <c r="X415" s="177"/>
      <c r="Y415" s="177"/>
      <c r="Z415" s="177"/>
    </row>
    <row r="416" ht="15.75" customHeight="1">
      <c r="A416" s="178">
        <v>1.69480617E8</v>
      </c>
      <c r="B416" s="179" t="s">
        <v>858</v>
      </c>
      <c r="C416" s="180">
        <v>1.2356058E7</v>
      </c>
      <c r="D416" s="180">
        <v>2467425.0</v>
      </c>
      <c r="E416" s="180">
        <v>1160986.0</v>
      </c>
      <c r="F416" s="180">
        <v>148205.0</v>
      </c>
      <c r="G416" s="180">
        <v>291331.0</v>
      </c>
      <c r="H416" s="180">
        <v>109583.0</v>
      </c>
      <c r="I416" s="180">
        <v>87313.0</v>
      </c>
      <c r="J416" s="180">
        <v>27183.0</v>
      </c>
      <c r="K416" s="180">
        <v>663615.0</v>
      </c>
      <c r="L416" s="180">
        <v>802964.0</v>
      </c>
      <c r="M416" s="175"/>
      <c r="N416" s="175"/>
      <c r="O416" s="175"/>
      <c r="P416" s="175"/>
      <c r="Q416" s="175"/>
      <c r="R416" s="175"/>
      <c r="S416" s="176"/>
      <c r="T416" s="176"/>
      <c r="U416" s="176"/>
      <c r="V416" s="176"/>
      <c r="W416" s="177"/>
      <c r="X416" s="177"/>
      <c r="Y416" s="177"/>
      <c r="Z416" s="177"/>
    </row>
    <row r="417" ht="15.75" customHeight="1">
      <c r="A417" s="178">
        <v>1.69471926E8</v>
      </c>
      <c r="B417" s="179" t="s">
        <v>859</v>
      </c>
      <c r="C417" s="180">
        <v>1.2319362E7</v>
      </c>
      <c r="D417" s="180">
        <v>130824.0</v>
      </c>
      <c r="E417" s="180">
        <v>5174.0</v>
      </c>
      <c r="F417" s="180">
        <v>26214.0</v>
      </c>
      <c r="G417" s="180">
        <v>35279.0</v>
      </c>
      <c r="H417" s="180">
        <v>8586.0</v>
      </c>
      <c r="I417" s="180">
        <v>2068.0</v>
      </c>
      <c r="J417" s="180">
        <v>0.0</v>
      </c>
      <c r="K417" s="180">
        <v>72147.0</v>
      </c>
      <c r="L417" s="180">
        <v>0.0</v>
      </c>
      <c r="M417" s="175"/>
      <c r="N417" s="175"/>
      <c r="O417" s="175"/>
      <c r="P417" s="175"/>
      <c r="Q417" s="175"/>
      <c r="R417" s="175"/>
      <c r="S417" s="176"/>
      <c r="T417" s="176"/>
      <c r="U417" s="176"/>
      <c r="V417" s="176"/>
      <c r="W417" s="177"/>
      <c r="X417" s="177"/>
      <c r="Y417" s="177"/>
      <c r="Z417" s="177"/>
    </row>
    <row r="418" ht="15.75" customHeight="1">
      <c r="A418" s="178">
        <v>8.706827E7</v>
      </c>
      <c r="B418" s="179" t="s">
        <v>860</v>
      </c>
      <c r="C418" s="180">
        <v>1.2296586E7</v>
      </c>
      <c r="D418" s="180">
        <v>459850.0</v>
      </c>
      <c r="E418" s="180">
        <v>0.0</v>
      </c>
      <c r="F418" s="180">
        <v>0.0</v>
      </c>
      <c r="G418" s="180">
        <v>0.0</v>
      </c>
      <c r="H418" s="180">
        <v>0.0</v>
      </c>
      <c r="I418" s="180">
        <v>45985.0</v>
      </c>
      <c r="J418" s="180">
        <v>0.0</v>
      </c>
      <c r="K418" s="180">
        <v>45985.0</v>
      </c>
      <c r="L418" s="180">
        <v>1.15734288E8</v>
      </c>
      <c r="M418" s="175"/>
      <c r="N418" s="175"/>
      <c r="O418" s="175"/>
      <c r="P418" s="175"/>
      <c r="Q418" s="175"/>
      <c r="R418" s="175"/>
      <c r="S418" s="176"/>
      <c r="T418" s="176"/>
      <c r="U418" s="176"/>
      <c r="V418" s="176"/>
      <c r="W418" s="177"/>
      <c r="X418" s="177"/>
      <c r="Y418" s="177"/>
      <c r="Z418" s="177"/>
    </row>
    <row r="419" ht="15.75" customHeight="1">
      <c r="A419" s="178">
        <v>1.69556711E8</v>
      </c>
      <c r="B419" s="179" t="s">
        <v>861</v>
      </c>
      <c r="C419" s="180">
        <v>1.2239046E7</v>
      </c>
      <c r="D419" s="180">
        <v>2287967.0</v>
      </c>
      <c r="E419" s="180">
        <v>363701.0</v>
      </c>
      <c r="F419" s="180">
        <v>40376.0</v>
      </c>
      <c r="G419" s="180">
        <v>57122.0</v>
      </c>
      <c r="H419" s="180">
        <v>31782.0</v>
      </c>
      <c r="I419" s="180">
        <v>175300.0</v>
      </c>
      <c r="J419" s="180">
        <v>14276.0</v>
      </c>
      <c r="K419" s="180">
        <v>318856.0</v>
      </c>
      <c r="L419" s="180">
        <v>0.0</v>
      </c>
      <c r="M419" s="175"/>
      <c r="N419" s="175"/>
      <c r="O419" s="175"/>
      <c r="P419" s="175"/>
      <c r="Q419" s="175"/>
      <c r="R419" s="175"/>
      <c r="S419" s="176"/>
      <c r="T419" s="176"/>
      <c r="U419" s="176"/>
      <c r="V419" s="176"/>
      <c r="W419" s="177"/>
      <c r="X419" s="177"/>
      <c r="Y419" s="177"/>
      <c r="Z419" s="177"/>
    </row>
    <row r="420" ht="15.75" customHeight="1">
      <c r="A420" s="178">
        <v>1.69532467E8</v>
      </c>
      <c r="B420" s="179" t="s">
        <v>862</v>
      </c>
      <c r="C420" s="180">
        <v>1.2218157E7</v>
      </c>
      <c r="D420" s="180">
        <v>966758.0</v>
      </c>
      <c r="E420" s="180">
        <v>520818.0</v>
      </c>
      <c r="F420" s="180">
        <v>25543.0</v>
      </c>
      <c r="G420" s="180">
        <v>89117.0</v>
      </c>
      <c r="H420" s="180">
        <v>39969.0</v>
      </c>
      <c r="I420" s="180">
        <v>62354.0</v>
      </c>
      <c r="J420" s="180">
        <v>0.0</v>
      </c>
      <c r="K420" s="180">
        <v>216983.0</v>
      </c>
      <c r="L420" s="180">
        <v>0.0</v>
      </c>
      <c r="M420" s="175"/>
      <c r="N420" s="175"/>
      <c r="O420" s="175"/>
      <c r="P420" s="175"/>
      <c r="Q420" s="175"/>
      <c r="R420" s="175"/>
      <c r="S420" s="176"/>
      <c r="T420" s="176"/>
      <c r="U420" s="176"/>
      <c r="V420" s="176"/>
      <c r="W420" s="177"/>
      <c r="X420" s="177"/>
      <c r="Y420" s="177"/>
      <c r="Z420" s="177"/>
    </row>
    <row r="421" ht="15.75" customHeight="1">
      <c r="A421" s="178">
        <v>1.69523953E8</v>
      </c>
      <c r="B421" s="179" t="s">
        <v>863</v>
      </c>
      <c r="C421" s="180">
        <v>1.2206337E7</v>
      </c>
      <c r="D421" s="180">
        <v>2565255.0</v>
      </c>
      <c r="E421" s="180">
        <v>155117.0</v>
      </c>
      <c r="F421" s="180">
        <v>139157.0</v>
      </c>
      <c r="G421" s="180">
        <v>305444.0</v>
      </c>
      <c r="H421" s="180">
        <v>70399.0</v>
      </c>
      <c r="I421" s="180">
        <v>164494.0</v>
      </c>
      <c r="J421" s="180">
        <v>0.0</v>
      </c>
      <c r="K421" s="180">
        <v>679494.0</v>
      </c>
      <c r="L421" s="180">
        <v>5855444.0</v>
      </c>
      <c r="M421" s="175"/>
      <c r="N421" s="175"/>
      <c r="O421" s="175"/>
      <c r="P421" s="175"/>
      <c r="Q421" s="175"/>
      <c r="R421" s="175"/>
      <c r="S421" s="176"/>
      <c r="T421" s="176"/>
      <c r="U421" s="176"/>
      <c r="V421" s="176"/>
      <c r="W421" s="177"/>
      <c r="X421" s="177"/>
      <c r="Y421" s="177"/>
      <c r="Z421" s="177"/>
    </row>
    <row r="422" ht="15.75" customHeight="1">
      <c r="A422" s="178">
        <v>2.7135122E7</v>
      </c>
      <c r="B422" s="179" t="s">
        <v>864</v>
      </c>
      <c r="C422" s="180">
        <v>1.2035373E7</v>
      </c>
      <c r="D422" s="180">
        <v>3116905.0</v>
      </c>
      <c r="E422" s="180">
        <v>1137804.0</v>
      </c>
      <c r="F422" s="180">
        <v>152095.0</v>
      </c>
      <c r="G422" s="180">
        <v>172315.0</v>
      </c>
      <c r="H422" s="180">
        <v>147924.0</v>
      </c>
      <c r="I422" s="180">
        <v>102062.0</v>
      </c>
      <c r="J422" s="180">
        <v>56477.0</v>
      </c>
      <c r="K422" s="180">
        <v>630873.0</v>
      </c>
      <c r="L422" s="180">
        <v>1358422.0</v>
      </c>
      <c r="M422" s="175"/>
      <c r="N422" s="175"/>
      <c r="O422" s="175"/>
      <c r="P422" s="175"/>
      <c r="Q422" s="175"/>
      <c r="R422" s="175"/>
      <c r="S422" s="176"/>
      <c r="T422" s="176"/>
      <c r="U422" s="176"/>
      <c r="V422" s="176"/>
      <c r="W422" s="177"/>
      <c r="X422" s="177"/>
      <c r="Y422" s="177"/>
      <c r="Z422" s="177"/>
    </row>
    <row r="423" ht="15.75" customHeight="1">
      <c r="A423" s="178">
        <v>1.69533001E8</v>
      </c>
      <c r="B423" s="179" t="s">
        <v>865</v>
      </c>
      <c r="C423" s="180">
        <v>1.2030306E7</v>
      </c>
      <c r="D423" s="180">
        <v>631796.0</v>
      </c>
      <c r="E423" s="180">
        <v>13572.0</v>
      </c>
      <c r="F423" s="180">
        <v>5604.0</v>
      </c>
      <c r="G423" s="180">
        <v>68431.0</v>
      </c>
      <c r="H423" s="180">
        <v>107916.0</v>
      </c>
      <c r="I423" s="180">
        <v>6215.0</v>
      </c>
      <c r="J423" s="180">
        <v>0.0</v>
      </c>
      <c r="K423" s="180">
        <v>188166.0</v>
      </c>
      <c r="L423" s="180">
        <v>0.0</v>
      </c>
      <c r="M423" s="175"/>
      <c r="N423" s="175"/>
      <c r="O423" s="175"/>
      <c r="P423" s="175"/>
      <c r="Q423" s="175"/>
      <c r="R423" s="175"/>
      <c r="S423" s="176"/>
      <c r="T423" s="176"/>
      <c r="U423" s="176"/>
      <c r="V423" s="176"/>
      <c r="W423" s="177"/>
      <c r="X423" s="177"/>
      <c r="Y423" s="177"/>
      <c r="Z423" s="177"/>
    </row>
    <row r="424" ht="15.75" customHeight="1">
      <c r="A424" s="178">
        <v>1.6950462E8</v>
      </c>
      <c r="B424" s="179" t="s">
        <v>866</v>
      </c>
      <c r="C424" s="180">
        <v>1.1978079E7</v>
      </c>
      <c r="D424" s="180">
        <v>4569979.0</v>
      </c>
      <c r="E424" s="180">
        <v>1010990.0</v>
      </c>
      <c r="F424" s="180">
        <v>58055.0</v>
      </c>
      <c r="G424" s="180">
        <v>74985.0</v>
      </c>
      <c r="H424" s="180">
        <v>425247.0</v>
      </c>
      <c r="I424" s="180">
        <v>201045.0</v>
      </c>
      <c r="J424" s="180">
        <v>34848.0</v>
      </c>
      <c r="K424" s="180">
        <v>794180.0</v>
      </c>
      <c r="L424" s="180">
        <v>1.2368442E7</v>
      </c>
      <c r="M424" s="175"/>
      <c r="N424" s="175"/>
      <c r="O424" s="175"/>
      <c r="P424" s="175"/>
      <c r="Q424" s="175"/>
      <c r="R424" s="175"/>
      <c r="S424" s="176"/>
      <c r="T424" s="176"/>
      <c r="U424" s="176"/>
      <c r="V424" s="176"/>
      <c r="W424" s="177"/>
      <c r="X424" s="177"/>
      <c r="Y424" s="177"/>
      <c r="Z424" s="177"/>
    </row>
    <row r="425" ht="15.75" customHeight="1">
      <c r="A425" s="178">
        <v>1.69578254E8</v>
      </c>
      <c r="B425" s="179" t="s">
        <v>867</v>
      </c>
      <c r="C425" s="180">
        <v>1.1974333E7</v>
      </c>
      <c r="D425" s="180">
        <v>2407855.0</v>
      </c>
      <c r="E425" s="180">
        <v>921887.0</v>
      </c>
      <c r="F425" s="180">
        <v>90078.0</v>
      </c>
      <c r="G425" s="180">
        <v>245760.0</v>
      </c>
      <c r="H425" s="180">
        <v>76000.0</v>
      </c>
      <c r="I425" s="180">
        <v>159432.0</v>
      </c>
      <c r="J425" s="180">
        <v>0.0</v>
      </c>
      <c r="K425" s="180">
        <v>571270.0</v>
      </c>
      <c r="L425" s="180">
        <v>7954267.0</v>
      </c>
      <c r="M425" s="175"/>
      <c r="N425" s="175"/>
      <c r="O425" s="175"/>
      <c r="P425" s="175"/>
      <c r="Q425" s="175"/>
      <c r="R425" s="175"/>
      <c r="S425" s="176"/>
      <c r="T425" s="176"/>
      <c r="U425" s="176"/>
      <c r="V425" s="176"/>
      <c r="W425" s="177"/>
      <c r="X425" s="177"/>
      <c r="Y425" s="177"/>
      <c r="Z425" s="177"/>
    </row>
    <row r="426" ht="15.75" customHeight="1">
      <c r="A426" s="178">
        <v>8584481.0</v>
      </c>
      <c r="B426" s="179" t="s">
        <v>868</v>
      </c>
      <c r="C426" s="180">
        <v>1.1930409E7</v>
      </c>
      <c r="D426" s="180">
        <v>994992.0</v>
      </c>
      <c r="E426" s="180">
        <v>1121635.0</v>
      </c>
      <c r="F426" s="180">
        <v>50913.0</v>
      </c>
      <c r="G426" s="180">
        <v>64245.0</v>
      </c>
      <c r="H426" s="180">
        <v>0.0</v>
      </c>
      <c r="I426" s="180">
        <v>14106.0</v>
      </c>
      <c r="J426" s="180">
        <v>35763.0</v>
      </c>
      <c r="K426" s="180">
        <v>165027.0</v>
      </c>
      <c r="L426" s="180">
        <v>2800000.0</v>
      </c>
      <c r="M426" s="175"/>
      <c r="N426" s="175"/>
      <c r="O426" s="175"/>
      <c r="P426" s="175"/>
      <c r="Q426" s="175"/>
      <c r="R426" s="175"/>
      <c r="S426" s="176"/>
      <c r="T426" s="176"/>
      <c r="U426" s="176"/>
      <c r="V426" s="176"/>
      <c r="W426" s="177"/>
      <c r="X426" s="177"/>
      <c r="Y426" s="177"/>
      <c r="Z426" s="177"/>
    </row>
    <row r="427" ht="15.75" customHeight="1">
      <c r="A427" s="178">
        <v>1.69177651E8</v>
      </c>
      <c r="B427" s="179" t="s">
        <v>869</v>
      </c>
      <c r="C427" s="180">
        <v>1.1909767E7</v>
      </c>
      <c r="D427" s="180">
        <v>2054261.0</v>
      </c>
      <c r="E427" s="180">
        <v>1231329.0</v>
      </c>
      <c r="F427" s="180">
        <v>53215.0</v>
      </c>
      <c r="G427" s="180">
        <v>62955.0</v>
      </c>
      <c r="H427" s="180">
        <v>11977.0</v>
      </c>
      <c r="I427" s="180">
        <v>47234.0</v>
      </c>
      <c r="J427" s="180">
        <v>69873.0</v>
      </c>
      <c r="K427" s="180">
        <v>245254.0</v>
      </c>
      <c r="L427" s="180">
        <v>3.5791375E7</v>
      </c>
      <c r="M427" s="175"/>
      <c r="N427" s="175"/>
      <c r="O427" s="175"/>
      <c r="P427" s="175"/>
      <c r="Q427" s="175"/>
      <c r="R427" s="175"/>
      <c r="S427" s="176"/>
      <c r="T427" s="176"/>
      <c r="U427" s="176"/>
      <c r="V427" s="176"/>
      <c r="W427" s="177"/>
      <c r="X427" s="177"/>
      <c r="Y427" s="177"/>
      <c r="Z427" s="177"/>
    </row>
    <row r="428" ht="15.75" customHeight="1">
      <c r="A428" s="178">
        <v>1.69574891E8</v>
      </c>
      <c r="B428" s="179" t="s">
        <v>870</v>
      </c>
      <c r="C428" s="180">
        <v>1.1880747E7</v>
      </c>
      <c r="D428" s="180">
        <v>3639861.0</v>
      </c>
      <c r="E428" s="180">
        <v>1228111.0</v>
      </c>
      <c r="F428" s="180">
        <v>255248.0</v>
      </c>
      <c r="G428" s="180">
        <v>725633.0</v>
      </c>
      <c r="H428" s="180">
        <v>216814.0</v>
      </c>
      <c r="I428" s="180">
        <v>62743.0</v>
      </c>
      <c r="J428" s="180">
        <v>32143.0</v>
      </c>
      <c r="K428" s="180">
        <v>1292581.0</v>
      </c>
      <c r="L428" s="180">
        <v>2546633.0</v>
      </c>
      <c r="M428" s="175"/>
      <c r="N428" s="175"/>
      <c r="O428" s="175"/>
      <c r="P428" s="175"/>
      <c r="Q428" s="175"/>
      <c r="R428" s="175"/>
      <c r="S428" s="176"/>
      <c r="T428" s="176"/>
      <c r="U428" s="176"/>
      <c r="V428" s="176"/>
      <c r="W428" s="177"/>
      <c r="X428" s="177"/>
      <c r="Y428" s="177"/>
      <c r="Z428" s="177"/>
    </row>
    <row r="429" ht="15.75" customHeight="1">
      <c r="A429" s="178">
        <v>1.69496001E8</v>
      </c>
      <c r="B429" s="179" t="s">
        <v>871</v>
      </c>
      <c r="C429" s="180">
        <v>1.1880473E7</v>
      </c>
      <c r="D429" s="180">
        <v>1683765.0</v>
      </c>
      <c r="E429" s="180">
        <v>712970.0</v>
      </c>
      <c r="F429" s="180">
        <v>63077.0</v>
      </c>
      <c r="G429" s="180">
        <v>166111.0</v>
      </c>
      <c r="H429" s="180">
        <v>159337.0</v>
      </c>
      <c r="I429" s="180">
        <v>51016.0</v>
      </c>
      <c r="J429" s="180">
        <v>9571.0</v>
      </c>
      <c r="K429" s="180">
        <v>449112.0</v>
      </c>
      <c r="L429" s="180">
        <v>0.0</v>
      </c>
      <c r="M429" s="175"/>
      <c r="N429" s="175"/>
      <c r="O429" s="175"/>
      <c r="P429" s="175"/>
      <c r="Q429" s="175"/>
      <c r="R429" s="175"/>
      <c r="S429" s="176"/>
      <c r="T429" s="176"/>
      <c r="U429" s="176"/>
      <c r="V429" s="176"/>
      <c r="W429" s="177"/>
      <c r="X429" s="177"/>
      <c r="Y429" s="177"/>
      <c r="Z429" s="177"/>
    </row>
    <row r="430" ht="15.75" customHeight="1">
      <c r="A430" s="178">
        <v>1.69548815E8</v>
      </c>
      <c r="B430" s="179" t="s">
        <v>872</v>
      </c>
      <c r="C430" s="180">
        <v>1.185533E7</v>
      </c>
      <c r="D430" s="180">
        <v>590462.0</v>
      </c>
      <c r="E430" s="180">
        <v>9875.0</v>
      </c>
      <c r="F430" s="180">
        <v>13601.0</v>
      </c>
      <c r="G430" s="180">
        <v>84803.0</v>
      </c>
      <c r="H430" s="180">
        <v>39534.0</v>
      </c>
      <c r="I430" s="180">
        <v>26000.0</v>
      </c>
      <c r="J430" s="180">
        <v>0.0</v>
      </c>
      <c r="K430" s="180">
        <v>163938.0</v>
      </c>
      <c r="L430" s="180">
        <v>0.0</v>
      </c>
      <c r="M430" s="175"/>
      <c r="N430" s="175"/>
      <c r="O430" s="175"/>
      <c r="P430" s="175"/>
      <c r="Q430" s="175"/>
      <c r="R430" s="175"/>
      <c r="S430" s="176"/>
      <c r="T430" s="176"/>
      <c r="U430" s="176"/>
      <c r="V430" s="176"/>
      <c r="W430" s="177"/>
      <c r="X430" s="177"/>
      <c r="Y430" s="177"/>
      <c r="Z430" s="177"/>
    </row>
    <row r="431" ht="15.75" customHeight="1">
      <c r="A431" s="178">
        <v>1.69474815E8</v>
      </c>
      <c r="B431" s="179" t="s">
        <v>873</v>
      </c>
      <c r="C431" s="180">
        <v>1.1810984E7</v>
      </c>
      <c r="D431" s="180">
        <v>1209537.0</v>
      </c>
      <c r="E431" s="180">
        <v>1060679.0</v>
      </c>
      <c r="F431" s="180">
        <v>27735.0</v>
      </c>
      <c r="G431" s="180">
        <v>78377.0</v>
      </c>
      <c r="H431" s="180">
        <v>19579.0</v>
      </c>
      <c r="I431" s="180">
        <v>66764.0</v>
      </c>
      <c r="J431" s="180">
        <v>15064.0</v>
      </c>
      <c r="K431" s="180">
        <v>207519.0</v>
      </c>
      <c r="L431" s="180">
        <v>236626.0</v>
      </c>
      <c r="M431" s="175"/>
      <c r="N431" s="175"/>
      <c r="O431" s="175"/>
      <c r="P431" s="175"/>
      <c r="Q431" s="175"/>
      <c r="R431" s="175"/>
      <c r="S431" s="176"/>
      <c r="T431" s="176"/>
      <c r="U431" s="176"/>
      <c r="V431" s="176"/>
      <c r="W431" s="177"/>
      <c r="X431" s="177"/>
      <c r="Y431" s="177"/>
      <c r="Z431" s="177"/>
    </row>
    <row r="432" ht="15.75" customHeight="1">
      <c r="A432" s="178">
        <v>1.69509766E8</v>
      </c>
      <c r="B432" s="179" t="s">
        <v>874</v>
      </c>
      <c r="C432" s="180">
        <v>1.1800557E7</v>
      </c>
      <c r="D432" s="180">
        <v>1580824.0</v>
      </c>
      <c r="E432" s="180">
        <v>769793.0</v>
      </c>
      <c r="F432" s="180">
        <v>4630.0</v>
      </c>
      <c r="G432" s="180">
        <v>13146.0</v>
      </c>
      <c r="H432" s="180">
        <v>24909.0</v>
      </c>
      <c r="I432" s="180">
        <v>102215.0</v>
      </c>
      <c r="J432" s="180">
        <v>21591.0</v>
      </c>
      <c r="K432" s="180">
        <v>166491.0</v>
      </c>
      <c r="L432" s="180">
        <v>0.0</v>
      </c>
      <c r="M432" s="175"/>
      <c r="N432" s="175"/>
      <c r="O432" s="175"/>
      <c r="P432" s="175"/>
      <c r="Q432" s="175"/>
      <c r="R432" s="175"/>
      <c r="S432" s="176"/>
      <c r="T432" s="176"/>
      <c r="U432" s="176"/>
      <c r="V432" s="176"/>
      <c r="W432" s="177"/>
      <c r="X432" s="177"/>
      <c r="Y432" s="177"/>
      <c r="Z432" s="177"/>
    </row>
    <row r="433" ht="15.75" customHeight="1">
      <c r="A433" s="178">
        <v>1.69528208E8</v>
      </c>
      <c r="B433" s="179" t="s">
        <v>875</v>
      </c>
      <c r="C433" s="180">
        <v>1.1760456E7</v>
      </c>
      <c r="D433" s="180">
        <v>1390960.0</v>
      </c>
      <c r="E433" s="180">
        <v>859190.0</v>
      </c>
      <c r="F433" s="180">
        <v>13242.0</v>
      </c>
      <c r="G433" s="180">
        <v>106161.0</v>
      </c>
      <c r="H433" s="180">
        <v>96625.0</v>
      </c>
      <c r="I433" s="180">
        <v>78949.0</v>
      </c>
      <c r="J433" s="180">
        <v>0.0</v>
      </c>
      <c r="K433" s="180">
        <v>294977.0</v>
      </c>
      <c r="L433" s="180">
        <v>0.0</v>
      </c>
      <c r="M433" s="175"/>
      <c r="N433" s="175"/>
      <c r="O433" s="175"/>
      <c r="P433" s="175"/>
      <c r="Q433" s="175"/>
      <c r="R433" s="175"/>
      <c r="S433" s="176"/>
      <c r="T433" s="176"/>
      <c r="U433" s="176"/>
      <c r="V433" s="176"/>
      <c r="W433" s="177"/>
      <c r="X433" s="177"/>
      <c r="Y433" s="177"/>
      <c r="Z433" s="177"/>
    </row>
    <row r="434" ht="15.75" customHeight="1">
      <c r="A434" s="178">
        <v>1.69544367E8</v>
      </c>
      <c r="B434" s="179" t="s">
        <v>876</v>
      </c>
      <c r="C434" s="180">
        <v>1.1740997E7</v>
      </c>
      <c r="D434" s="180">
        <v>387429.0</v>
      </c>
      <c r="E434" s="180">
        <v>114485.0</v>
      </c>
      <c r="F434" s="180">
        <v>61127.0</v>
      </c>
      <c r="G434" s="180">
        <v>50778.0</v>
      </c>
      <c r="H434" s="180">
        <v>13837.0</v>
      </c>
      <c r="I434" s="180">
        <v>21498.0</v>
      </c>
      <c r="J434" s="180">
        <v>166.0</v>
      </c>
      <c r="K434" s="180">
        <v>147406.0</v>
      </c>
      <c r="L434" s="180">
        <v>0.0</v>
      </c>
      <c r="M434" s="175"/>
      <c r="N434" s="175"/>
      <c r="O434" s="175"/>
      <c r="P434" s="175"/>
      <c r="Q434" s="175"/>
      <c r="R434" s="175"/>
      <c r="S434" s="176"/>
      <c r="T434" s="176"/>
      <c r="U434" s="176"/>
      <c r="V434" s="176"/>
      <c r="W434" s="177"/>
      <c r="X434" s="177"/>
      <c r="Y434" s="177"/>
      <c r="Z434" s="177"/>
    </row>
    <row r="435" ht="15.75" customHeight="1">
      <c r="A435" s="178">
        <v>1.69515698E8</v>
      </c>
      <c r="B435" s="179" t="s">
        <v>877</v>
      </c>
      <c r="C435" s="180">
        <v>1.1731963E7</v>
      </c>
      <c r="D435" s="180">
        <v>1351137.0</v>
      </c>
      <c r="E435" s="180">
        <v>1022320.0</v>
      </c>
      <c r="F435" s="180">
        <v>24249.0</v>
      </c>
      <c r="G435" s="180">
        <v>54235.0</v>
      </c>
      <c r="H435" s="180">
        <v>40227.0</v>
      </c>
      <c r="I435" s="180">
        <v>23185.0</v>
      </c>
      <c r="J435" s="180">
        <v>42253.0</v>
      </c>
      <c r="K435" s="180">
        <v>184149.0</v>
      </c>
      <c r="L435" s="180">
        <v>0.0</v>
      </c>
      <c r="M435" s="175"/>
      <c r="N435" s="175"/>
      <c r="O435" s="175"/>
      <c r="P435" s="175"/>
      <c r="Q435" s="175"/>
      <c r="R435" s="175"/>
      <c r="S435" s="176"/>
      <c r="T435" s="176"/>
      <c r="U435" s="176"/>
      <c r="V435" s="176"/>
      <c r="W435" s="177"/>
      <c r="X435" s="177"/>
      <c r="Y435" s="177"/>
      <c r="Z435" s="177"/>
    </row>
    <row r="436" ht="15.75" customHeight="1">
      <c r="A436" s="178">
        <v>1.69537534E8</v>
      </c>
      <c r="B436" s="179" t="s">
        <v>878</v>
      </c>
      <c r="C436" s="180">
        <v>1.1714244E7</v>
      </c>
      <c r="D436" s="180">
        <v>1206872.0</v>
      </c>
      <c r="E436" s="180">
        <v>691007.0</v>
      </c>
      <c r="F436" s="180">
        <v>57014.0</v>
      </c>
      <c r="G436" s="180">
        <v>54740.0</v>
      </c>
      <c r="H436" s="180">
        <v>29415.0</v>
      </c>
      <c r="I436" s="180">
        <v>96833.0</v>
      </c>
      <c r="J436" s="180">
        <v>0.0</v>
      </c>
      <c r="K436" s="180">
        <v>238002.0</v>
      </c>
      <c r="L436" s="180">
        <v>0.0</v>
      </c>
      <c r="M436" s="175"/>
      <c r="N436" s="175"/>
      <c r="O436" s="175"/>
      <c r="P436" s="175"/>
      <c r="Q436" s="175"/>
      <c r="R436" s="175"/>
      <c r="S436" s="176"/>
      <c r="T436" s="176"/>
      <c r="U436" s="176"/>
      <c r="V436" s="176"/>
      <c r="W436" s="177"/>
      <c r="X436" s="177"/>
      <c r="Y436" s="177"/>
      <c r="Z436" s="177"/>
    </row>
    <row r="437" ht="15.75" customHeight="1">
      <c r="A437" s="178">
        <v>1.69528345E8</v>
      </c>
      <c r="B437" s="179" t="s">
        <v>879</v>
      </c>
      <c r="C437" s="180">
        <v>1.1712248E7</v>
      </c>
      <c r="D437" s="180">
        <v>1333826.0</v>
      </c>
      <c r="E437" s="180">
        <v>432339.0</v>
      </c>
      <c r="F437" s="180">
        <v>35844.0</v>
      </c>
      <c r="G437" s="180">
        <v>130995.0</v>
      </c>
      <c r="H437" s="180">
        <v>67327.0</v>
      </c>
      <c r="I437" s="180">
        <v>79536.0</v>
      </c>
      <c r="J437" s="180">
        <v>0.0</v>
      </c>
      <c r="K437" s="180">
        <v>313702.0</v>
      </c>
      <c r="L437" s="180">
        <v>0.0</v>
      </c>
      <c r="M437" s="175"/>
      <c r="N437" s="175"/>
      <c r="O437" s="175"/>
      <c r="P437" s="175"/>
      <c r="Q437" s="175"/>
      <c r="R437" s="175"/>
      <c r="S437" s="176"/>
      <c r="T437" s="176"/>
      <c r="U437" s="176"/>
      <c r="V437" s="176"/>
      <c r="W437" s="177"/>
      <c r="X437" s="177"/>
      <c r="Y437" s="177"/>
      <c r="Z437" s="177"/>
    </row>
    <row r="438" ht="15.75" customHeight="1">
      <c r="A438" s="178">
        <v>1.70477899E8</v>
      </c>
      <c r="B438" s="179" t="s">
        <v>880</v>
      </c>
      <c r="C438" s="180">
        <v>1.1701638E7</v>
      </c>
      <c r="D438" s="180">
        <v>1976049.0</v>
      </c>
      <c r="E438" s="180">
        <v>559638.0</v>
      </c>
      <c r="F438" s="180">
        <v>441746.0</v>
      </c>
      <c r="G438" s="180">
        <v>411501.0</v>
      </c>
      <c r="H438" s="180">
        <v>167807.0</v>
      </c>
      <c r="I438" s="180">
        <v>39347.0</v>
      </c>
      <c r="J438" s="180">
        <v>0.0</v>
      </c>
      <c r="K438" s="180">
        <v>1060401.0</v>
      </c>
      <c r="L438" s="180">
        <v>0.0</v>
      </c>
      <c r="M438" s="175"/>
      <c r="N438" s="175"/>
      <c r="O438" s="175"/>
      <c r="P438" s="175"/>
      <c r="Q438" s="175"/>
      <c r="R438" s="175"/>
      <c r="S438" s="176"/>
      <c r="T438" s="176"/>
      <c r="U438" s="176"/>
      <c r="V438" s="176"/>
      <c r="W438" s="177"/>
      <c r="X438" s="177"/>
      <c r="Y438" s="177"/>
      <c r="Z438" s="177"/>
    </row>
    <row r="439" ht="15.75" customHeight="1">
      <c r="A439" s="178">
        <v>1.69554545E8</v>
      </c>
      <c r="B439" s="179" t="s">
        <v>881</v>
      </c>
      <c r="C439" s="180">
        <v>1.1678158E7</v>
      </c>
      <c r="D439" s="180">
        <v>430663.0</v>
      </c>
      <c r="E439" s="180">
        <v>0.0</v>
      </c>
      <c r="F439" s="180">
        <v>3219.0</v>
      </c>
      <c r="G439" s="180">
        <v>21153.0</v>
      </c>
      <c r="H439" s="180">
        <v>50661.0</v>
      </c>
      <c r="I439" s="180">
        <v>18507.0</v>
      </c>
      <c r="J439" s="180">
        <v>0.0</v>
      </c>
      <c r="K439" s="180">
        <v>93540.0</v>
      </c>
      <c r="L439" s="180">
        <v>0.0</v>
      </c>
      <c r="M439" s="175"/>
      <c r="N439" s="175"/>
      <c r="O439" s="175"/>
      <c r="P439" s="175"/>
      <c r="Q439" s="175"/>
      <c r="R439" s="175"/>
      <c r="S439" s="176"/>
      <c r="T439" s="176"/>
      <c r="U439" s="176"/>
      <c r="V439" s="176"/>
      <c r="W439" s="177"/>
      <c r="X439" s="177"/>
      <c r="Y439" s="177"/>
      <c r="Z439" s="177"/>
    </row>
    <row r="440" ht="15.75" customHeight="1">
      <c r="A440" s="178">
        <v>1.69475927E8</v>
      </c>
      <c r="B440" s="179" t="s">
        <v>882</v>
      </c>
      <c r="C440" s="180">
        <v>1.1671163E7</v>
      </c>
      <c r="D440" s="180">
        <v>784591.0</v>
      </c>
      <c r="E440" s="180">
        <v>55987.0</v>
      </c>
      <c r="F440" s="180">
        <v>15618.0</v>
      </c>
      <c r="G440" s="180">
        <v>104709.0</v>
      </c>
      <c r="H440" s="180">
        <v>78730.0</v>
      </c>
      <c r="I440" s="180">
        <v>25713.0</v>
      </c>
      <c r="J440" s="180">
        <v>0.0</v>
      </c>
      <c r="K440" s="180">
        <v>224770.0</v>
      </c>
      <c r="L440" s="180">
        <v>0.0</v>
      </c>
      <c r="M440" s="175"/>
      <c r="N440" s="175"/>
      <c r="O440" s="175"/>
      <c r="P440" s="175"/>
      <c r="Q440" s="175"/>
      <c r="R440" s="175"/>
      <c r="S440" s="176"/>
      <c r="T440" s="176"/>
      <c r="U440" s="176"/>
      <c r="V440" s="176"/>
      <c r="W440" s="177"/>
      <c r="X440" s="177"/>
      <c r="Y440" s="177"/>
      <c r="Z440" s="177"/>
    </row>
    <row r="441" ht="15.75" customHeight="1">
      <c r="A441" s="178">
        <v>1.69529898E8</v>
      </c>
      <c r="B441" s="179" t="s">
        <v>883</v>
      </c>
      <c r="C441" s="180">
        <v>1.1621664E7</v>
      </c>
      <c r="D441" s="180">
        <v>1646223.0</v>
      </c>
      <c r="E441" s="180">
        <v>134300.0</v>
      </c>
      <c r="F441" s="180">
        <v>71945.0</v>
      </c>
      <c r="G441" s="180">
        <v>222305.0</v>
      </c>
      <c r="H441" s="180">
        <v>158721.0</v>
      </c>
      <c r="I441" s="180">
        <v>55234.0</v>
      </c>
      <c r="J441" s="180">
        <v>0.0</v>
      </c>
      <c r="K441" s="180">
        <v>508205.0</v>
      </c>
      <c r="L441" s="180">
        <v>675000.0</v>
      </c>
      <c r="M441" s="175"/>
      <c r="N441" s="175"/>
      <c r="O441" s="175"/>
      <c r="P441" s="175"/>
      <c r="Q441" s="175"/>
      <c r="R441" s="175"/>
      <c r="S441" s="176"/>
      <c r="T441" s="176"/>
      <c r="U441" s="176"/>
      <c r="V441" s="176"/>
      <c r="W441" s="177"/>
      <c r="X441" s="177"/>
      <c r="Y441" s="177"/>
      <c r="Z441" s="177"/>
    </row>
    <row r="442" ht="15.75" customHeight="1">
      <c r="A442" s="178">
        <v>1.69562479E8</v>
      </c>
      <c r="B442" s="179" t="s">
        <v>884</v>
      </c>
      <c r="C442" s="180">
        <v>1.1578885E7</v>
      </c>
      <c r="D442" s="180">
        <v>711759.0</v>
      </c>
      <c r="E442" s="180">
        <v>593952.0</v>
      </c>
      <c r="F442" s="180">
        <v>4378.0</v>
      </c>
      <c r="G442" s="180">
        <v>8231.0</v>
      </c>
      <c r="H442" s="180">
        <v>12473.0</v>
      </c>
      <c r="I442" s="180">
        <v>36423.0</v>
      </c>
      <c r="J442" s="180">
        <v>14015.0</v>
      </c>
      <c r="K442" s="180">
        <v>75520.0</v>
      </c>
      <c r="L442" s="180">
        <v>0.0</v>
      </c>
      <c r="M442" s="175"/>
      <c r="N442" s="175"/>
      <c r="O442" s="175"/>
      <c r="P442" s="175"/>
      <c r="Q442" s="175"/>
      <c r="R442" s="175"/>
      <c r="S442" s="176"/>
      <c r="T442" s="176"/>
      <c r="U442" s="176"/>
      <c r="V442" s="176"/>
      <c r="W442" s="177"/>
      <c r="X442" s="177"/>
      <c r="Y442" s="177"/>
      <c r="Z442" s="177"/>
    </row>
    <row r="443" ht="15.75" customHeight="1">
      <c r="A443" s="178">
        <v>1.69532513E8</v>
      </c>
      <c r="B443" s="179" t="s">
        <v>885</v>
      </c>
      <c r="C443" s="180">
        <v>1.156995E7</v>
      </c>
      <c r="D443" s="180">
        <v>2103313.0</v>
      </c>
      <c r="E443" s="180">
        <v>568449.0</v>
      </c>
      <c r="F443" s="180">
        <v>126277.0</v>
      </c>
      <c r="G443" s="180">
        <v>581907.0</v>
      </c>
      <c r="H443" s="180">
        <v>24221.0</v>
      </c>
      <c r="I443" s="180">
        <v>81736.0</v>
      </c>
      <c r="J443" s="180">
        <v>0.0</v>
      </c>
      <c r="K443" s="180">
        <v>814141.0</v>
      </c>
      <c r="L443" s="180">
        <v>0.0</v>
      </c>
      <c r="M443" s="175"/>
      <c r="N443" s="175"/>
      <c r="O443" s="175"/>
      <c r="P443" s="175"/>
      <c r="Q443" s="175"/>
      <c r="R443" s="175"/>
      <c r="S443" s="176"/>
      <c r="T443" s="176"/>
      <c r="U443" s="176"/>
      <c r="V443" s="176"/>
      <c r="W443" s="177"/>
      <c r="X443" s="177"/>
      <c r="Y443" s="177"/>
      <c r="Z443" s="177"/>
    </row>
    <row r="444" ht="15.75" customHeight="1">
      <c r="A444" s="178">
        <v>1.69506413E8</v>
      </c>
      <c r="B444" s="179" t="s">
        <v>886</v>
      </c>
      <c r="C444" s="180">
        <v>1.1502881E7</v>
      </c>
      <c r="D444" s="180">
        <v>2269001.0</v>
      </c>
      <c r="E444" s="180">
        <v>836555.0</v>
      </c>
      <c r="F444" s="180">
        <v>347838.0</v>
      </c>
      <c r="G444" s="180">
        <v>380773.0</v>
      </c>
      <c r="H444" s="180">
        <v>44827.0</v>
      </c>
      <c r="I444" s="180">
        <v>123252.0</v>
      </c>
      <c r="J444" s="180">
        <v>1303.0</v>
      </c>
      <c r="K444" s="180">
        <v>897993.0</v>
      </c>
      <c r="L444" s="180">
        <v>1698616.0</v>
      </c>
      <c r="M444" s="175"/>
      <c r="N444" s="175"/>
      <c r="O444" s="175"/>
      <c r="P444" s="175"/>
      <c r="Q444" s="175"/>
      <c r="R444" s="175"/>
      <c r="S444" s="176"/>
      <c r="T444" s="176"/>
      <c r="U444" s="176"/>
      <c r="V444" s="176"/>
      <c r="W444" s="177"/>
      <c r="X444" s="177"/>
      <c r="Y444" s="177"/>
      <c r="Z444" s="177"/>
    </row>
    <row r="445" ht="15.75" customHeight="1">
      <c r="A445" s="178">
        <v>1.72458539E8</v>
      </c>
      <c r="B445" s="179" t="s">
        <v>887</v>
      </c>
      <c r="C445" s="180">
        <v>1.1497642E7</v>
      </c>
      <c r="D445" s="180">
        <v>1031199.0</v>
      </c>
      <c r="E445" s="180">
        <v>157858.0</v>
      </c>
      <c r="F445" s="180">
        <v>51129.0</v>
      </c>
      <c r="G445" s="180">
        <v>21193.0</v>
      </c>
      <c r="H445" s="180">
        <v>10887.0</v>
      </c>
      <c r="I445" s="180">
        <v>91890.0</v>
      </c>
      <c r="J445" s="180">
        <v>807.0</v>
      </c>
      <c r="K445" s="180">
        <v>175906.0</v>
      </c>
      <c r="L445" s="180">
        <v>0.0</v>
      </c>
      <c r="M445" s="175"/>
      <c r="N445" s="175"/>
      <c r="O445" s="175"/>
      <c r="P445" s="175"/>
      <c r="Q445" s="175"/>
      <c r="R445" s="175"/>
      <c r="S445" s="176"/>
      <c r="T445" s="176"/>
      <c r="U445" s="176"/>
      <c r="V445" s="176"/>
      <c r="W445" s="177"/>
      <c r="X445" s="177"/>
      <c r="Y445" s="177"/>
      <c r="Z445" s="177"/>
    </row>
    <row r="446" ht="15.75" customHeight="1">
      <c r="A446" s="178">
        <v>1.71191544E8</v>
      </c>
      <c r="B446" s="179" t="s">
        <v>888</v>
      </c>
      <c r="C446" s="180">
        <v>1.1476774E7</v>
      </c>
      <c r="D446" s="180">
        <v>516278.0</v>
      </c>
      <c r="E446" s="180">
        <v>4226.0</v>
      </c>
      <c r="F446" s="180">
        <v>1.0</v>
      </c>
      <c r="G446" s="180">
        <v>3963.0</v>
      </c>
      <c r="H446" s="180">
        <v>9913.0</v>
      </c>
      <c r="I446" s="180">
        <v>46870.0</v>
      </c>
      <c r="J446" s="180">
        <v>0.0</v>
      </c>
      <c r="K446" s="180">
        <v>60747.0</v>
      </c>
      <c r="L446" s="180">
        <v>4.87291172E8</v>
      </c>
      <c r="M446" s="175"/>
      <c r="N446" s="175"/>
      <c r="O446" s="175"/>
      <c r="P446" s="175"/>
      <c r="Q446" s="175"/>
      <c r="R446" s="175"/>
      <c r="S446" s="176"/>
      <c r="T446" s="176"/>
      <c r="U446" s="176"/>
      <c r="V446" s="176"/>
      <c r="W446" s="177"/>
      <c r="X446" s="177"/>
      <c r="Y446" s="177"/>
      <c r="Z446" s="177"/>
    </row>
    <row r="447" ht="15.75" customHeight="1">
      <c r="A447" s="178">
        <v>1.69791732E8</v>
      </c>
      <c r="B447" s="179" t="s">
        <v>889</v>
      </c>
      <c r="C447" s="180">
        <v>1.1432441E7</v>
      </c>
      <c r="D447" s="180">
        <v>6785.0</v>
      </c>
      <c r="E447" s="180">
        <v>0.0</v>
      </c>
      <c r="F447" s="180">
        <v>1579.0</v>
      </c>
      <c r="G447" s="180">
        <v>3235.0</v>
      </c>
      <c r="H447" s="180">
        <v>0.0</v>
      </c>
      <c r="I447" s="180">
        <v>0.0</v>
      </c>
      <c r="J447" s="180">
        <v>0.0</v>
      </c>
      <c r="K447" s="180">
        <v>4814.0</v>
      </c>
      <c r="L447" s="180">
        <v>2.102701953E9</v>
      </c>
      <c r="M447" s="175"/>
      <c r="N447" s="175"/>
      <c r="O447" s="175"/>
      <c r="P447" s="175"/>
      <c r="Q447" s="175"/>
      <c r="R447" s="175"/>
      <c r="S447" s="176"/>
      <c r="T447" s="176"/>
      <c r="U447" s="176"/>
      <c r="V447" s="176"/>
      <c r="W447" s="177"/>
      <c r="X447" s="177"/>
      <c r="Y447" s="177"/>
      <c r="Z447" s="177"/>
    </row>
    <row r="448" ht="15.75" customHeight="1">
      <c r="A448" s="178">
        <v>1.69571648E8</v>
      </c>
      <c r="B448" s="179" t="s">
        <v>890</v>
      </c>
      <c r="C448" s="180">
        <v>1.1376017E7</v>
      </c>
      <c r="D448" s="180">
        <v>1019265.0</v>
      </c>
      <c r="E448" s="180">
        <v>658587.0</v>
      </c>
      <c r="F448" s="180">
        <v>112379.0</v>
      </c>
      <c r="G448" s="180">
        <v>196486.0</v>
      </c>
      <c r="H448" s="180">
        <v>15762.0</v>
      </c>
      <c r="I448" s="180">
        <v>7627.0</v>
      </c>
      <c r="J448" s="180">
        <v>23225.0</v>
      </c>
      <c r="K448" s="180">
        <v>355479.0</v>
      </c>
      <c r="L448" s="180">
        <v>916314.0</v>
      </c>
      <c r="M448" s="175"/>
      <c r="N448" s="175"/>
      <c r="O448" s="175"/>
      <c r="P448" s="175"/>
      <c r="Q448" s="175"/>
      <c r="R448" s="175"/>
      <c r="S448" s="176"/>
      <c r="T448" s="176"/>
      <c r="U448" s="176"/>
      <c r="V448" s="176"/>
      <c r="W448" s="177"/>
      <c r="X448" s="177"/>
      <c r="Y448" s="177"/>
      <c r="Z448" s="177"/>
    </row>
    <row r="449" ht="15.75" customHeight="1">
      <c r="A449" s="178">
        <v>1.69792648E8</v>
      </c>
      <c r="B449" s="179" t="s">
        <v>891</v>
      </c>
      <c r="C449" s="180">
        <v>1.133739E7</v>
      </c>
      <c r="D449" s="180">
        <v>34653.0</v>
      </c>
      <c r="E449" s="180">
        <v>0.0</v>
      </c>
      <c r="F449" s="180">
        <v>5255.0</v>
      </c>
      <c r="G449" s="180">
        <v>3204.0</v>
      </c>
      <c r="H449" s="180">
        <v>726.0</v>
      </c>
      <c r="I449" s="180">
        <v>2429.0</v>
      </c>
      <c r="J449" s="180">
        <v>0.0</v>
      </c>
      <c r="K449" s="180">
        <v>11614.0</v>
      </c>
      <c r="L449" s="180">
        <v>2.147660325E9</v>
      </c>
      <c r="M449" s="175"/>
      <c r="N449" s="175"/>
      <c r="O449" s="175"/>
      <c r="P449" s="175"/>
      <c r="Q449" s="175"/>
      <c r="R449" s="175"/>
      <c r="S449" s="176"/>
      <c r="T449" s="176"/>
      <c r="U449" s="176"/>
      <c r="V449" s="176"/>
      <c r="W449" s="177"/>
      <c r="X449" s="177"/>
      <c r="Y449" s="177"/>
      <c r="Z449" s="177"/>
    </row>
    <row r="450" ht="15.75" customHeight="1">
      <c r="A450" s="178">
        <v>1.69573313E8</v>
      </c>
      <c r="B450" s="179" t="s">
        <v>892</v>
      </c>
      <c r="C450" s="180">
        <v>1.1255253E7</v>
      </c>
      <c r="D450" s="180">
        <v>3366957.0</v>
      </c>
      <c r="E450" s="180">
        <v>827777.0</v>
      </c>
      <c r="F450" s="180">
        <v>81526.0</v>
      </c>
      <c r="G450" s="180">
        <v>161355.0</v>
      </c>
      <c r="H450" s="180">
        <v>138453.0</v>
      </c>
      <c r="I450" s="180">
        <v>177853.0</v>
      </c>
      <c r="J450" s="180">
        <v>34780.0</v>
      </c>
      <c r="K450" s="180">
        <v>593967.0</v>
      </c>
      <c r="L450" s="180">
        <v>0.0</v>
      </c>
      <c r="M450" s="175"/>
      <c r="N450" s="175"/>
      <c r="O450" s="175"/>
      <c r="P450" s="175"/>
      <c r="Q450" s="175"/>
      <c r="R450" s="175"/>
      <c r="S450" s="176"/>
      <c r="T450" s="176"/>
      <c r="U450" s="176"/>
      <c r="V450" s="176"/>
      <c r="W450" s="177"/>
      <c r="X450" s="177"/>
      <c r="Y450" s="177"/>
      <c r="Z450" s="177"/>
    </row>
    <row r="451" ht="15.75" customHeight="1">
      <c r="A451" s="178">
        <v>1.7242504E8</v>
      </c>
      <c r="B451" s="179" t="s">
        <v>893</v>
      </c>
      <c r="C451" s="180">
        <v>1.1250307E7</v>
      </c>
      <c r="D451" s="180">
        <v>12080.0</v>
      </c>
      <c r="E451" s="180">
        <v>0.0</v>
      </c>
      <c r="F451" s="180">
        <v>0.0</v>
      </c>
      <c r="G451" s="180">
        <v>0.0</v>
      </c>
      <c r="H451" s="180">
        <v>0.0</v>
      </c>
      <c r="I451" s="180">
        <v>1208.0</v>
      </c>
      <c r="J451" s="180">
        <v>0.0</v>
      </c>
      <c r="K451" s="180">
        <v>1208.0</v>
      </c>
      <c r="L451" s="180">
        <v>0.0</v>
      </c>
      <c r="M451" s="175"/>
      <c r="N451" s="175"/>
      <c r="O451" s="175"/>
      <c r="P451" s="175"/>
      <c r="Q451" s="175"/>
      <c r="R451" s="175"/>
      <c r="S451" s="176"/>
      <c r="T451" s="176"/>
      <c r="U451" s="176"/>
      <c r="V451" s="176"/>
      <c r="W451" s="177"/>
      <c r="X451" s="177"/>
      <c r="Y451" s="177"/>
      <c r="Z451" s="177"/>
    </row>
    <row r="452" ht="15.75" customHeight="1">
      <c r="A452" s="178">
        <v>1.71114818E8</v>
      </c>
      <c r="B452" s="179" t="s">
        <v>894</v>
      </c>
      <c r="C452" s="180">
        <v>1.123769E7</v>
      </c>
      <c r="D452" s="180">
        <v>381446.0</v>
      </c>
      <c r="E452" s="180">
        <v>260009.0</v>
      </c>
      <c r="F452" s="180">
        <v>0.0</v>
      </c>
      <c r="G452" s="180">
        <v>1638.0</v>
      </c>
      <c r="H452" s="180">
        <v>4195.0</v>
      </c>
      <c r="I452" s="180">
        <v>5027.0</v>
      </c>
      <c r="J452" s="180">
        <v>15556.0</v>
      </c>
      <c r="K452" s="180">
        <v>26416.0</v>
      </c>
      <c r="L452" s="180">
        <v>1400000.0</v>
      </c>
      <c r="M452" s="175"/>
      <c r="N452" s="175"/>
      <c r="O452" s="175"/>
      <c r="P452" s="175"/>
      <c r="Q452" s="175"/>
      <c r="R452" s="175"/>
      <c r="S452" s="176"/>
      <c r="T452" s="176"/>
      <c r="U452" s="176"/>
      <c r="V452" s="176"/>
      <c r="W452" s="177"/>
      <c r="X452" s="177"/>
      <c r="Y452" s="177"/>
      <c r="Z452" s="177"/>
    </row>
    <row r="453" ht="15.75" customHeight="1">
      <c r="A453" s="178">
        <v>1.69404377E8</v>
      </c>
      <c r="B453" s="179" t="s">
        <v>895</v>
      </c>
      <c r="C453" s="180">
        <v>1.1236068E7</v>
      </c>
      <c r="D453" s="180">
        <v>940362.0</v>
      </c>
      <c r="E453" s="180">
        <v>342015.0</v>
      </c>
      <c r="F453" s="180">
        <v>7030.0</v>
      </c>
      <c r="G453" s="180">
        <v>49550.0</v>
      </c>
      <c r="H453" s="180">
        <v>38849.0</v>
      </c>
      <c r="I453" s="180">
        <v>62900.0</v>
      </c>
      <c r="J453" s="180">
        <v>2773.0</v>
      </c>
      <c r="K453" s="180">
        <v>161102.0</v>
      </c>
      <c r="L453" s="180">
        <v>1.235942481E9</v>
      </c>
      <c r="M453" s="175"/>
      <c r="N453" s="175"/>
      <c r="O453" s="175"/>
      <c r="P453" s="175"/>
      <c r="Q453" s="175"/>
      <c r="R453" s="175"/>
      <c r="S453" s="176"/>
      <c r="T453" s="176"/>
      <c r="U453" s="176"/>
      <c r="V453" s="176"/>
      <c r="W453" s="177"/>
      <c r="X453" s="177"/>
      <c r="Y453" s="177"/>
      <c r="Z453" s="177"/>
    </row>
    <row r="454" ht="15.75" customHeight="1">
      <c r="A454" s="178">
        <v>1.70684064E8</v>
      </c>
      <c r="B454" s="179" t="s">
        <v>896</v>
      </c>
      <c r="C454" s="180">
        <v>1.1223652E7</v>
      </c>
      <c r="D454" s="180">
        <v>57861.0</v>
      </c>
      <c r="E454" s="180">
        <v>42580.0</v>
      </c>
      <c r="F454" s="180">
        <v>2186.0</v>
      </c>
      <c r="G454" s="180">
        <v>430.0</v>
      </c>
      <c r="H454" s="180">
        <v>216.0</v>
      </c>
      <c r="I454" s="180">
        <v>5570.0</v>
      </c>
      <c r="J454" s="180">
        <v>0.0</v>
      </c>
      <c r="K454" s="180">
        <v>8402.0</v>
      </c>
      <c r="L454" s="180">
        <v>1.944054111E9</v>
      </c>
      <c r="M454" s="175"/>
      <c r="N454" s="175"/>
      <c r="O454" s="175"/>
      <c r="P454" s="175"/>
      <c r="Q454" s="175"/>
      <c r="R454" s="175"/>
      <c r="S454" s="176"/>
      <c r="T454" s="176"/>
      <c r="U454" s="176"/>
      <c r="V454" s="176"/>
      <c r="W454" s="177"/>
      <c r="X454" s="177"/>
      <c r="Y454" s="177"/>
      <c r="Z454" s="177"/>
    </row>
    <row r="455" ht="15.75" customHeight="1">
      <c r="A455" s="178">
        <v>1.69551838E8</v>
      </c>
      <c r="B455" s="179" t="s">
        <v>897</v>
      </c>
      <c r="C455" s="180">
        <v>1.1180006E7</v>
      </c>
      <c r="D455" s="180">
        <v>1012445.0</v>
      </c>
      <c r="E455" s="180">
        <v>475993.0</v>
      </c>
      <c r="F455" s="180">
        <v>54605.0</v>
      </c>
      <c r="G455" s="180">
        <v>93199.0</v>
      </c>
      <c r="H455" s="180">
        <v>67179.0</v>
      </c>
      <c r="I455" s="180">
        <v>54641.0</v>
      </c>
      <c r="J455" s="180">
        <v>0.0</v>
      </c>
      <c r="K455" s="180">
        <v>269624.0</v>
      </c>
      <c r="L455" s="180">
        <v>788305.0</v>
      </c>
      <c r="M455" s="175"/>
      <c r="N455" s="175"/>
      <c r="O455" s="175"/>
      <c r="P455" s="175"/>
      <c r="Q455" s="175"/>
      <c r="R455" s="175"/>
      <c r="S455" s="176"/>
      <c r="T455" s="176"/>
      <c r="U455" s="176"/>
      <c r="V455" s="176"/>
      <c r="W455" s="177"/>
      <c r="X455" s="177"/>
      <c r="Y455" s="177"/>
      <c r="Z455" s="177"/>
    </row>
    <row r="456" ht="15.75" customHeight="1">
      <c r="A456" s="178">
        <v>1.69485132E8</v>
      </c>
      <c r="B456" s="179" t="s">
        <v>898</v>
      </c>
      <c r="C456" s="180">
        <v>1.1172822E7</v>
      </c>
      <c r="D456" s="180">
        <v>1197854.0</v>
      </c>
      <c r="E456" s="180">
        <v>1178915.0</v>
      </c>
      <c r="F456" s="180">
        <v>7321.0</v>
      </c>
      <c r="G456" s="180">
        <v>32923.0</v>
      </c>
      <c r="H456" s="180">
        <v>45746.0</v>
      </c>
      <c r="I456" s="180">
        <v>49338.0</v>
      </c>
      <c r="J456" s="180">
        <v>22709.0</v>
      </c>
      <c r="K456" s="180">
        <v>158037.0</v>
      </c>
      <c r="L456" s="180">
        <v>0.0</v>
      </c>
      <c r="M456" s="175"/>
      <c r="N456" s="175"/>
      <c r="O456" s="175"/>
      <c r="P456" s="175"/>
      <c r="Q456" s="175"/>
      <c r="R456" s="175"/>
      <c r="S456" s="176"/>
      <c r="T456" s="176"/>
      <c r="U456" s="176"/>
      <c r="V456" s="176"/>
      <c r="W456" s="177"/>
      <c r="X456" s="177"/>
      <c r="Y456" s="177"/>
      <c r="Z456" s="177"/>
    </row>
    <row r="457" ht="15.75" customHeight="1">
      <c r="A457" s="178">
        <v>1.595201E8</v>
      </c>
      <c r="B457" s="179" t="s">
        <v>899</v>
      </c>
      <c r="C457" s="180">
        <v>1.1169311E7</v>
      </c>
      <c r="D457" s="180">
        <v>7229773.0</v>
      </c>
      <c r="E457" s="180">
        <v>834467.0</v>
      </c>
      <c r="F457" s="180">
        <v>413347.0</v>
      </c>
      <c r="G457" s="180">
        <v>670674.0</v>
      </c>
      <c r="H457" s="180">
        <v>288969.0</v>
      </c>
      <c r="I457" s="180">
        <v>462514.0</v>
      </c>
      <c r="J457" s="180">
        <v>1237.0</v>
      </c>
      <c r="K457" s="180">
        <v>1836741.0</v>
      </c>
      <c r="L457" s="180">
        <v>2.4507847E7</v>
      </c>
      <c r="M457" s="175"/>
      <c r="N457" s="175"/>
      <c r="O457" s="175"/>
      <c r="P457" s="175"/>
      <c r="Q457" s="175"/>
      <c r="R457" s="175"/>
      <c r="S457" s="176"/>
      <c r="T457" s="176"/>
      <c r="U457" s="176"/>
      <c r="V457" s="176"/>
      <c r="W457" s="177"/>
      <c r="X457" s="177"/>
      <c r="Y457" s="177"/>
      <c r="Z457" s="177"/>
    </row>
    <row r="458" ht="15.75" customHeight="1">
      <c r="A458" s="178">
        <v>1.6956206E8</v>
      </c>
      <c r="B458" s="179" t="s">
        <v>900</v>
      </c>
      <c r="C458" s="180">
        <v>1.1162667E7</v>
      </c>
      <c r="D458" s="180">
        <v>4924666.0</v>
      </c>
      <c r="E458" s="180">
        <v>960827.0</v>
      </c>
      <c r="F458" s="180">
        <v>132421.0</v>
      </c>
      <c r="G458" s="180">
        <v>227460.0</v>
      </c>
      <c r="H458" s="180">
        <v>304433.0</v>
      </c>
      <c r="I458" s="180">
        <v>319895.0</v>
      </c>
      <c r="J458" s="180">
        <v>1329.0</v>
      </c>
      <c r="K458" s="180">
        <v>985538.0</v>
      </c>
      <c r="L458" s="180">
        <v>1.40768431E8</v>
      </c>
      <c r="M458" s="175"/>
      <c r="N458" s="175"/>
      <c r="O458" s="175"/>
      <c r="P458" s="175"/>
      <c r="Q458" s="175"/>
      <c r="R458" s="175"/>
      <c r="S458" s="176"/>
      <c r="T458" s="176"/>
      <c r="U458" s="176"/>
      <c r="V458" s="176"/>
      <c r="W458" s="177"/>
      <c r="X458" s="177"/>
      <c r="Y458" s="177"/>
      <c r="Z458" s="177"/>
    </row>
    <row r="459" ht="15.75" customHeight="1">
      <c r="A459" s="178">
        <v>1.70206546E8</v>
      </c>
      <c r="B459" s="179" t="s">
        <v>901</v>
      </c>
      <c r="C459" s="180">
        <v>1.1135399E7</v>
      </c>
      <c r="D459" s="180">
        <v>0.0</v>
      </c>
      <c r="E459" s="180">
        <v>0.0</v>
      </c>
      <c r="F459" s="180">
        <v>1.0</v>
      </c>
      <c r="G459" s="180">
        <v>0.0</v>
      </c>
      <c r="H459" s="180">
        <v>0.0</v>
      </c>
      <c r="I459" s="180">
        <v>0.0</v>
      </c>
      <c r="J459" s="180">
        <v>0.0</v>
      </c>
      <c r="K459" s="180">
        <v>1.0</v>
      </c>
      <c r="L459" s="180">
        <v>1.944600367E9</v>
      </c>
      <c r="M459" s="175"/>
      <c r="N459" s="175"/>
      <c r="O459" s="175"/>
      <c r="P459" s="175"/>
      <c r="Q459" s="175"/>
      <c r="R459" s="175"/>
      <c r="S459" s="176"/>
      <c r="T459" s="176"/>
      <c r="U459" s="176"/>
      <c r="V459" s="176"/>
      <c r="W459" s="177"/>
      <c r="X459" s="177"/>
      <c r="Y459" s="177"/>
      <c r="Z459" s="177"/>
    </row>
    <row r="460" ht="15.75" customHeight="1">
      <c r="A460" s="178">
        <v>1.69526002E8</v>
      </c>
      <c r="B460" s="179" t="s">
        <v>902</v>
      </c>
      <c r="C460" s="180">
        <v>1.1135207E7</v>
      </c>
      <c r="D460" s="180">
        <v>629299.0</v>
      </c>
      <c r="E460" s="180">
        <v>160024.0</v>
      </c>
      <c r="F460" s="180">
        <v>167447.0</v>
      </c>
      <c r="G460" s="180">
        <v>61960.0</v>
      </c>
      <c r="H460" s="180">
        <v>23105.0</v>
      </c>
      <c r="I460" s="180">
        <v>37947.0</v>
      </c>
      <c r="J460" s="180">
        <v>0.0</v>
      </c>
      <c r="K460" s="180">
        <v>290459.0</v>
      </c>
      <c r="L460" s="180">
        <v>0.0</v>
      </c>
      <c r="M460" s="175"/>
      <c r="N460" s="175"/>
      <c r="O460" s="175"/>
      <c r="P460" s="175"/>
      <c r="Q460" s="175"/>
      <c r="R460" s="175"/>
      <c r="S460" s="176"/>
      <c r="T460" s="176"/>
      <c r="U460" s="176"/>
      <c r="V460" s="176"/>
      <c r="W460" s="177"/>
      <c r="X460" s="177"/>
      <c r="Y460" s="177"/>
      <c r="Z460" s="177"/>
    </row>
    <row r="461" ht="15.75" customHeight="1">
      <c r="A461" s="178">
        <v>1.69525141E8</v>
      </c>
      <c r="B461" s="179" t="s">
        <v>903</v>
      </c>
      <c r="C461" s="180">
        <v>1.1093845E7</v>
      </c>
      <c r="D461" s="180">
        <v>628060.0</v>
      </c>
      <c r="E461" s="180">
        <v>342754.0</v>
      </c>
      <c r="F461" s="180">
        <v>12050.0</v>
      </c>
      <c r="G461" s="180">
        <v>64919.0</v>
      </c>
      <c r="H461" s="180">
        <v>48993.0</v>
      </c>
      <c r="I461" s="180">
        <v>29984.0</v>
      </c>
      <c r="J461" s="180">
        <v>0.0</v>
      </c>
      <c r="K461" s="180">
        <v>155946.0</v>
      </c>
      <c r="L461" s="180">
        <v>0.0</v>
      </c>
      <c r="M461" s="175"/>
      <c r="N461" s="175"/>
      <c r="O461" s="175"/>
      <c r="P461" s="175"/>
      <c r="Q461" s="175"/>
      <c r="R461" s="175"/>
      <c r="S461" s="176"/>
      <c r="T461" s="176"/>
      <c r="U461" s="176"/>
      <c r="V461" s="176"/>
      <c r="W461" s="177"/>
      <c r="X461" s="177"/>
      <c r="Y461" s="177"/>
      <c r="Z461" s="177"/>
    </row>
    <row r="462" ht="15.75" customHeight="1">
      <c r="A462" s="178">
        <v>1.51714633E8</v>
      </c>
      <c r="B462" s="179" t="s">
        <v>904</v>
      </c>
      <c r="C462" s="180">
        <v>1.1065528E7</v>
      </c>
      <c r="D462" s="180">
        <v>3091194.0</v>
      </c>
      <c r="E462" s="180">
        <v>760754.0</v>
      </c>
      <c r="F462" s="180">
        <v>135461.0</v>
      </c>
      <c r="G462" s="180">
        <v>355377.0</v>
      </c>
      <c r="H462" s="180">
        <v>326352.0</v>
      </c>
      <c r="I462" s="180">
        <v>48150.0</v>
      </c>
      <c r="J462" s="180">
        <v>28322.0</v>
      </c>
      <c r="K462" s="180">
        <v>893662.0</v>
      </c>
      <c r="L462" s="180">
        <v>1227824.0</v>
      </c>
      <c r="M462" s="175"/>
      <c r="N462" s="175"/>
      <c r="O462" s="175"/>
      <c r="P462" s="175"/>
      <c r="Q462" s="175"/>
      <c r="R462" s="175"/>
      <c r="S462" s="176"/>
      <c r="T462" s="176"/>
      <c r="U462" s="176"/>
      <c r="V462" s="176"/>
      <c r="W462" s="177"/>
      <c r="X462" s="177"/>
      <c r="Y462" s="177"/>
      <c r="Z462" s="177"/>
    </row>
    <row r="463" ht="15.75" customHeight="1">
      <c r="A463" s="178">
        <v>1.69493878E8</v>
      </c>
      <c r="B463" s="179" t="s">
        <v>905</v>
      </c>
      <c r="C463" s="180">
        <v>1.0946766E7</v>
      </c>
      <c r="D463" s="180">
        <v>206645.0</v>
      </c>
      <c r="E463" s="180">
        <v>21385.0</v>
      </c>
      <c r="F463" s="180">
        <v>16738.0</v>
      </c>
      <c r="G463" s="180">
        <v>52178.0</v>
      </c>
      <c r="H463" s="180">
        <v>21788.0</v>
      </c>
      <c r="I463" s="180">
        <v>1179.0</v>
      </c>
      <c r="J463" s="180">
        <v>0.0</v>
      </c>
      <c r="K463" s="180">
        <v>91883.0</v>
      </c>
      <c r="L463" s="180">
        <v>481142.0</v>
      </c>
      <c r="M463" s="175"/>
      <c r="N463" s="175"/>
      <c r="O463" s="175"/>
      <c r="P463" s="175"/>
      <c r="Q463" s="175"/>
      <c r="R463" s="175"/>
      <c r="S463" s="176"/>
      <c r="T463" s="176"/>
      <c r="U463" s="176"/>
      <c r="V463" s="176"/>
      <c r="W463" s="177"/>
      <c r="X463" s="177"/>
      <c r="Y463" s="177"/>
      <c r="Z463" s="177"/>
    </row>
    <row r="464" ht="15.75" customHeight="1">
      <c r="A464" s="178">
        <v>1.69495327E8</v>
      </c>
      <c r="B464" s="179" t="s">
        <v>906</v>
      </c>
      <c r="C464" s="180">
        <v>1.0927292E7</v>
      </c>
      <c r="D464" s="180">
        <v>728165.0</v>
      </c>
      <c r="E464" s="180">
        <v>261420.0</v>
      </c>
      <c r="F464" s="180">
        <v>27817.0</v>
      </c>
      <c r="G464" s="180">
        <v>60652.0</v>
      </c>
      <c r="H464" s="180">
        <v>61852.0</v>
      </c>
      <c r="I464" s="180">
        <v>35389.0</v>
      </c>
      <c r="J464" s="180">
        <v>0.0</v>
      </c>
      <c r="K464" s="180">
        <v>185710.0</v>
      </c>
      <c r="L464" s="180">
        <v>1200000.0</v>
      </c>
      <c r="M464" s="175"/>
      <c r="N464" s="175"/>
      <c r="O464" s="175"/>
      <c r="P464" s="175"/>
      <c r="Q464" s="175"/>
      <c r="R464" s="175"/>
      <c r="S464" s="176"/>
      <c r="T464" s="176"/>
      <c r="U464" s="176"/>
      <c r="V464" s="176"/>
      <c r="W464" s="177"/>
      <c r="X464" s="177"/>
      <c r="Y464" s="177"/>
      <c r="Z464" s="177"/>
    </row>
    <row r="465" ht="15.75" customHeight="1">
      <c r="A465" s="178">
        <v>1.69558243E8</v>
      </c>
      <c r="B465" s="179" t="s">
        <v>907</v>
      </c>
      <c r="C465" s="180">
        <v>1.0899954E7</v>
      </c>
      <c r="D465" s="180">
        <v>984609.0</v>
      </c>
      <c r="E465" s="180">
        <v>2033140.0</v>
      </c>
      <c r="F465" s="180">
        <v>9908.0</v>
      </c>
      <c r="G465" s="180">
        <v>55418.0</v>
      </c>
      <c r="H465" s="180">
        <v>8163.0</v>
      </c>
      <c r="I465" s="180">
        <v>83914.0</v>
      </c>
      <c r="J465" s="180">
        <v>0.0</v>
      </c>
      <c r="K465" s="180">
        <v>157403.0</v>
      </c>
      <c r="L465" s="180">
        <v>2.100758495E9</v>
      </c>
      <c r="M465" s="175"/>
      <c r="N465" s="175"/>
      <c r="O465" s="175"/>
      <c r="P465" s="175"/>
      <c r="Q465" s="175"/>
      <c r="R465" s="175"/>
      <c r="S465" s="176"/>
      <c r="T465" s="176"/>
      <c r="U465" s="176"/>
      <c r="V465" s="176"/>
      <c r="W465" s="177"/>
      <c r="X465" s="177"/>
      <c r="Y465" s="177"/>
      <c r="Z465" s="177"/>
    </row>
    <row r="466" ht="15.75" customHeight="1">
      <c r="A466" s="178">
        <v>1.62055289E8</v>
      </c>
      <c r="B466" s="179" t="s">
        <v>908</v>
      </c>
      <c r="C466" s="180">
        <v>1.0886261E7</v>
      </c>
      <c r="D466" s="180">
        <v>2283508.0</v>
      </c>
      <c r="E466" s="180">
        <v>554307.0</v>
      </c>
      <c r="F466" s="180">
        <v>505902.0</v>
      </c>
      <c r="G466" s="180">
        <v>291695.0</v>
      </c>
      <c r="H466" s="180">
        <v>65787.0</v>
      </c>
      <c r="I466" s="180">
        <v>133579.0</v>
      </c>
      <c r="J466" s="180">
        <v>0.0</v>
      </c>
      <c r="K466" s="180">
        <v>996963.0</v>
      </c>
      <c r="L466" s="180">
        <v>0.0</v>
      </c>
      <c r="M466" s="175"/>
      <c r="N466" s="175"/>
      <c r="O466" s="175"/>
      <c r="P466" s="175"/>
      <c r="Q466" s="175"/>
      <c r="R466" s="175"/>
      <c r="S466" s="176"/>
      <c r="T466" s="176"/>
      <c r="U466" s="176"/>
      <c r="V466" s="176"/>
      <c r="W466" s="177"/>
      <c r="X466" s="177"/>
      <c r="Y466" s="177"/>
      <c r="Z466" s="177"/>
    </row>
    <row r="467" ht="15.75" customHeight="1">
      <c r="A467" s="178">
        <v>1.69535089E8</v>
      </c>
      <c r="B467" s="179" t="s">
        <v>909</v>
      </c>
      <c r="C467" s="180">
        <v>1.0869831E7</v>
      </c>
      <c r="D467" s="180">
        <v>89757.0</v>
      </c>
      <c r="E467" s="180">
        <v>8465.0</v>
      </c>
      <c r="F467" s="180">
        <v>4225.0</v>
      </c>
      <c r="G467" s="180">
        <v>14595.0</v>
      </c>
      <c r="H467" s="180">
        <v>7753.0</v>
      </c>
      <c r="I467" s="180">
        <v>2871.0</v>
      </c>
      <c r="J467" s="180">
        <v>0.0</v>
      </c>
      <c r="K467" s="180">
        <v>29444.0</v>
      </c>
      <c r="L467" s="180">
        <v>0.0</v>
      </c>
      <c r="M467" s="175"/>
      <c r="N467" s="175"/>
      <c r="O467" s="175"/>
      <c r="P467" s="175"/>
      <c r="Q467" s="175"/>
      <c r="R467" s="175"/>
      <c r="S467" s="176"/>
      <c r="T467" s="176"/>
      <c r="U467" s="176"/>
      <c r="V467" s="176"/>
      <c r="W467" s="177"/>
      <c r="X467" s="177"/>
      <c r="Y467" s="177"/>
      <c r="Z467" s="177"/>
    </row>
    <row r="468" ht="15.75" customHeight="1">
      <c r="A468" s="178">
        <v>1.69537417E8</v>
      </c>
      <c r="B468" s="179" t="s">
        <v>910</v>
      </c>
      <c r="C468" s="180">
        <v>1.0856536E7</v>
      </c>
      <c r="D468" s="180">
        <v>74000.0</v>
      </c>
      <c r="E468" s="180">
        <v>984.0</v>
      </c>
      <c r="F468" s="180">
        <v>6732.0</v>
      </c>
      <c r="G468" s="180">
        <v>8964.0</v>
      </c>
      <c r="H468" s="180">
        <v>5239.0</v>
      </c>
      <c r="I468" s="180">
        <v>3377.0</v>
      </c>
      <c r="J468" s="180">
        <v>0.0</v>
      </c>
      <c r="K468" s="180">
        <v>24312.0</v>
      </c>
      <c r="L468" s="180">
        <v>0.0</v>
      </c>
      <c r="M468" s="175"/>
      <c r="N468" s="175"/>
      <c r="O468" s="175"/>
      <c r="P468" s="175"/>
      <c r="Q468" s="175"/>
      <c r="R468" s="175"/>
      <c r="S468" s="176"/>
      <c r="T468" s="176"/>
      <c r="U468" s="176"/>
      <c r="V468" s="176"/>
      <c r="W468" s="177"/>
      <c r="X468" s="177"/>
      <c r="Y468" s="177"/>
      <c r="Z468" s="177"/>
    </row>
    <row r="469" ht="15.75" customHeight="1">
      <c r="A469" s="178">
        <v>1.69519896E8</v>
      </c>
      <c r="B469" s="179" t="s">
        <v>911</v>
      </c>
      <c r="C469" s="180">
        <v>1.0853731E7</v>
      </c>
      <c r="D469" s="180">
        <v>710646.0</v>
      </c>
      <c r="E469" s="180">
        <v>114990.0</v>
      </c>
      <c r="F469" s="180">
        <v>40970.0</v>
      </c>
      <c r="G469" s="180">
        <v>118642.0</v>
      </c>
      <c r="H469" s="180">
        <v>35307.0</v>
      </c>
      <c r="I469" s="180">
        <v>32394.0</v>
      </c>
      <c r="J469" s="180">
        <v>0.0</v>
      </c>
      <c r="K469" s="180">
        <v>227313.0</v>
      </c>
      <c r="L469" s="180">
        <v>3.6728101E7</v>
      </c>
      <c r="M469" s="175"/>
      <c r="N469" s="175"/>
      <c r="O469" s="175"/>
      <c r="P469" s="175"/>
      <c r="Q469" s="175"/>
      <c r="R469" s="175"/>
      <c r="S469" s="176"/>
      <c r="T469" s="176"/>
      <c r="U469" s="176"/>
      <c r="V469" s="176"/>
      <c r="W469" s="177"/>
      <c r="X469" s="177"/>
      <c r="Y469" s="177"/>
      <c r="Z469" s="177"/>
    </row>
    <row r="470" ht="15.75" customHeight="1">
      <c r="A470" s="178">
        <v>1.69171899E8</v>
      </c>
      <c r="B470" s="179" t="s">
        <v>912</v>
      </c>
      <c r="C470" s="180">
        <v>1.0850038E7</v>
      </c>
      <c r="D470" s="180">
        <v>714378.0</v>
      </c>
      <c r="E470" s="180">
        <v>291470.0</v>
      </c>
      <c r="F470" s="180">
        <v>71232.0</v>
      </c>
      <c r="G470" s="180">
        <v>29450.0</v>
      </c>
      <c r="H470" s="180">
        <v>38958.0</v>
      </c>
      <c r="I470" s="180">
        <v>48540.0</v>
      </c>
      <c r="J470" s="180">
        <v>0.0</v>
      </c>
      <c r="K470" s="180">
        <v>188180.0</v>
      </c>
      <c r="L470" s="180">
        <v>0.0</v>
      </c>
      <c r="M470" s="175"/>
      <c r="N470" s="175"/>
      <c r="O470" s="175"/>
      <c r="P470" s="175"/>
      <c r="Q470" s="175"/>
      <c r="R470" s="175"/>
      <c r="S470" s="176"/>
      <c r="T470" s="176"/>
      <c r="U470" s="176"/>
      <c r="V470" s="176"/>
      <c r="W470" s="177"/>
      <c r="X470" s="177"/>
      <c r="Y470" s="177"/>
      <c r="Z470" s="177"/>
    </row>
    <row r="471" ht="15.75" customHeight="1">
      <c r="A471" s="178">
        <v>1.69456264E8</v>
      </c>
      <c r="B471" s="179" t="s">
        <v>913</v>
      </c>
      <c r="C471" s="180">
        <v>1.080198E7</v>
      </c>
      <c r="D471" s="180">
        <v>2077160.0</v>
      </c>
      <c r="E471" s="180">
        <v>554398.0</v>
      </c>
      <c r="F471" s="180">
        <v>66794.0</v>
      </c>
      <c r="G471" s="180">
        <v>129049.0</v>
      </c>
      <c r="H471" s="180">
        <v>32531.0</v>
      </c>
      <c r="I471" s="180">
        <v>98306.0</v>
      </c>
      <c r="J471" s="180">
        <v>34626.0</v>
      </c>
      <c r="K471" s="180">
        <v>361306.0</v>
      </c>
      <c r="L471" s="180">
        <v>2.907E7</v>
      </c>
      <c r="M471" s="175"/>
      <c r="N471" s="175"/>
      <c r="O471" s="175"/>
      <c r="P471" s="175"/>
      <c r="Q471" s="175"/>
      <c r="R471" s="175"/>
      <c r="S471" s="176"/>
      <c r="T471" s="176"/>
      <c r="U471" s="176"/>
      <c r="V471" s="176"/>
      <c r="W471" s="177"/>
      <c r="X471" s="177"/>
      <c r="Y471" s="177"/>
      <c r="Z471" s="177"/>
    </row>
    <row r="472" ht="15.75" customHeight="1">
      <c r="A472" s="178">
        <v>1.56466939E8</v>
      </c>
      <c r="B472" s="179" t="s">
        <v>914</v>
      </c>
      <c r="C472" s="180">
        <v>1.075364E7</v>
      </c>
      <c r="D472" s="180">
        <v>1.0059078E7</v>
      </c>
      <c r="E472" s="180">
        <v>716362.0</v>
      </c>
      <c r="F472" s="180">
        <v>626843.0</v>
      </c>
      <c r="G472" s="180">
        <v>743595.0</v>
      </c>
      <c r="H472" s="180">
        <v>1049345.0</v>
      </c>
      <c r="I472" s="180">
        <v>423380.0</v>
      </c>
      <c r="J472" s="180">
        <v>767.0</v>
      </c>
      <c r="K472" s="180">
        <v>2843930.0</v>
      </c>
      <c r="L472" s="180">
        <v>6.8427934E7</v>
      </c>
      <c r="M472" s="175"/>
      <c r="N472" s="175"/>
      <c r="O472" s="175"/>
      <c r="P472" s="175"/>
      <c r="Q472" s="175"/>
      <c r="R472" s="175"/>
      <c r="S472" s="176"/>
      <c r="T472" s="176"/>
      <c r="U472" s="176"/>
      <c r="V472" s="176"/>
      <c r="W472" s="177"/>
      <c r="X472" s="177"/>
      <c r="Y472" s="177"/>
      <c r="Z472" s="177"/>
    </row>
    <row r="473" ht="15.75" customHeight="1">
      <c r="A473" s="178">
        <v>1.69020283E8</v>
      </c>
      <c r="B473" s="179" t="s">
        <v>915</v>
      </c>
      <c r="C473" s="180">
        <v>1.0683191E7</v>
      </c>
      <c r="D473" s="180">
        <v>5219.0</v>
      </c>
      <c r="E473" s="180">
        <v>0.0</v>
      </c>
      <c r="F473" s="180">
        <v>6615.0</v>
      </c>
      <c r="G473" s="180">
        <v>1948.0</v>
      </c>
      <c r="H473" s="180">
        <v>0.0</v>
      </c>
      <c r="I473" s="180">
        <v>0.0</v>
      </c>
      <c r="J473" s="180">
        <v>0.0</v>
      </c>
      <c r="K473" s="180">
        <v>8563.0</v>
      </c>
      <c r="L473" s="180">
        <v>1550000.0</v>
      </c>
      <c r="M473" s="175"/>
      <c r="N473" s="175"/>
      <c r="O473" s="175"/>
      <c r="P473" s="175"/>
      <c r="Q473" s="175"/>
      <c r="R473" s="175"/>
      <c r="S473" s="176"/>
      <c r="T473" s="176"/>
      <c r="U473" s="176"/>
      <c r="V473" s="176"/>
      <c r="W473" s="177"/>
      <c r="X473" s="177"/>
      <c r="Y473" s="177"/>
      <c r="Z473" s="177"/>
    </row>
    <row r="474" ht="15.75" customHeight="1">
      <c r="A474" s="178">
        <v>1.69752922E8</v>
      </c>
      <c r="B474" s="179" t="s">
        <v>916</v>
      </c>
      <c r="C474" s="180">
        <v>1.0656169E7</v>
      </c>
      <c r="D474" s="180">
        <v>897579.0</v>
      </c>
      <c r="E474" s="180">
        <v>201604.0</v>
      </c>
      <c r="F474" s="180">
        <v>5908.0</v>
      </c>
      <c r="G474" s="180">
        <v>9695.0</v>
      </c>
      <c r="H474" s="180">
        <v>25732.0</v>
      </c>
      <c r="I474" s="180">
        <v>77408.0</v>
      </c>
      <c r="J474" s="180">
        <v>0.0</v>
      </c>
      <c r="K474" s="180">
        <v>118743.0</v>
      </c>
      <c r="L474" s="180">
        <v>5.10124246E8</v>
      </c>
      <c r="M474" s="175"/>
      <c r="N474" s="175"/>
      <c r="O474" s="175"/>
      <c r="P474" s="175"/>
      <c r="Q474" s="175"/>
      <c r="R474" s="175"/>
      <c r="S474" s="176"/>
      <c r="T474" s="176"/>
      <c r="U474" s="176"/>
      <c r="V474" s="176"/>
      <c r="W474" s="177"/>
      <c r="X474" s="177"/>
      <c r="Y474" s="177"/>
      <c r="Z474" s="177"/>
    </row>
    <row r="475" ht="15.75" customHeight="1">
      <c r="A475" s="178">
        <v>5.6533227E7</v>
      </c>
      <c r="B475" s="179" t="s">
        <v>917</v>
      </c>
      <c r="C475" s="180">
        <v>1.0618165E7</v>
      </c>
      <c r="D475" s="180">
        <v>834580.0</v>
      </c>
      <c r="E475" s="180">
        <v>756422.0</v>
      </c>
      <c r="F475" s="180">
        <v>20812.0</v>
      </c>
      <c r="G475" s="180">
        <v>30939.0</v>
      </c>
      <c r="H475" s="180">
        <v>0.0</v>
      </c>
      <c r="I475" s="180">
        <v>24420.0</v>
      </c>
      <c r="J475" s="180">
        <v>26217.0</v>
      </c>
      <c r="K475" s="180">
        <v>102388.0</v>
      </c>
      <c r="L475" s="180">
        <v>2697991.0</v>
      </c>
      <c r="M475" s="175"/>
      <c r="N475" s="175"/>
      <c r="O475" s="175"/>
      <c r="P475" s="175"/>
      <c r="Q475" s="175"/>
      <c r="R475" s="175"/>
      <c r="S475" s="176"/>
      <c r="T475" s="176"/>
      <c r="U475" s="176"/>
      <c r="V475" s="176"/>
      <c r="W475" s="177"/>
      <c r="X475" s="177"/>
      <c r="Y475" s="177"/>
      <c r="Z475" s="177"/>
    </row>
    <row r="476" ht="15.75" customHeight="1">
      <c r="A476" s="178">
        <v>1.71091688E8</v>
      </c>
      <c r="B476" s="179" t="s">
        <v>918</v>
      </c>
      <c r="C476" s="180">
        <v>1.0606709E7</v>
      </c>
      <c r="D476" s="180">
        <v>352900.0</v>
      </c>
      <c r="E476" s="180">
        <v>22612.0</v>
      </c>
      <c r="F476" s="180">
        <v>340321.0</v>
      </c>
      <c r="G476" s="180">
        <v>10815.0</v>
      </c>
      <c r="H476" s="180">
        <v>18854.0</v>
      </c>
      <c r="I476" s="180">
        <v>18779.0</v>
      </c>
      <c r="J476" s="180">
        <v>0.0</v>
      </c>
      <c r="K476" s="180">
        <v>388769.0</v>
      </c>
      <c r="L476" s="180">
        <v>1.12E7</v>
      </c>
      <c r="M476" s="175"/>
      <c r="N476" s="175"/>
      <c r="O476" s="175"/>
      <c r="P476" s="175"/>
      <c r="Q476" s="175"/>
      <c r="R476" s="175"/>
      <c r="S476" s="176"/>
      <c r="T476" s="176"/>
      <c r="U476" s="176"/>
      <c r="V476" s="176"/>
      <c r="W476" s="177"/>
      <c r="X476" s="177"/>
      <c r="Y476" s="177"/>
      <c r="Z476" s="177"/>
    </row>
    <row r="477" ht="15.75" customHeight="1">
      <c r="A477" s="178">
        <v>1.68971909E8</v>
      </c>
      <c r="B477" s="179" t="s">
        <v>919</v>
      </c>
      <c r="C477" s="180">
        <v>1.0601959E7</v>
      </c>
      <c r="D477" s="180">
        <v>986030.0</v>
      </c>
      <c r="E477" s="180">
        <v>446105.0</v>
      </c>
      <c r="F477" s="180">
        <v>65211.0</v>
      </c>
      <c r="G477" s="180">
        <v>94022.0</v>
      </c>
      <c r="H477" s="180">
        <v>31706.0</v>
      </c>
      <c r="I477" s="180">
        <v>6370.0</v>
      </c>
      <c r="J477" s="180">
        <v>29721.0</v>
      </c>
      <c r="K477" s="180">
        <v>227030.0</v>
      </c>
      <c r="L477" s="180">
        <v>3034472.0</v>
      </c>
      <c r="M477" s="175"/>
      <c r="N477" s="175"/>
      <c r="O477" s="175"/>
      <c r="P477" s="175"/>
      <c r="Q477" s="175"/>
      <c r="R477" s="175"/>
      <c r="S477" s="176"/>
      <c r="T477" s="176"/>
      <c r="U477" s="176"/>
      <c r="V477" s="176"/>
      <c r="W477" s="177"/>
      <c r="X477" s="177"/>
      <c r="Y477" s="177"/>
      <c r="Z477" s="177"/>
    </row>
    <row r="478" ht="15.75" customHeight="1">
      <c r="A478" s="178">
        <v>1.56672728E8</v>
      </c>
      <c r="B478" s="179" t="s">
        <v>920</v>
      </c>
      <c r="C478" s="180">
        <v>1.0581892E7</v>
      </c>
      <c r="D478" s="180">
        <v>1200811.0</v>
      </c>
      <c r="E478" s="180">
        <v>0.0</v>
      </c>
      <c r="F478" s="180">
        <v>32687.0</v>
      </c>
      <c r="G478" s="180">
        <v>22204.0</v>
      </c>
      <c r="H478" s="180">
        <v>6274.0</v>
      </c>
      <c r="I478" s="180">
        <v>112477.0</v>
      </c>
      <c r="J478" s="180">
        <v>0.0</v>
      </c>
      <c r="K478" s="180">
        <v>173642.0</v>
      </c>
      <c r="L478" s="180">
        <v>5.4040752E7</v>
      </c>
      <c r="M478" s="175"/>
      <c r="N478" s="175"/>
      <c r="O478" s="175"/>
      <c r="P478" s="175"/>
      <c r="Q478" s="175"/>
      <c r="R478" s="175"/>
      <c r="S478" s="176"/>
      <c r="T478" s="176"/>
      <c r="U478" s="176"/>
      <c r="V478" s="176"/>
      <c r="W478" s="177"/>
      <c r="X478" s="177"/>
      <c r="Y478" s="177"/>
      <c r="Z478" s="177"/>
    </row>
    <row r="479" ht="15.75" customHeight="1">
      <c r="A479" s="178">
        <v>1.7294391E8</v>
      </c>
      <c r="B479" s="179" t="s">
        <v>921</v>
      </c>
      <c r="C479" s="180">
        <v>1.0572826E7</v>
      </c>
      <c r="D479" s="180">
        <v>3398370.0</v>
      </c>
      <c r="E479" s="180">
        <v>256668.0</v>
      </c>
      <c r="F479" s="180">
        <v>223812.0</v>
      </c>
      <c r="G479" s="180">
        <v>225560.0</v>
      </c>
      <c r="H479" s="180">
        <v>450107.0</v>
      </c>
      <c r="I479" s="180">
        <v>110206.0</v>
      </c>
      <c r="J479" s="180">
        <v>0.0</v>
      </c>
      <c r="K479" s="180">
        <v>1009685.0</v>
      </c>
      <c r="L479" s="180">
        <v>3.16044E8</v>
      </c>
      <c r="M479" s="175"/>
      <c r="N479" s="175"/>
      <c r="O479" s="175"/>
      <c r="P479" s="175"/>
      <c r="Q479" s="175"/>
      <c r="R479" s="175"/>
      <c r="S479" s="176"/>
      <c r="T479" s="176"/>
      <c r="U479" s="176"/>
      <c r="V479" s="176"/>
      <c r="W479" s="177"/>
      <c r="X479" s="177"/>
      <c r="Y479" s="177"/>
      <c r="Z479" s="177"/>
    </row>
    <row r="480" ht="15.75" customHeight="1">
      <c r="A480" s="178">
        <v>1.69587531E8</v>
      </c>
      <c r="B480" s="179" t="s">
        <v>922</v>
      </c>
      <c r="C480" s="180">
        <v>1.0529476E7</v>
      </c>
      <c r="D480" s="180">
        <v>545573.0</v>
      </c>
      <c r="E480" s="180">
        <v>139542.0</v>
      </c>
      <c r="F480" s="180">
        <v>709.0</v>
      </c>
      <c r="G480" s="180">
        <v>7941.0</v>
      </c>
      <c r="H480" s="180">
        <v>13945.0</v>
      </c>
      <c r="I480" s="180">
        <v>47377.0</v>
      </c>
      <c r="J480" s="180">
        <v>0.0</v>
      </c>
      <c r="K480" s="180">
        <v>69972.0</v>
      </c>
      <c r="L480" s="180">
        <v>0.0</v>
      </c>
      <c r="M480" s="175"/>
      <c r="N480" s="175"/>
      <c r="O480" s="175"/>
      <c r="P480" s="175"/>
      <c r="Q480" s="175"/>
      <c r="R480" s="175"/>
      <c r="S480" s="176"/>
      <c r="T480" s="176"/>
      <c r="U480" s="176"/>
      <c r="V480" s="176"/>
      <c r="W480" s="177"/>
      <c r="X480" s="177"/>
      <c r="Y480" s="177"/>
      <c r="Z480" s="177"/>
    </row>
    <row r="481" ht="15.75" customHeight="1">
      <c r="A481" s="178">
        <v>3.185144E7</v>
      </c>
      <c r="B481" s="179" t="s">
        <v>923</v>
      </c>
      <c r="C481" s="180">
        <v>1.0526075E7</v>
      </c>
      <c r="D481" s="180">
        <v>2362674.0</v>
      </c>
      <c r="E481" s="180">
        <v>907421.0</v>
      </c>
      <c r="F481" s="180">
        <v>12691.0</v>
      </c>
      <c r="G481" s="180">
        <v>3053.0</v>
      </c>
      <c r="H481" s="180">
        <v>9530.0</v>
      </c>
      <c r="I481" s="180">
        <v>231591.0</v>
      </c>
      <c r="J481" s="180">
        <v>0.0</v>
      </c>
      <c r="K481" s="180">
        <v>256865.0</v>
      </c>
      <c r="L481" s="180">
        <v>8400000.0</v>
      </c>
      <c r="M481" s="175"/>
      <c r="N481" s="175"/>
      <c r="O481" s="175"/>
      <c r="P481" s="175"/>
      <c r="Q481" s="175"/>
      <c r="R481" s="175"/>
      <c r="S481" s="176"/>
      <c r="T481" s="176"/>
      <c r="U481" s="176"/>
      <c r="V481" s="176"/>
      <c r="W481" s="177"/>
      <c r="X481" s="177"/>
      <c r="Y481" s="177"/>
      <c r="Z481" s="177"/>
    </row>
    <row r="482" ht="15.75" customHeight="1">
      <c r="A482" s="178">
        <v>1.61640883E8</v>
      </c>
      <c r="B482" s="179" t="s">
        <v>924</v>
      </c>
      <c r="C482" s="180">
        <v>1.0524586E7</v>
      </c>
      <c r="D482" s="180">
        <v>407836.0</v>
      </c>
      <c r="E482" s="180">
        <v>79993.0</v>
      </c>
      <c r="F482" s="180">
        <v>3800.0</v>
      </c>
      <c r="G482" s="180">
        <v>1990.0</v>
      </c>
      <c r="H482" s="180">
        <v>4119.0</v>
      </c>
      <c r="I482" s="180">
        <v>38662.0</v>
      </c>
      <c r="J482" s="180">
        <v>0.0</v>
      </c>
      <c r="K482" s="180">
        <v>48571.0</v>
      </c>
      <c r="L482" s="180">
        <v>0.0</v>
      </c>
      <c r="M482" s="175"/>
      <c r="N482" s="175"/>
      <c r="O482" s="175"/>
      <c r="P482" s="175"/>
      <c r="Q482" s="175"/>
      <c r="R482" s="175"/>
      <c r="S482" s="176"/>
      <c r="T482" s="176"/>
      <c r="U482" s="176"/>
      <c r="V482" s="176"/>
      <c r="W482" s="177"/>
      <c r="X482" s="177"/>
      <c r="Y482" s="177"/>
      <c r="Z482" s="177"/>
    </row>
    <row r="483" ht="15.75" customHeight="1">
      <c r="A483" s="178">
        <v>1.69563484E8</v>
      </c>
      <c r="B483" s="179" t="s">
        <v>925</v>
      </c>
      <c r="C483" s="180">
        <v>1.0504331E7</v>
      </c>
      <c r="D483" s="180">
        <v>621409.0</v>
      </c>
      <c r="E483" s="180">
        <v>427393.0</v>
      </c>
      <c r="F483" s="180">
        <v>11905.0</v>
      </c>
      <c r="G483" s="180">
        <v>59634.0</v>
      </c>
      <c r="H483" s="180">
        <v>55800.0</v>
      </c>
      <c r="I483" s="180">
        <v>27656.0</v>
      </c>
      <c r="J483" s="180">
        <v>0.0</v>
      </c>
      <c r="K483" s="180">
        <v>154995.0</v>
      </c>
      <c r="L483" s="180">
        <v>2800000.0</v>
      </c>
      <c r="M483" s="175"/>
      <c r="N483" s="175"/>
      <c r="O483" s="175"/>
      <c r="P483" s="175"/>
      <c r="Q483" s="175"/>
      <c r="R483" s="175"/>
      <c r="S483" s="176"/>
      <c r="T483" s="176"/>
      <c r="U483" s="176"/>
      <c r="V483" s="176"/>
      <c r="W483" s="177"/>
      <c r="X483" s="177"/>
      <c r="Y483" s="177"/>
      <c r="Z483" s="177"/>
    </row>
    <row r="484" ht="15.75" customHeight="1">
      <c r="A484" s="178">
        <v>1.7546596E8</v>
      </c>
      <c r="B484" s="179" t="s">
        <v>926</v>
      </c>
      <c r="C484" s="180">
        <v>1.0495675E7</v>
      </c>
      <c r="D484" s="180">
        <v>219127.0</v>
      </c>
      <c r="E484" s="180">
        <v>9822.0</v>
      </c>
      <c r="F484" s="180">
        <v>87.0</v>
      </c>
      <c r="G484" s="180">
        <v>3415.0</v>
      </c>
      <c r="H484" s="180">
        <v>19330.0</v>
      </c>
      <c r="I484" s="180">
        <v>13496.0</v>
      </c>
      <c r="J484" s="180">
        <v>0.0</v>
      </c>
      <c r="K484" s="180">
        <v>36328.0</v>
      </c>
      <c r="L484" s="180">
        <v>3.47585831E8</v>
      </c>
      <c r="M484" s="175"/>
      <c r="N484" s="175"/>
      <c r="O484" s="175"/>
      <c r="P484" s="175"/>
      <c r="Q484" s="175"/>
      <c r="R484" s="175"/>
      <c r="S484" s="176"/>
      <c r="T484" s="176"/>
      <c r="U484" s="176"/>
      <c r="V484" s="176"/>
      <c r="W484" s="177"/>
      <c r="X484" s="177"/>
      <c r="Y484" s="177"/>
      <c r="Z484" s="177"/>
    </row>
    <row r="485" ht="15.75" customHeight="1">
      <c r="A485" s="178">
        <v>1.69535901E8</v>
      </c>
      <c r="B485" s="179" t="s">
        <v>927</v>
      </c>
      <c r="C485" s="180">
        <v>1.0486319E7</v>
      </c>
      <c r="D485" s="180">
        <v>942004.0</v>
      </c>
      <c r="E485" s="180">
        <v>840235.0</v>
      </c>
      <c r="F485" s="180">
        <v>4654.0</v>
      </c>
      <c r="G485" s="180">
        <v>8888.0</v>
      </c>
      <c r="H485" s="180">
        <v>16982.0</v>
      </c>
      <c r="I485" s="180">
        <v>53785.0</v>
      </c>
      <c r="J485" s="180">
        <v>15876.0</v>
      </c>
      <c r="K485" s="180">
        <v>100185.0</v>
      </c>
      <c r="L485" s="180">
        <v>0.0</v>
      </c>
      <c r="M485" s="175"/>
      <c r="N485" s="175"/>
      <c r="O485" s="175"/>
      <c r="P485" s="175"/>
      <c r="Q485" s="175"/>
      <c r="R485" s="175"/>
      <c r="S485" s="176"/>
      <c r="T485" s="176"/>
      <c r="U485" s="176"/>
      <c r="V485" s="176"/>
      <c r="W485" s="177"/>
      <c r="X485" s="177"/>
      <c r="Y485" s="177"/>
      <c r="Z485" s="177"/>
    </row>
    <row r="486" ht="15.75" customHeight="1">
      <c r="A486" s="178">
        <v>1.69496774E8</v>
      </c>
      <c r="B486" s="179" t="s">
        <v>928</v>
      </c>
      <c r="C486" s="180">
        <v>1.0478371E7</v>
      </c>
      <c r="D486" s="180">
        <v>51924.0</v>
      </c>
      <c r="E486" s="180">
        <v>0.0</v>
      </c>
      <c r="F486" s="180">
        <v>5082.0</v>
      </c>
      <c r="G486" s="180">
        <v>1276.0</v>
      </c>
      <c r="H486" s="180">
        <v>4349.0</v>
      </c>
      <c r="I486" s="180">
        <v>3096.0</v>
      </c>
      <c r="J486" s="180">
        <v>0.0</v>
      </c>
      <c r="K486" s="180">
        <v>13803.0</v>
      </c>
      <c r="L486" s="180">
        <v>0.0</v>
      </c>
      <c r="M486" s="175"/>
      <c r="N486" s="175"/>
      <c r="O486" s="175"/>
      <c r="P486" s="175"/>
      <c r="Q486" s="175"/>
      <c r="R486" s="175"/>
      <c r="S486" s="176"/>
      <c r="T486" s="176"/>
      <c r="U486" s="176"/>
      <c r="V486" s="176"/>
      <c r="W486" s="177"/>
      <c r="X486" s="177"/>
      <c r="Y486" s="177"/>
      <c r="Z486" s="177"/>
    </row>
    <row r="487" ht="15.75" customHeight="1">
      <c r="A487" s="178">
        <v>1.71141056E8</v>
      </c>
      <c r="B487" s="179" t="s">
        <v>929</v>
      </c>
      <c r="C487" s="180">
        <v>1.047152E7</v>
      </c>
      <c r="D487" s="180">
        <v>92474.0</v>
      </c>
      <c r="E487" s="180">
        <v>42056.0</v>
      </c>
      <c r="F487" s="180">
        <v>0.0</v>
      </c>
      <c r="G487" s="180">
        <v>914.0</v>
      </c>
      <c r="H487" s="180">
        <v>13569.0</v>
      </c>
      <c r="I487" s="180">
        <v>3637.0</v>
      </c>
      <c r="J487" s="180">
        <v>0.0</v>
      </c>
      <c r="K487" s="180">
        <v>18120.0</v>
      </c>
      <c r="L487" s="180">
        <v>1.107245737E9</v>
      </c>
      <c r="M487" s="175"/>
      <c r="N487" s="175"/>
      <c r="O487" s="175"/>
      <c r="P487" s="175"/>
      <c r="Q487" s="175"/>
      <c r="R487" s="175"/>
      <c r="S487" s="176"/>
      <c r="T487" s="176"/>
      <c r="U487" s="176"/>
      <c r="V487" s="176"/>
      <c r="W487" s="177"/>
      <c r="X487" s="177"/>
      <c r="Y487" s="177"/>
      <c r="Z487" s="177"/>
    </row>
    <row r="488" ht="15.75" customHeight="1">
      <c r="A488" s="178">
        <v>1.69044231E8</v>
      </c>
      <c r="B488" s="179" t="s">
        <v>930</v>
      </c>
      <c r="C488" s="180">
        <v>1.045212E7</v>
      </c>
      <c r="D488" s="180">
        <v>2705176.0</v>
      </c>
      <c r="E488" s="180">
        <v>627426.0</v>
      </c>
      <c r="F488" s="180">
        <v>332500.0</v>
      </c>
      <c r="G488" s="180">
        <v>528702.0</v>
      </c>
      <c r="H488" s="180">
        <v>193623.0</v>
      </c>
      <c r="I488" s="180">
        <v>80678.0</v>
      </c>
      <c r="J488" s="180">
        <v>0.0</v>
      </c>
      <c r="K488" s="180">
        <v>1135503.0</v>
      </c>
      <c r="L488" s="180">
        <v>231681.0</v>
      </c>
      <c r="M488" s="175"/>
      <c r="N488" s="175"/>
      <c r="O488" s="175"/>
      <c r="P488" s="175"/>
      <c r="Q488" s="175"/>
      <c r="R488" s="175"/>
      <c r="S488" s="176"/>
      <c r="T488" s="176"/>
      <c r="U488" s="176"/>
      <c r="V488" s="176"/>
      <c r="W488" s="177"/>
      <c r="X488" s="177"/>
      <c r="Y488" s="177"/>
      <c r="Z488" s="177"/>
    </row>
    <row r="489" ht="15.75" customHeight="1">
      <c r="A489" s="178">
        <v>1.72499111E8</v>
      </c>
      <c r="B489" s="179" t="s">
        <v>931</v>
      </c>
      <c r="C489" s="180">
        <v>1.0392869E7</v>
      </c>
      <c r="D489" s="180">
        <v>614799.0</v>
      </c>
      <c r="E489" s="180">
        <v>395938.0</v>
      </c>
      <c r="F489" s="180">
        <v>5777.0</v>
      </c>
      <c r="G489" s="180">
        <v>32098.0</v>
      </c>
      <c r="H489" s="180">
        <v>37792.0</v>
      </c>
      <c r="I489" s="180">
        <v>39828.0</v>
      </c>
      <c r="J489" s="180">
        <v>0.0</v>
      </c>
      <c r="K489" s="180">
        <v>115495.0</v>
      </c>
      <c r="L489" s="180">
        <v>2.7146083E8</v>
      </c>
      <c r="M489" s="175"/>
      <c r="N489" s="175"/>
      <c r="O489" s="175"/>
      <c r="P489" s="175"/>
      <c r="Q489" s="175"/>
      <c r="R489" s="175"/>
      <c r="S489" s="176"/>
      <c r="T489" s="176"/>
      <c r="U489" s="176"/>
      <c r="V489" s="176"/>
      <c r="W489" s="177"/>
      <c r="X489" s="177"/>
      <c r="Y489" s="177"/>
      <c r="Z489" s="177"/>
    </row>
    <row r="490" ht="15.75" customHeight="1">
      <c r="A490" s="178">
        <v>1.69836917E8</v>
      </c>
      <c r="B490" s="179" t="s">
        <v>932</v>
      </c>
      <c r="C490" s="180">
        <v>1.0389319E7</v>
      </c>
      <c r="D490" s="180">
        <v>2796217.0</v>
      </c>
      <c r="E490" s="180">
        <v>77088.0</v>
      </c>
      <c r="F490" s="180">
        <v>72655.0</v>
      </c>
      <c r="G490" s="180">
        <v>272745.0</v>
      </c>
      <c r="H490" s="180">
        <v>83984.0</v>
      </c>
      <c r="I490" s="180">
        <v>190026.0</v>
      </c>
      <c r="J490" s="180">
        <v>0.0</v>
      </c>
      <c r="K490" s="180">
        <v>619410.0</v>
      </c>
      <c r="L490" s="180">
        <v>2.900374184E9</v>
      </c>
      <c r="M490" s="175"/>
      <c r="N490" s="175"/>
      <c r="O490" s="175"/>
      <c r="P490" s="175"/>
      <c r="Q490" s="175"/>
      <c r="R490" s="175"/>
      <c r="S490" s="176"/>
      <c r="T490" s="176"/>
      <c r="U490" s="176"/>
      <c r="V490" s="176"/>
      <c r="W490" s="177"/>
      <c r="X490" s="177"/>
      <c r="Y490" s="177"/>
      <c r="Z490" s="177"/>
    </row>
    <row r="491" ht="15.75" customHeight="1">
      <c r="A491" s="178">
        <v>1.69841852E8</v>
      </c>
      <c r="B491" s="179" t="s">
        <v>933</v>
      </c>
      <c r="C491" s="180">
        <v>1.0275804E7</v>
      </c>
      <c r="D491" s="180">
        <v>1497501.0</v>
      </c>
      <c r="E491" s="180">
        <v>310255.0</v>
      </c>
      <c r="F491" s="180">
        <v>58535.0</v>
      </c>
      <c r="G491" s="180">
        <v>396446.0</v>
      </c>
      <c r="H491" s="180">
        <v>18553.0</v>
      </c>
      <c r="I491" s="180">
        <v>61869.0</v>
      </c>
      <c r="J491" s="180">
        <v>0.0</v>
      </c>
      <c r="K491" s="180">
        <v>535403.0</v>
      </c>
      <c r="L491" s="180">
        <v>1.000368261E9</v>
      </c>
      <c r="M491" s="175"/>
      <c r="N491" s="175"/>
      <c r="O491" s="175"/>
      <c r="P491" s="175"/>
      <c r="Q491" s="175"/>
      <c r="R491" s="175"/>
      <c r="S491" s="176"/>
      <c r="T491" s="176"/>
      <c r="U491" s="176"/>
      <c r="V491" s="176"/>
      <c r="W491" s="177"/>
      <c r="X491" s="177"/>
      <c r="Y491" s="177"/>
      <c r="Z491" s="177"/>
    </row>
    <row r="492" ht="15.75" customHeight="1">
      <c r="A492" s="178">
        <v>1.72676639E8</v>
      </c>
      <c r="B492" s="179" t="s">
        <v>934</v>
      </c>
      <c r="C492" s="180">
        <v>1.0230208E7</v>
      </c>
      <c r="D492" s="180">
        <v>849056.0</v>
      </c>
      <c r="E492" s="180">
        <v>187164.0</v>
      </c>
      <c r="F492" s="180">
        <v>243862.0</v>
      </c>
      <c r="G492" s="180">
        <v>1085.0</v>
      </c>
      <c r="H492" s="180">
        <v>91.0</v>
      </c>
      <c r="I492" s="180">
        <v>78827.0</v>
      </c>
      <c r="J492" s="180">
        <v>474.0</v>
      </c>
      <c r="K492" s="180">
        <v>324339.0</v>
      </c>
      <c r="L492" s="180">
        <v>4.33713386E8</v>
      </c>
      <c r="M492" s="175"/>
      <c r="N492" s="175"/>
      <c r="O492" s="175"/>
      <c r="P492" s="175"/>
      <c r="Q492" s="175"/>
      <c r="R492" s="175"/>
      <c r="S492" s="176"/>
      <c r="T492" s="176"/>
      <c r="U492" s="176"/>
      <c r="V492" s="176"/>
      <c r="W492" s="177"/>
      <c r="X492" s="177"/>
      <c r="Y492" s="177"/>
      <c r="Z492" s="177"/>
    </row>
    <row r="493" ht="15.75" customHeight="1">
      <c r="A493" s="178">
        <v>9.9062065E7</v>
      </c>
      <c r="B493" s="179" t="s">
        <v>935</v>
      </c>
      <c r="C493" s="180">
        <v>1.0223369E7</v>
      </c>
      <c r="D493" s="180">
        <v>3678573.0</v>
      </c>
      <c r="E493" s="180">
        <v>353621.0</v>
      </c>
      <c r="F493" s="180">
        <v>34068.0</v>
      </c>
      <c r="G493" s="180">
        <v>79094.0</v>
      </c>
      <c r="H493" s="180">
        <v>46868.0</v>
      </c>
      <c r="I493" s="180">
        <v>269596.0</v>
      </c>
      <c r="J493" s="180">
        <v>31507.0</v>
      </c>
      <c r="K493" s="180">
        <v>461133.0</v>
      </c>
      <c r="L493" s="180">
        <v>0.0</v>
      </c>
      <c r="M493" s="175"/>
      <c r="N493" s="175"/>
      <c r="O493" s="175"/>
      <c r="P493" s="175"/>
      <c r="Q493" s="175"/>
      <c r="R493" s="175"/>
      <c r="S493" s="176"/>
      <c r="T493" s="176"/>
      <c r="U493" s="176"/>
      <c r="V493" s="176"/>
      <c r="W493" s="177"/>
      <c r="X493" s="177"/>
      <c r="Y493" s="177"/>
      <c r="Z493" s="177"/>
    </row>
    <row r="494" ht="15.75" customHeight="1">
      <c r="A494" s="178">
        <v>1.69507903E8</v>
      </c>
      <c r="B494" s="179" t="s">
        <v>936</v>
      </c>
      <c r="C494" s="180">
        <v>1.0211342E7</v>
      </c>
      <c r="D494" s="180">
        <v>350505.0</v>
      </c>
      <c r="E494" s="180">
        <v>107358.0</v>
      </c>
      <c r="F494" s="180">
        <v>9405.0</v>
      </c>
      <c r="G494" s="180">
        <v>18250.0</v>
      </c>
      <c r="H494" s="180">
        <v>31266.0</v>
      </c>
      <c r="I494" s="180">
        <v>18706.0</v>
      </c>
      <c r="J494" s="180">
        <v>0.0</v>
      </c>
      <c r="K494" s="180">
        <v>77627.0</v>
      </c>
      <c r="L494" s="180">
        <v>1210000.0</v>
      </c>
      <c r="M494" s="175"/>
      <c r="N494" s="175"/>
      <c r="O494" s="175"/>
      <c r="P494" s="175"/>
      <c r="Q494" s="175"/>
      <c r="R494" s="175"/>
      <c r="S494" s="176"/>
      <c r="T494" s="176"/>
      <c r="U494" s="176"/>
      <c r="V494" s="176"/>
      <c r="W494" s="177"/>
      <c r="X494" s="177"/>
      <c r="Y494" s="177"/>
      <c r="Z494" s="177"/>
    </row>
    <row r="495" ht="15.75" customHeight="1">
      <c r="A495" s="178">
        <v>1.69502953E8</v>
      </c>
      <c r="B495" s="179" t="s">
        <v>937</v>
      </c>
      <c r="C495" s="180">
        <v>1.0172571E7</v>
      </c>
      <c r="D495" s="180">
        <v>179849.0</v>
      </c>
      <c r="E495" s="180">
        <v>28379.0</v>
      </c>
      <c r="F495" s="180">
        <v>5285.0</v>
      </c>
      <c r="G495" s="180">
        <v>24546.0</v>
      </c>
      <c r="H495" s="180">
        <v>11095.0</v>
      </c>
      <c r="I495" s="180">
        <v>8532.0</v>
      </c>
      <c r="J495" s="180">
        <v>0.0</v>
      </c>
      <c r="K495" s="180">
        <v>49458.0</v>
      </c>
      <c r="L495" s="180">
        <v>150000.0</v>
      </c>
      <c r="M495" s="175"/>
      <c r="N495" s="175"/>
      <c r="O495" s="175"/>
      <c r="P495" s="175"/>
      <c r="Q495" s="175"/>
      <c r="R495" s="175"/>
      <c r="S495" s="176"/>
      <c r="T495" s="176"/>
      <c r="U495" s="176"/>
      <c r="V495" s="176"/>
      <c r="W495" s="177"/>
      <c r="X495" s="177"/>
      <c r="Y495" s="177"/>
      <c r="Z495" s="177"/>
    </row>
    <row r="496" ht="15.75" customHeight="1">
      <c r="A496" s="178">
        <v>1.69488332E8</v>
      </c>
      <c r="B496" s="179" t="s">
        <v>938</v>
      </c>
      <c r="C496" s="180">
        <v>1.0170683E7</v>
      </c>
      <c r="D496" s="180">
        <v>419404.0</v>
      </c>
      <c r="E496" s="180">
        <v>27170.0</v>
      </c>
      <c r="F496" s="180">
        <v>7813.0</v>
      </c>
      <c r="G496" s="180">
        <v>72861.0</v>
      </c>
      <c r="H496" s="180">
        <v>59320.0</v>
      </c>
      <c r="I496" s="180">
        <v>3484.0</v>
      </c>
      <c r="J496" s="180">
        <v>0.0</v>
      </c>
      <c r="K496" s="180">
        <v>143478.0</v>
      </c>
      <c r="L496" s="180">
        <v>0.0</v>
      </c>
      <c r="M496" s="175"/>
      <c r="N496" s="175"/>
      <c r="O496" s="175"/>
      <c r="P496" s="175"/>
      <c r="Q496" s="175"/>
      <c r="R496" s="175"/>
      <c r="S496" s="176"/>
      <c r="T496" s="176"/>
      <c r="U496" s="176"/>
      <c r="V496" s="176"/>
      <c r="W496" s="177"/>
      <c r="X496" s="177"/>
      <c r="Y496" s="177"/>
      <c r="Z496" s="177"/>
    </row>
    <row r="497" ht="15.75" customHeight="1">
      <c r="A497" s="178">
        <v>1.72553232E8</v>
      </c>
      <c r="B497" s="179" t="s">
        <v>939</v>
      </c>
      <c r="C497" s="180">
        <v>1.012818E7</v>
      </c>
      <c r="D497" s="180">
        <v>192328.0</v>
      </c>
      <c r="E497" s="180">
        <v>253508.0</v>
      </c>
      <c r="F497" s="180">
        <v>292.0</v>
      </c>
      <c r="G497" s="180">
        <v>0.0</v>
      </c>
      <c r="H497" s="180">
        <v>0.0</v>
      </c>
      <c r="I497" s="180">
        <v>19227.0</v>
      </c>
      <c r="J497" s="180">
        <v>0.0</v>
      </c>
      <c r="K497" s="180">
        <v>19519.0</v>
      </c>
      <c r="L497" s="180">
        <v>1.083001586E9</v>
      </c>
      <c r="M497" s="175"/>
      <c r="N497" s="175"/>
      <c r="O497" s="175"/>
      <c r="P497" s="175"/>
      <c r="Q497" s="175"/>
      <c r="R497" s="175"/>
      <c r="S497" s="176"/>
      <c r="T497" s="176"/>
      <c r="U497" s="176"/>
      <c r="V497" s="176"/>
      <c r="W497" s="177"/>
      <c r="X497" s="177"/>
      <c r="Y497" s="177"/>
      <c r="Z497" s="177"/>
    </row>
    <row r="498" ht="15.75" customHeight="1">
      <c r="A498" s="178">
        <v>1.69528329E8</v>
      </c>
      <c r="B498" s="179" t="s">
        <v>940</v>
      </c>
      <c r="C498" s="180">
        <v>1.0109108E7</v>
      </c>
      <c r="D498" s="180">
        <v>5861740.0</v>
      </c>
      <c r="E498" s="180">
        <v>631084.0</v>
      </c>
      <c r="F498" s="180">
        <v>1099960.0</v>
      </c>
      <c r="G498" s="180">
        <v>1884654.0</v>
      </c>
      <c r="H498" s="180">
        <v>134010.0</v>
      </c>
      <c r="I498" s="180">
        <v>113352.0</v>
      </c>
      <c r="J498" s="180">
        <v>10144.0</v>
      </c>
      <c r="K498" s="180">
        <v>3242120.0</v>
      </c>
      <c r="L498" s="180">
        <v>2939889.0</v>
      </c>
      <c r="M498" s="175"/>
      <c r="N498" s="175"/>
      <c r="O498" s="175"/>
      <c r="P498" s="175"/>
      <c r="Q498" s="175"/>
      <c r="R498" s="175"/>
      <c r="S498" s="176"/>
      <c r="T498" s="176"/>
      <c r="U498" s="176"/>
      <c r="V498" s="176"/>
      <c r="W498" s="177"/>
      <c r="X498" s="177"/>
      <c r="Y498" s="177"/>
      <c r="Z498" s="177"/>
    </row>
    <row r="499" ht="15.75" customHeight="1">
      <c r="A499" s="178">
        <v>1.69546305E8</v>
      </c>
      <c r="B499" s="182" t="s">
        <v>941</v>
      </c>
      <c r="C499" s="180">
        <v>1.0079966E7</v>
      </c>
      <c r="D499" s="180">
        <v>149258.0</v>
      </c>
      <c r="E499" s="180">
        <v>21346.0</v>
      </c>
      <c r="F499" s="180">
        <v>211.0</v>
      </c>
      <c r="G499" s="180">
        <v>15427.0</v>
      </c>
      <c r="H499" s="180">
        <v>8313.0</v>
      </c>
      <c r="I499" s="180">
        <v>8511.0</v>
      </c>
      <c r="J499" s="180">
        <v>0.0</v>
      </c>
      <c r="K499" s="180">
        <v>32462.0</v>
      </c>
      <c r="L499" s="180">
        <v>0.0</v>
      </c>
      <c r="M499" s="175"/>
      <c r="N499" s="175"/>
      <c r="O499" s="175"/>
      <c r="P499" s="175"/>
      <c r="Q499" s="175"/>
      <c r="R499" s="175"/>
      <c r="S499" s="176"/>
      <c r="T499" s="176"/>
      <c r="U499" s="176"/>
      <c r="V499" s="176"/>
      <c r="W499" s="177"/>
      <c r="X499" s="177"/>
      <c r="Y499" s="177"/>
      <c r="Z499" s="177"/>
    </row>
    <row r="500" ht="15.75" customHeight="1">
      <c r="A500" s="178">
        <v>1.25369968E8</v>
      </c>
      <c r="B500" s="179" t="s">
        <v>942</v>
      </c>
      <c r="C500" s="180">
        <v>1.006461E7</v>
      </c>
      <c r="D500" s="180">
        <v>4175207.0</v>
      </c>
      <c r="E500" s="180">
        <v>96183.0</v>
      </c>
      <c r="F500" s="180">
        <v>99669.0</v>
      </c>
      <c r="G500" s="180">
        <v>641335.0</v>
      </c>
      <c r="H500" s="180">
        <v>205701.0</v>
      </c>
      <c r="I500" s="180">
        <v>203540.0</v>
      </c>
      <c r="J500" s="180">
        <v>720.0</v>
      </c>
      <c r="K500" s="180">
        <v>1150965.0</v>
      </c>
      <c r="L500" s="180">
        <v>0.0</v>
      </c>
      <c r="M500" s="175"/>
      <c r="N500" s="175"/>
      <c r="O500" s="175"/>
      <c r="P500" s="175"/>
      <c r="Q500" s="175"/>
      <c r="R500" s="175"/>
      <c r="S500" s="176"/>
      <c r="T500" s="176"/>
      <c r="U500" s="176"/>
      <c r="V500" s="176"/>
      <c r="W500" s="177"/>
      <c r="X500" s="177"/>
      <c r="Y500" s="177"/>
      <c r="Z500" s="177"/>
    </row>
    <row r="501" ht="15.75" customHeight="1">
      <c r="A501" s="178">
        <v>1.68987585E8</v>
      </c>
      <c r="B501" s="179" t="s">
        <v>943</v>
      </c>
      <c r="C501" s="180">
        <v>1.0058071E7</v>
      </c>
      <c r="D501" s="180">
        <v>231861.0</v>
      </c>
      <c r="E501" s="180">
        <v>24672.0</v>
      </c>
      <c r="F501" s="180">
        <v>5.0</v>
      </c>
      <c r="G501" s="180">
        <v>2651.0</v>
      </c>
      <c r="H501" s="180">
        <v>5707.0</v>
      </c>
      <c r="I501" s="180">
        <v>15693.0</v>
      </c>
      <c r="J501" s="180">
        <v>2340.0</v>
      </c>
      <c r="K501" s="180">
        <v>26396.0</v>
      </c>
      <c r="L501" s="180">
        <v>1.2292752E7</v>
      </c>
      <c r="M501" s="175"/>
      <c r="N501" s="175"/>
      <c r="O501" s="175"/>
      <c r="P501" s="175"/>
      <c r="Q501" s="175"/>
      <c r="R501" s="175"/>
      <c r="S501" s="176"/>
      <c r="T501" s="176"/>
      <c r="U501" s="176"/>
      <c r="V501" s="176"/>
      <c r="W501" s="177"/>
      <c r="X501" s="177"/>
      <c r="Y501" s="177"/>
      <c r="Z501" s="177"/>
    </row>
    <row r="502" ht="15.75" customHeight="1">
      <c r="A502" s="178">
        <v>1.5439691E8</v>
      </c>
      <c r="B502" s="179" t="s">
        <v>944</v>
      </c>
      <c r="C502" s="180">
        <v>1.0051201E7</v>
      </c>
      <c r="D502" s="180">
        <v>845347.0</v>
      </c>
      <c r="E502" s="180">
        <v>600036.0</v>
      </c>
      <c r="F502" s="180">
        <v>187.0</v>
      </c>
      <c r="G502" s="180">
        <v>5044.0</v>
      </c>
      <c r="H502" s="180">
        <v>3123.0</v>
      </c>
      <c r="I502" s="180">
        <v>70507.0</v>
      </c>
      <c r="J502" s="180">
        <v>5883.0</v>
      </c>
      <c r="K502" s="180">
        <v>84744.0</v>
      </c>
      <c r="L502" s="180">
        <v>1.18181494E8</v>
      </c>
      <c r="M502" s="175"/>
      <c r="N502" s="175"/>
      <c r="O502" s="175"/>
      <c r="P502" s="175"/>
      <c r="Q502" s="175"/>
      <c r="R502" s="175"/>
      <c r="S502" s="176"/>
      <c r="T502" s="176"/>
      <c r="U502" s="176"/>
      <c r="V502" s="176"/>
      <c r="W502" s="177"/>
      <c r="X502" s="177"/>
      <c r="Y502" s="177"/>
      <c r="Z502" s="177"/>
    </row>
    <row r="503" ht="15.75" customHeight="1">
      <c r="A503" s="178">
        <v>1.69536454E8</v>
      </c>
      <c r="B503" s="179" t="s">
        <v>945</v>
      </c>
      <c r="C503" s="180">
        <v>1.0049441E7</v>
      </c>
      <c r="D503" s="180">
        <v>22070.0</v>
      </c>
      <c r="E503" s="180">
        <v>0.0</v>
      </c>
      <c r="F503" s="180">
        <v>0.0</v>
      </c>
      <c r="G503" s="180">
        <v>0.0</v>
      </c>
      <c r="H503" s="180">
        <v>0.0</v>
      </c>
      <c r="I503" s="180">
        <v>2207.0</v>
      </c>
      <c r="J503" s="180">
        <v>0.0</v>
      </c>
      <c r="K503" s="180">
        <v>2207.0</v>
      </c>
      <c r="L503" s="180">
        <v>2800000.0</v>
      </c>
      <c r="M503" s="175"/>
      <c r="N503" s="175"/>
      <c r="O503" s="175"/>
      <c r="P503" s="175"/>
      <c r="Q503" s="175"/>
      <c r="R503" s="175"/>
      <c r="S503" s="176"/>
      <c r="T503" s="176"/>
      <c r="U503" s="176"/>
      <c r="V503" s="176"/>
      <c r="W503" s="177"/>
      <c r="X503" s="177"/>
      <c r="Y503" s="177"/>
      <c r="Z503" s="177"/>
    </row>
    <row r="504" ht="15.75" customHeight="1">
      <c r="A504" s="178">
        <v>1.72373786E8</v>
      </c>
      <c r="B504" s="179" t="s">
        <v>946</v>
      </c>
      <c r="C504" s="180">
        <v>1.0056095E7</v>
      </c>
      <c r="D504" s="180">
        <v>394185.0</v>
      </c>
      <c r="E504" s="180">
        <v>1249.0</v>
      </c>
      <c r="F504" s="180">
        <v>6065.0</v>
      </c>
      <c r="G504" s="180">
        <v>110168.0</v>
      </c>
      <c r="H504" s="180">
        <v>39104.0</v>
      </c>
      <c r="I504" s="180">
        <v>1622.0</v>
      </c>
      <c r="J504" s="180">
        <v>0.0</v>
      </c>
      <c r="K504" s="180">
        <v>156959.0</v>
      </c>
      <c r="L504" s="180">
        <v>1615000.0</v>
      </c>
      <c r="M504" s="175"/>
      <c r="N504" s="175"/>
      <c r="O504" s="175"/>
      <c r="P504" s="175"/>
      <c r="Q504" s="175"/>
      <c r="R504" s="175"/>
      <c r="S504" s="176"/>
      <c r="T504" s="176"/>
      <c r="U504" s="176"/>
      <c r="V504" s="176"/>
      <c r="W504" s="177"/>
      <c r="X504" s="177"/>
      <c r="Y504" s="177"/>
      <c r="Z504" s="177"/>
    </row>
    <row r="505" ht="15.75" customHeight="1">
      <c r="A505" s="178">
        <v>1.71418597E8</v>
      </c>
      <c r="B505" s="179" t="s">
        <v>947</v>
      </c>
      <c r="C505" s="180">
        <v>1.0056737E7</v>
      </c>
      <c r="D505" s="180">
        <v>207210.0</v>
      </c>
      <c r="E505" s="180">
        <v>176227.0</v>
      </c>
      <c r="F505" s="180">
        <v>0.0</v>
      </c>
      <c r="G505" s="180">
        <v>0.0</v>
      </c>
      <c r="H505" s="180">
        <v>0.0</v>
      </c>
      <c r="I505" s="180">
        <v>20721.0</v>
      </c>
      <c r="J505" s="180">
        <v>0.0</v>
      </c>
      <c r="K505" s="180">
        <v>20721.0</v>
      </c>
      <c r="L505" s="180">
        <v>6.0666491E8</v>
      </c>
      <c r="M505" s="175"/>
      <c r="N505" s="175"/>
      <c r="O505" s="175"/>
      <c r="P505" s="175"/>
      <c r="Q505" s="175"/>
      <c r="R505" s="175"/>
      <c r="S505" s="176"/>
      <c r="T505" s="176"/>
      <c r="U505" s="176"/>
      <c r="V505" s="176"/>
      <c r="W505" s="177"/>
      <c r="X505" s="177"/>
      <c r="Y505" s="177"/>
      <c r="Z505" s="177"/>
    </row>
    <row r="506" ht="15.75" customHeight="1">
      <c r="A506" s="178">
        <v>1.69330667E8</v>
      </c>
      <c r="B506" s="179" t="s">
        <v>948</v>
      </c>
      <c r="C506" s="180">
        <v>9984186.0</v>
      </c>
      <c r="D506" s="180">
        <v>2761128.0</v>
      </c>
      <c r="E506" s="180">
        <v>74318.0</v>
      </c>
      <c r="F506" s="180">
        <v>8172.0</v>
      </c>
      <c r="G506" s="180">
        <v>103952.0</v>
      </c>
      <c r="H506" s="180">
        <v>92890.0</v>
      </c>
      <c r="I506" s="180">
        <v>218003.0</v>
      </c>
      <c r="J506" s="180">
        <v>0.0</v>
      </c>
      <c r="K506" s="180">
        <v>423017.0</v>
      </c>
      <c r="L506" s="180">
        <v>2.029214956E9</v>
      </c>
      <c r="M506" s="175"/>
      <c r="N506" s="175"/>
      <c r="O506" s="175"/>
      <c r="P506" s="175"/>
      <c r="Q506" s="175"/>
      <c r="R506" s="175"/>
      <c r="S506" s="176"/>
      <c r="T506" s="176"/>
      <c r="U506" s="176"/>
      <c r="V506" s="176"/>
      <c r="W506" s="177"/>
      <c r="X506" s="177"/>
      <c r="Y506" s="177"/>
      <c r="Z506" s="177"/>
    </row>
    <row r="507" ht="15.75" customHeight="1">
      <c r="A507" s="178">
        <v>1.69513375E8</v>
      </c>
      <c r="B507" s="179" t="s">
        <v>949</v>
      </c>
      <c r="C507" s="180">
        <v>9977340.0</v>
      </c>
      <c r="D507" s="180">
        <v>651536.0</v>
      </c>
      <c r="E507" s="180">
        <v>91735.0</v>
      </c>
      <c r="F507" s="180">
        <v>29900.0</v>
      </c>
      <c r="G507" s="180">
        <v>74959.0</v>
      </c>
      <c r="H507" s="180">
        <v>20157.0</v>
      </c>
      <c r="I507" s="180">
        <v>16753.0</v>
      </c>
      <c r="J507" s="180">
        <v>12374.0</v>
      </c>
      <c r="K507" s="180">
        <v>154143.0</v>
      </c>
      <c r="L507" s="180">
        <v>2.455073629E9</v>
      </c>
      <c r="M507" s="175"/>
      <c r="N507" s="175"/>
      <c r="O507" s="175"/>
      <c r="P507" s="175"/>
      <c r="Q507" s="175"/>
      <c r="R507" s="175"/>
      <c r="S507" s="176"/>
      <c r="T507" s="176"/>
      <c r="U507" s="176"/>
      <c r="V507" s="176"/>
      <c r="W507" s="177"/>
      <c r="X507" s="177"/>
      <c r="Y507" s="177"/>
      <c r="Z507" s="177"/>
    </row>
    <row r="508" ht="15.75" customHeight="1">
      <c r="A508" s="178">
        <v>1.69576593E8</v>
      </c>
      <c r="B508" s="179" t="s">
        <v>950</v>
      </c>
      <c r="C508" s="180">
        <v>9973618.0</v>
      </c>
      <c r="D508" s="180">
        <v>1175443.0</v>
      </c>
      <c r="E508" s="180">
        <v>455841.0</v>
      </c>
      <c r="F508" s="180">
        <v>93965.0</v>
      </c>
      <c r="G508" s="180">
        <v>201767.0</v>
      </c>
      <c r="H508" s="180">
        <v>48734.0</v>
      </c>
      <c r="I508" s="180">
        <v>55818.0</v>
      </c>
      <c r="J508" s="180">
        <v>0.0</v>
      </c>
      <c r="K508" s="180">
        <v>400284.0</v>
      </c>
      <c r="L508" s="180">
        <v>0.0</v>
      </c>
      <c r="M508" s="175"/>
      <c r="N508" s="175"/>
      <c r="O508" s="175"/>
      <c r="P508" s="175"/>
      <c r="Q508" s="175"/>
      <c r="R508" s="175"/>
      <c r="S508" s="176"/>
      <c r="T508" s="176"/>
      <c r="U508" s="176"/>
      <c r="V508" s="176"/>
      <c r="W508" s="177"/>
      <c r="X508" s="177"/>
      <c r="Y508" s="177"/>
      <c r="Z508" s="177"/>
    </row>
    <row r="509" ht="15.75" customHeight="1">
      <c r="A509" s="178">
        <v>1.68973158E8</v>
      </c>
      <c r="B509" s="179" t="s">
        <v>951</v>
      </c>
      <c r="C509" s="180">
        <v>9964306.0</v>
      </c>
      <c r="D509" s="180">
        <v>5324536.0</v>
      </c>
      <c r="E509" s="180">
        <v>140136.0</v>
      </c>
      <c r="F509" s="180">
        <v>633024.0</v>
      </c>
      <c r="G509" s="180">
        <v>1036174.0</v>
      </c>
      <c r="H509" s="180">
        <v>440011.0</v>
      </c>
      <c r="I509" s="180">
        <v>136554.0</v>
      </c>
      <c r="J509" s="180">
        <v>0.0</v>
      </c>
      <c r="K509" s="180">
        <v>2245763.0</v>
      </c>
      <c r="L509" s="180">
        <v>4061940.0</v>
      </c>
      <c r="M509" s="175"/>
      <c r="N509" s="175"/>
      <c r="O509" s="175"/>
      <c r="P509" s="175"/>
      <c r="Q509" s="175"/>
      <c r="R509" s="175"/>
      <c r="S509" s="176"/>
      <c r="T509" s="176"/>
      <c r="U509" s="176"/>
      <c r="V509" s="176"/>
      <c r="W509" s="177"/>
      <c r="X509" s="177"/>
      <c r="Y509" s="177"/>
      <c r="Z509" s="177"/>
    </row>
    <row r="510" ht="15.75" customHeight="1">
      <c r="A510" s="178">
        <v>1.69561277E8</v>
      </c>
      <c r="B510" s="179" t="s">
        <v>952</v>
      </c>
      <c r="C510" s="180">
        <v>9947677.0</v>
      </c>
      <c r="D510" s="180">
        <v>1352453.0</v>
      </c>
      <c r="E510" s="180">
        <v>534533.0</v>
      </c>
      <c r="F510" s="180">
        <v>27997.0</v>
      </c>
      <c r="G510" s="180">
        <v>98159.0</v>
      </c>
      <c r="H510" s="180">
        <v>51039.0</v>
      </c>
      <c r="I510" s="180">
        <v>94638.0</v>
      </c>
      <c r="J510" s="180">
        <v>0.0</v>
      </c>
      <c r="K510" s="180">
        <v>271833.0</v>
      </c>
      <c r="L510" s="180">
        <v>0.0</v>
      </c>
      <c r="M510" s="175"/>
      <c r="N510" s="175"/>
      <c r="O510" s="175"/>
      <c r="P510" s="175"/>
      <c r="Q510" s="175"/>
      <c r="R510" s="175"/>
      <c r="S510" s="176"/>
      <c r="T510" s="176"/>
      <c r="U510" s="176"/>
      <c r="V510" s="176"/>
      <c r="W510" s="177"/>
      <c r="X510" s="177"/>
      <c r="Y510" s="177"/>
      <c r="Z510" s="177"/>
    </row>
    <row r="511" ht="15.75" customHeight="1">
      <c r="A511" s="178">
        <v>5.8066112E7</v>
      </c>
      <c r="B511" s="179" t="s">
        <v>953</v>
      </c>
      <c r="C511" s="180">
        <v>9866587.0</v>
      </c>
      <c r="D511" s="180">
        <v>2329766.0</v>
      </c>
      <c r="E511" s="180">
        <v>1220428.0</v>
      </c>
      <c r="F511" s="180">
        <v>163481.0</v>
      </c>
      <c r="G511" s="180">
        <v>303054.0</v>
      </c>
      <c r="H511" s="180">
        <v>120403.0</v>
      </c>
      <c r="I511" s="180">
        <v>90339.0</v>
      </c>
      <c r="J511" s="180">
        <v>15298.0</v>
      </c>
      <c r="K511" s="180">
        <v>692575.0</v>
      </c>
      <c r="L511" s="180">
        <v>0.0</v>
      </c>
      <c r="M511" s="175"/>
      <c r="N511" s="175"/>
      <c r="O511" s="175"/>
      <c r="P511" s="175"/>
      <c r="Q511" s="175"/>
      <c r="R511" s="175"/>
      <c r="S511" s="176"/>
      <c r="T511" s="176"/>
      <c r="U511" s="176"/>
      <c r="V511" s="176"/>
      <c r="W511" s="177"/>
      <c r="X511" s="177"/>
      <c r="Y511" s="177"/>
      <c r="Z511" s="177"/>
    </row>
    <row r="512" ht="15.75" customHeight="1">
      <c r="A512" s="178">
        <v>1.69490716E8</v>
      </c>
      <c r="B512" s="179" t="s">
        <v>954</v>
      </c>
      <c r="C512" s="180">
        <v>9839588.0</v>
      </c>
      <c r="D512" s="180">
        <v>285082.0</v>
      </c>
      <c r="E512" s="180">
        <v>30830.0</v>
      </c>
      <c r="F512" s="180">
        <v>1103.0</v>
      </c>
      <c r="G512" s="180">
        <v>503.0</v>
      </c>
      <c r="H512" s="180">
        <v>8619.0</v>
      </c>
      <c r="I512" s="180">
        <v>24938.0</v>
      </c>
      <c r="J512" s="180">
        <v>0.0</v>
      </c>
      <c r="K512" s="180">
        <v>35163.0</v>
      </c>
      <c r="L512" s="180">
        <v>0.0</v>
      </c>
      <c r="M512" s="175"/>
      <c r="N512" s="175"/>
      <c r="O512" s="175"/>
      <c r="P512" s="175"/>
      <c r="Q512" s="175"/>
      <c r="R512" s="175"/>
      <c r="S512" s="176"/>
      <c r="T512" s="176"/>
      <c r="U512" s="176"/>
      <c r="V512" s="176"/>
      <c r="W512" s="177"/>
      <c r="X512" s="177"/>
      <c r="Y512" s="177"/>
      <c r="Z512" s="177"/>
    </row>
    <row r="513" ht="15.75" customHeight="1">
      <c r="A513" s="178">
        <v>1.00838985E8</v>
      </c>
      <c r="B513" s="179" t="s">
        <v>955</v>
      </c>
      <c r="C513" s="180">
        <v>9776394.0</v>
      </c>
      <c r="D513" s="180">
        <v>1427780.0</v>
      </c>
      <c r="E513" s="180">
        <v>577301.0</v>
      </c>
      <c r="F513" s="180">
        <v>44391.0</v>
      </c>
      <c r="G513" s="180">
        <v>218825.0</v>
      </c>
      <c r="H513" s="180">
        <v>57633.0</v>
      </c>
      <c r="I513" s="180">
        <v>75072.0</v>
      </c>
      <c r="J513" s="180">
        <v>0.0</v>
      </c>
      <c r="K513" s="180">
        <v>395921.0</v>
      </c>
      <c r="L513" s="180">
        <v>1.2443748E7</v>
      </c>
      <c r="M513" s="175"/>
      <c r="N513" s="175"/>
      <c r="O513" s="175"/>
      <c r="P513" s="175"/>
      <c r="Q513" s="175"/>
      <c r="R513" s="175"/>
      <c r="S513" s="176"/>
      <c r="T513" s="176"/>
      <c r="U513" s="176"/>
      <c r="V513" s="176"/>
      <c r="W513" s="177"/>
      <c r="X513" s="177"/>
      <c r="Y513" s="177"/>
      <c r="Z513" s="177"/>
    </row>
    <row r="514" ht="15.75" customHeight="1">
      <c r="A514" s="178">
        <v>1.69512155E8</v>
      </c>
      <c r="B514" s="179" t="s">
        <v>956</v>
      </c>
      <c r="C514" s="180">
        <v>9864316.0</v>
      </c>
      <c r="D514" s="180">
        <v>528667.0</v>
      </c>
      <c r="E514" s="180">
        <v>173632.0</v>
      </c>
      <c r="F514" s="180">
        <v>118.0</v>
      </c>
      <c r="G514" s="180">
        <v>7840.0</v>
      </c>
      <c r="H514" s="180">
        <v>31541.0</v>
      </c>
      <c r="I514" s="180">
        <v>38680.0</v>
      </c>
      <c r="J514" s="180">
        <v>0.0</v>
      </c>
      <c r="K514" s="180">
        <v>78179.0</v>
      </c>
      <c r="L514" s="180">
        <v>957263.0</v>
      </c>
      <c r="M514" s="175"/>
      <c r="N514" s="175"/>
      <c r="O514" s="175"/>
      <c r="P514" s="175"/>
      <c r="Q514" s="175"/>
      <c r="R514" s="175"/>
      <c r="S514" s="176"/>
      <c r="T514" s="176"/>
      <c r="U514" s="176"/>
      <c r="V514" s="176"/>
      <c r="W514" s="177"/>
      <c r="X514" s="177"/>
      <c r="Y514" s="177"/>
      <c r="Z514" s="177"/>
    </row>
    <row r="515" ht="15.75" customHeight="1">
      <c r="A515" s="178">
        <v>1.69321061E8</v>
      </c>
      <c r="B515" s="179" t="s">
        <v>957</v>
      </c>
      <c r="C515" s="180">
        <v>9719419.0</v>
      </c>
      <c r="D515" s="180">
        <v>3118816.0</v>
      </c>
      <c r="E515" s="180">
        <v>409958.0</v>
      </c>
      <c r="F515" s="180">
        <v>180531.0</v>
      </c>
      <c r="G515" s="180">
        <v>448798.0</v>
      </c>
      <c r="H515" s="180">
        <v>238171.0</v>
      </c>
      <c r="I515" s="180">
        <v>123243.0</v>
      </c>
      <c r="J515" s="180">
        <v>0.0</v>
      </c>
      <c r="K515" s="180">
        <v>990743.0</v>
      </c>
      <c r="L515" s="180">
        <v>6309339.0</v>
      </c>
      <c r="M515" s="175"/>
      <c r="N515" s="175"/>
      <c r="O515" s="175"/>
      <c r="P515" s="175"/>
      <c r="Q515" s="175"/>
      <c r="R515" s="175"/>
      <c r="S515" s="176"/>
      <c r="T515" s="176"/>
      <c r="U515" s="176"/>
      <c r="V515" s="176"/>
      <c r="W515" s="177"/>
      <c r="X515" s="177"/>
      <c r="Y515" s="177"/>
      <c r="Z515" s="177"/>
    </row>
    <row r="516" ht="15.75" customHeight="1">
      <c r="A516" s="178">
        <v>1.69582322E8</v>
      </c>
      <c r="B516" s="179" t="s">
        <v>958</v>
      </c>
      <c r="C516" s="180">
        <v>9644521.0</v>
      </c>
      <c r="D516" s="180">
        <v>162644.0</v>
      </c>
      <c r="E516" s="180">
        <v>172.0</v>
      </c>
      <c r="F516" s="180">
        <v>3710.0</v>
      </c>
      <c r="G516" s="180">
        <v>9523.0</v>
      </c>
      <c r="H516" s="180">
        <v>1019.0</v>
      </c>
      <c r="I516" s="180">
        <v>13878.0</v>
      </c>
      <c r="J516" s="180">
        <v>0.0</v>
      </c>
      <c r="K516" s="180">
        <v>28130.0</v>
      </c>
      <c r="L516" s="180">
        <v>0.0</v>
      </c>
      <c r="M516" s="175"/>
      <c r="N516" s="175"/>
      <c r="O516" s="175"/>
      <c r="P516" s="175"/>
      <c r="Q516" s="175"/>
      <c r="R516" s="175"/>
      <c r="S516" s="176"/>
      <c r="T516" s="176"/>
      <c r="U516" s="176"/>
      <c r="V516" s="176"/>
      <c r="W516" s="177"/>
      <c r="X516" s="177"/>
      <c r="Y516" s="177"/>
      <c r="Z516" s="177"/>
    </row>
    <row r="517" ht="15.75" customHeight="1">
      <c r="A517" s="178">
        <v>1.69528211E8</v>
      </c>
      <c r="B517" s="179" t="s">
        <v>959</v>
      </c>
      <c r="C517" s="180">
        <v>9600482.0</v>
      </c>
      <c r="D517" s="180">
        <v>505873.0</v>
      </c>
      <c r="E517" s="180">
        <v>3211.0</v>
      </c>
      <c r="F517" s="180">
        <v>10777.0</v>
      </c>
      <c r="G517" s="180">
        <v>47189.0</v>
      </c>
      <c r="H517" s="180">
        <v>43850.0</v>
      </c>
      <c r="I517" s="180">
        <v>23394.0</v>
      </c>
      <c r="J517" s="180">
        <v>0.0</v>
      </c>
      <c r="K517" s="180">
        <v>125210.0</v>
      </c>
      <c r="L517" s="180">
        <v>0.0</v>
      </c>
      <c r="M517" s="175"/>
      <c r="N517" s="175"/>
      <c r="O517" s="175"/>
      <c r="P517" s="175"/>
      <c r="Q517" s="175"/>
      <c r="R517" s="175"/>
      <c r="S517" s="176"/>
      <c r="T517" s="176"/>
      <c r="U517" s="176"/>
      <c r="V517" s="176"/>
      <c r="W517" s="177"/>
      <c r="X517" s="177"/>
      <c r="Y517" s="177"/>
      <c r="Z517" s="177"/>
    </row>
    <row r="518" ht="15.75" customHeight="1">
      <c r="A518" s="178">
        <v>1.69536835E8</v>
      </c>
      <c r="B518" s="179" t="s">
        <v>960</v>
      </c>
      <c r="C518" s="180">
        <v>9589016.0</v>
      </c>
      <c r="D518" s="180">
        <v>595467.0</v>
      </c>
      <c r="E518" s="180">
        <v>668288.0</v>
      </c>
      <c r="F518" s="180">
        <v>9265.0</v>
      </c>
      <c r="G518" s="180">
        <v>22400.0</v>
      </c>
      <c r="H518" s="180">
        <v>2176.0</v>
      </c>
      <c r="I518" s="180">
        <v>5507.0</v>
      </c>
      <c r="J518" s="180">
        <v>24252.0</v>
      </c>
      <c r="K518" s="180">
        <v>63600.0</v>
      </c>
      <c r="L518" s="180">
        <v>0.0</v>
      </c>
      <c r="M518" s="175"/>
      <c r="N518" s="175"/>
      <c r="O518" s="175"/>
      <c r="P518" s="175"/>
      <c r="Q518" s="175"/>
      <c r="R518" s="175"/>
      <c r="S518" s="176"/>
      <c r="T518" s="176"/>
      <c r="U518" s="176"/>
      <c r="V518" s="176"/>
      <c r="W518" s="177"/>
      <c r="X518" s="177"/>
      <c r="Y518" s="177"/>
      <c r="Z518" s="177"/>
    </row>
    <row r="519" ht="15.75" customHeight="1">
      <c r="A519" s="178">
        <v>1.69516138E8</v>
      </c>
      <c r="B519" s="179" t="s">
        <v>961</v>
      </c>
      <c r="C519" s="180">
        <v>9542208.0</v>
      </c>
      <c r="D519" s="180">
        <v>1820534.0</v>
      </c>
      <c r="E519" s="180">
        <v>1246431.0</v>
      </c>
      <c r="F519" s="180">
        <v>39560.0</v>
      </c>
      <c r="G519" s="180">
        <v>78524.0</v>
      </c>
      <c r="H519" s="180">
        <v>83391.0</v>
      </c>
      <c r="I519" s="180">
        <v>74065.0</v>
      </c>
      <c r="J519" s="180">
        <v>29068.0</v>
      </c>
      <c r="K519" s="180">
        <v>304608.0</v>
      </c>
      <c r="L519" s="180">
        <v>0.0</v>
      </c>
      <c r="M519" s="175"/>
      <c r="N519" s="175"/>
      <c r="O519" s="175"/>
      <c r="P519" s="175"/>
      <c r="Q519" s="175"/>
      <c r="R519" s="175"/>
      <c r="S519" s="176"/>
      <c r="T519" s="176"/>
      <c r="U519" s="176"/>
      <c r="V519" s="176"/>
      <c r="W519" s="177"/>
      <c r="X519" s="177"/>
      <c r="Y519" s="177"/>
      <c r="Z519" s="177"/>
    </row>
    <row r="520" ht="15.75" customHeight="1">
      <c r="A520" s="178">
        <v>1.69510741E8</v>
      </c>
      <c r="B520" s="179" t="s">
        <v>962</v>
      </c>
      <c r="C520" s="180">
        <v>9541691.0</v>
      </c>
      <c r="D520" s="180">
        <v>875615.0</v>
      </c>
      <c r="E520" s="180">
        <v>100693.0</v>
      </c>
      <c r="F520" s="180">
        <v>90959.0</v>
      </c>
      <c r="G520" s="180">
        <v>58057.0</v>
      </c>
      <c r="H520" s="180">
        <v>47645.0</v>
      </c>
      <c r="I520" s="180">
        <v>55073.0</v>
      </c>
      <c r="J520" s="180">
        <v>0.0</v>
      </c>
      <c r="K520" s="180">
        <v>251734.0</v>
      </c>
      <c r="L520" s="180">
        <v>0.0</v>
      </c>
      <c r="M520" s="175"/>
      <c r="N520" s="175"/>
      <c r="O520" s="175"/>
      <c r="P520" s="175"/>
      <c r="Q520" s="175"/>
      <c r="R520" s="175"/>
      <c r="S520" s="176"/>
      <c r="T520" s="176"/>
      <c r="U520" s="176"/>
      <c r="V520" s="176"/>
      <c r="W520" s="177"/>
      <c r="X520" s="177"/>
      <c r="Y520" s="177"/>
      <c r="Z520" s="177"/>
    </row>
    <row r="521" ht="15.75" customHeight="1">
      <c r="A521" s="178">
        <v>1.69175137E8</v>
      </c>
      <c r="B521" s="179" t="s">
        <v>963</v>
      </c>
      <c r="C521" s="180">
        <v>9524390.0</v>
      </c>
      <c r="D521" s="180">
        <v>2064834.0</v>
      </c>
      <c r="E521" s="180">
        <v>108118.0</v>
      </c>
      <c r="F521" s="180">
        <v>114404.0</v>
      </c>
      <c r="G521" s="180">
        <v>468650.0</v>
      </c>
      <c r="H521" s="180">
        <v>67566.0</v>
      </c>
      <c r="I521" s="180">
        <v>82843.0</v>
      </c>
      <c r="J521" s="180">
        <v>298.0</v>
      </c>
      <c r="K521" s="180">
        <v>733761.0</v>
      </c>
      <c r="L521" s="180">
        <v>5899786.0</v>
      </c>
      <c r="M521" s="175"/>
      <c r="N521" s="175"/>
      <c r="O521" s="175"/>
      <c r="P521" s="175"/>
      <c r="Q521" s="175"/>
      <c r="R521" s="175"/>
      <c r="S521" s="176"/>
      <c r="T521" s="176"/>
      <c r="U521" s="176"/>
      <c r="V521" s="176"/>
      <c r="W521" s="177"/>
      <c r="X521" s="177"/>
      <c r="Y521" s="177"/>
      <c r="Z521" s="177"/>
    </row>
    <row r="522" ht="15.75" customHeight="1">
      <c r="A522" s="178">
        <v>1.72224459E8</v>
      </c>
      <c r="B522" s="179" t="s">
        <v>964</v>
      </c>
      <c r="C522" s="180">
        <v>9486993.0</v>
      </c>
      <c r="D522" s="180">
        <v>547059.0</v>
      </c>
      <c r="E522" s="180">
        <v>17595.0</v>
      </c>
      <c r="F522" s="180">
        <v>2668.0</v>
      </c>
      <c r="G522" s="180">
        <v>42785.0</v>
      </c>
      <c r="H522" s="180">
        <v>48454.0</v>
      </c>
      <c r="I522" s="180">
        <v>26714.0</v>
      </c>
      <c r="J522" s="180">
        <v>0.0</v>
      </c>
      <c r="K522" s="180">
        <v>120621.0</v>
      </c>
      <c r="L522" s="180">
        <v>1.62E7</v>
      </c>
      <c r="M522" s="175"/>
      <c r="N522" s="175"/>
      <c r="O522" s="175"/>
      <c r="P522" s="175"/>
      <c r="Q522" s="175"/>
      <c r="R522" s="175"/>
      <c r="S522" s="176"/>
      <c r="T522" s="176"/>
      <c r="U522" s="176"/>
      <c r="V522" s="176"/>
      <c r="W522" s="177"/>
      <c r="X522" s="177"/>
      <c r="Y522" s="177"/>
      <c r="Z522" s="177"/>
    </row>
    <row r="523" ht="15.75" customHeight="1">
      <c r="A523" s="178">
        <v>1.66238217E8</v>
      </c>
      <c r="B523" s="179" t="s">
        <v>965</v>
      </c>
      <c r="C523" s="180">
        <v>9482816.0</v>
      </c>
      <c r="D523" s="180">
        <v>120164.0</v>
      </c>
      <c r="E523" s="180">
        <v>14290.0</v>
      </c>
      <c r="F523" s="180">
        <v>0.0</v>
      </c>
      <c r="G523" s="180">
        <v>7616.0</v>
      </c>
      <c r="H523" s="180">
        <v>17748.0</v>
      </c>
      <c r="I523" s="180">
        <v>3394.0</v>
      </c>
      <c r="J523" s="180">
        <v>0.0</v>
      </c>
      <c r="K523" s="180">
        <v>28758.0</v>
      </c>
      <c r="L523" s="180">
        <v>6.1080933E8</v>
      </c>
      <c r="M523" s="175"/>
      <c r="N523" s="175"/>
      <c r="O523" s="175"/>
      <c r="P523" s="175"/>
      <c r="Q523" s="175"/>
      <c r="R523" s="175"/>
      <c r="S523" s="176"/>
      <c r="T523" s="176"/>
      <c r="U523" s="176"/>
      <c r="V523" s="176"/>
      <c r="W523" s="177"/>
      <c r="X523" s="177"/>
      <c r="Y523" s="177"/>
      <c r="Z523" s="177"/>
    </row>
    <row r="524" ht="15.75" customHeight="1">
      <c r="A524" s="178">
        <v>1.71649024E8</v>
      </c>
      <c r="B524" s="179" t="s">
        <v>966</v>
      </c>
      <c r="C524" s="180">
        <v>9472859.0</v>
      </c>
      <c r="D524" s="180">
        <v>213627.0</v>
      </c>
      <c r="E524" s="180">
        <v>86775.0</v>
      </c>
      <c r="F524" s="180">
        <v>11218.0</v>
      </c>
      <c r="G524" s="180">
        <v>6914.0</v>
      </c>
      <c r="H524" s="180">
        <v>3749.0</v>
      </c>
      <c r="I524" s="180">
        <v>18256.0</v>
      </c>
      <c r="J524" s="180">
        <v>0.0</v>
      </c>
      <c r="K524" s="180">
        <v>40137.0</v>
      </c>
      <c r="L524" s="180">
        <v>4.72446374E8</v>
      </c>
      <c r="M524" s="175"/>
      <c r="N524" s="175"/>
      <c r="O524" s="175"/>
      <c r="P524" s="175"/>
      <c r="Q524" s="175"/>
      <c r="R524" s="175"/>
      <c r="S524" s="176"/>
      <c r="T524" s="176"/>
      <c r="U524" s="176"/>
      <c r="V524" s="176"/>
      <c r="W524" s="177"/>
      <c r="X524" s="177"/>
      <c r="Y524" s="177"/>
      <c r="Z524" s="177"/>
    </row>
    <row r="525" ht="15.75" customHeight="1">
      <c r="A525" s="178">
        <v>1.31136123E8</v>
      </c>
      <c r="B525" s="179" t="s">
        <v>967</v>
      </c>
      <c r="C525" s="180">
        <v>9448666.0</v>
      </c>
      <c r="D525" s="180">
        <v>1.17976E7</v>
      </c>
      <c r="E525" s="180">
        <v>883497.0</v>
      </c>
      <c r="F525" s="180">
        <v>1018870.0</v>
      </c>
      <c r="G525" s="180">
        <v>2146126.0</v>
      </c>
      <c r="H525" s="180">
        <v>731496.0</v>
      </c>
      <c r="I525" s="180">
        <v>418217.0</v>
      </c>
      <c r="J525" s="180">
        <v>9671.0</v>
      </c>
      <c r="K525" s="180">
        <v>4324380.0</v>
      </c>
      <c r="L525" s="180">
        <v>5.7533592E7</v>
      </c>
      <c r="M525" s="175"/>
      <c r="N525" s="175"/>
      <c r="O525" s="175"/>
      <c r="P525" s="175"/>
      <c r="Q525" s="175"/>
      <c r="R525" s="175"/>
      <c r="S525" s="176"/>
      <c r="T525" s="176"/>
      <c r="U525" s="176"/>
      <c r="V525" s="176"/>
      <c r="W525" s="177"/>
      <c r="X525" s="177"/>
      <c r="Y525" s="177"/>
      <c r="Z525" s="177"/>
    </row>
    <row r="526" ht="15.75" customHeight="1">
      <c r="A526" s="178">
        <v>1.72110571E8</v>
      </c>
      <c r="B526" s="179" t="s">
        <v>968</v>
      </c>
      <c r="C526" s="180">
        <v>9438485.0</v>
      </c>
      <c r="D526" s="180">
        <v>188996.0</v>
      </c>
      <c r="E526" s="180">
        <v>180031.0</v>
      </c>
      <c r="F526" s="180">
        <v>1521.0</v>
      </c>
      <c r="G526" s="180">
        <v>1000.0</v>
      </c>
      <c r="H526" s="180">
        <v>11623.0</v>
      </c>
      <c r="I526" s="180">
        <v>14020.0</v>
      </c>
      <c r="J526" s="180">
        <v>0.0</v>
      </c>
      <c r="K526" s="180">
        <v>28164.0</v>
      </c>
      <c r="L526" s="180">
        <v>7.84066403E8</v>
      </c>
      <c r="M526" s="175"/>
      <c r="N526" s="175"/>
      <c r="O526" s="175"/>
      <c r="P526" s="175"/>
      <c r="Q526" s="175"/>
      <c r="R526" s="175"/>
      <c r="S526" s="176"/>
      <c r="T526" s="176"/>
      <c r="U526" s="176"/>
      <c r="V526" s="176"/>
      <c r="W526" s="177"/>
      <c r="X526" s="177"/>
      <c r="Y526" s="177"/>
      <c r="Z526" s="177"/>
    </row>
    <row r="527" ht="15.75" customHeight="1">
      <c r="A527" s="178">
        <v>1.71640037E8</v>
      </c>
      <c r="B527" s="179" t="s">
        <v>969</v>
      </c>
      <c r="C527" s="180">
        <v>9426778.0</v>
      </c>
      <c r="D527" s="180">
        <v>315562.0</v>
      </c>
      <c r="E527" s="180">
        <v>40853.0</v>
      </c>
      <c r="F527" s="180">
        <v>613.0</v>
      </c>
      <c r="G527" s="180">
        <v>11199.0</v>
      </c>
      <c r="H527" s="180">
        <v>5628.0</v>
      </c>
      <c r="I527" s="180">
        <v>27053.0</v>
      </c>
      <c r="J527" s="180">
        <v>0.0</v>
      </c>
      <c r="K527" s="180">
        <v>44493.0</v>
      </c>
      <c r="L527" s="180">
        <v>1.7095445E8</v>
      </c>
      <c r="M527" s="175"/>
      <c r="N527" s="175"/>
      <c r="O527" s="175"/>
      <c r="P527" s="175"/>
      <c r="Q527" s="175"/>
      <c r="R527" s="175"/>
      <c r="S527" s="176"/>
      <c r="T527" s="176"/>
      <c r="U527" s="176"/>
      <c r="V527" s="176"/>
      <c r="W527" s="177"/>
      <c r="X527" s="177"/>
      <c r="Y527" s="177"/>
      <c r="Z527" s="177"/>
    </row>
    <row r="528" ht="15.75" customHeight="1">
      <c r="A528" s="178">
        <v>1.72810489E8</v>
      </c>
      <c r="B528" s="179" t="s">
        <v>970</v>
      </c>
      <c r="C528" s="180">
        <v>9394477.0</v>
      </c>
      <c r="D528" s="180">
        <v>878501.0</v>
      </c>
      <c r="E528" s="180">
        <v>786831.0</v>
      </c>
      <c r="F528" s="180">
        <v>22536.0</v>
      </c>
      <c r="G528" s="180">
        <v>178472.0</v>
      </c>
      <c r="H528" s="180">
        <v>1160.0</v>
      </c>
      <c r="I528" s="180">
        <v>34163.0</v>
      </c>
      <c r="J528" s="180">
        <v>8539.0</v>
      </c>
      <c r="K528" s="180">
        <v>244870.0</v>
      </c>
      <c r="L528" s="180">
        <v>3.586E8</v>
      </c>
      <c r="M528" s="175"/>
      <c r="N528" s="175"/>
      <c r="O528" s="175"/>
      <c r="P528" s="175"/>
      <c r="Q528" s="175"/>
      <c r="R528" s="175"/>
      <c r="S528" s="176"/>
      <c r="T528" s="176"/>
      <c r="U528" s="176"/>
      <c r="V528" s="176"/>
      <c r="W528" s="177"/>
      <c r="X528" s="177"/>
      <c r="Y528" s="177"/>
      <c r="Z528" s="177"/>
    </row>
    <row r="529" ht="15.75" customHeight="1">
      <c r="A529" s="178">
        <v>1.69503765E8</v>
      </c>
      <c r="B529" s="179" t="s">
        <v>971</v>
      </c>
      <c r="C529" s="180">
        <v>9361001.0</v>
      </c>
      <c r="D529" s="180">
        <v>54806.0</v>
      </c>
      <c r="E529" s="180">
        <v>12871.0</v>
      </c>
      <c r="F529" s="180">
        <v>5614.0</v>
      </c>
      <c r="G529" s="180">
        <v>11242.0</v>
      </c>
      <c r="H529" s="180">
        <v>2000.0</v>
      </c>
      <c r="I529" s="180">
        <v>2320.0</v>
      </c>
      <c r="J529" s="180">
        <v>0.0</v>
      </c>
      <c r="K529" s="180">
        <v>21176.0</v>
      </c>
      <c r="L529" s="180">
        <v>0.0</v>
      </c>
      <c r="M529" s="175"/>
      <c r="N529" s="175"/>
      <c r="O529" s="175"/>
      <c r="P529" s="175"/>
      <c r="Q529" s="175"/>
      <c r="R529" s="175"/>
      <c r="S529" s="176"/>
      <c r="T529" s="176"/>
      <c r="U529" s="176"/>
      <c r="V529" s="176"/>
      <c r="W529" s="177"/>
      <c r="X529" s="177"/>
      <c r="Y529" s="177"/>
      <c r="Z529" s="177"/>
    </row>
    <row r="530" ht="15.75" customHeight="1">
      <c r="A530" s="178">
        <v>8.4491379E7</v>
      </c>
      <c r="B530" s="179" t="s">
        <v>972</v>
      </c>
      <c r="C530" s="180">
        <v>9350906.0</v>
      </c>
      <c r="D530" s="180">
        <v>409296.0</v>
      </c>
      <c r="E530" s="180">
        <v>31254.0</v>
      </c>
      <c r="F530" s="180">
        <v>52023.0</v>
      </c>
      <c r="G530" s="180">
        <v>98819.0</v>
      </c>
      <c r="H530" s="180">
        <v>42436.0</v>
      </c>
      <c r="I530" s="180">
        <v>3151.0</v>
      </c>
      <c r="J530" s="180">
        <v>0.0</v>
      </c>
      <c r="K530" s="180">
        <v>196429.0</v>
      </c>
      <c r="L530" s="180">
        <v>3730928.0</v>
      </c>
      <c r="M530" s="175"/>
      <c r="N530" s="175"/>
      <c r="O530" s="175"/>
      <c r="P530" s="175"/>
      <c r="Q530" s="175"/>
      <c r="R530" s="175"/>
      <c r="S530" s="176"/>
      <c r="T530" s="176"/>
      <c r="U530" s="176"/>
      <c r="V530" s="176"/>
      <c r="W530" s="177"/>
      <c r="X530" s="177"/>
      <c r="Y530" s="177"/>
      <c r="Z530" s="177"/>
    </row>
    <row r="531" ht="15.75" customHeight="1">
      <c r="A531" s="178">
        <v>1.68950122E8</v>
      </c>
      <c r="B531" s="179" t="s">
        <v>973</v>
      </c>
      <c r="C531" s="180">
        <v>9327236.0</v>
      </c>
      <c r="D531" s="180">
        <v>3550734.0</v>
      </c>
      <c r="E531" s="180">
        <v>515955.0</v>
      </c>
      <c r="F531" s="180">
        <v>203514.0</v>
      </c>
      <c r="G531" s="180">
        <v>106926.0</v>
      </c>
      <c r="H531" s="180">
        <v>67405.0</v>
      </c>
      <c r="I531" s="180">
        <v>198962.0</v>
      </c>
      <c r="J531" s="180">
        <v>51847.0</v>
      </c>
      <c r="K531" s="180">
        <v>628654.0</v>
      </c>
      <c r="L531" s="180">
        <v>4450212.0</v>
      </c>
      <c r="M531" s="175"/>
      <c r="N531" s="175"/>
      <c r="O531" s="175"/>
      <c r="P531" s="175"/>
      <c r="Q531" s="175"/>
      <c r="R531" s="175"/>
      <c r="S531" s="176"/>
      <c r="T531" s="176"/>
      <c r="U531" s="176"/>
      <c r="V531" s="176"/>
      <c r="W531" s="177"/>
      <c r="X531" s="177"/>
      <c r="Y531" s="177"/>
      <c r="Z531" s="177"/>
    </row>
    <row r="532" ht="15.75" customHeight="1">
      <c r="A532" s="178">
        <v>1.69469298E8</v>
      </c>
      <c r="B532" s="179" t="s">
        <v>974</v>
      </c>
      <c r="C532" s="180">
        <v>9326251.0</v>
      </c>
      <c r="D532" s="180">
        <v>1304049.0</v>
      </c>
      <c r="E532" s="180">
        <v>76293.0</v>
      </c>
      <c r="F532" s="180">
        <v>47058.0</v>
      </c>
      <c r="G532" s="180">
        <v>14844.0</v>
      </c>
      <c r="H532" s="180">
        <v>5715.0</v>
      </c>
      <c r="I532" s="180">
        <v>124209.0</v>
      </c>
      <c r="J532" s="180">
        <v>0.0</v>
      </c>
      <c r="K532" s="180">
        <v>191826.0</v>
      </c>
      <c r="L532" s="180">
        <v>0.0</v>
      </c>
      <c r="M532" s="175"/>
      <c r="N532" s="175"/>
      <c r="O532" s="175"/>
      <c r="P532" s="175"/>
      <c r="Q532" s="175"/>
      <c r="R532" s="175"/>
      <c r="S532" s="176"/>
      <c r="T532" s="176"/>
      <c r="U532" s="176"/>
      <c r="V532" s="176"/>
      <c r="W532" s="177"/>
      <c r="X532" s="177"/>
      <c r="Y532" s="177"/>
      <c r="Z532" s="177"/>
    </row>
    <row r="533" ht="15.75" customHeight="1">
      <c r="A533" s="178">
        <v>1.69001813E8</v>
      </c>
      <c r="B533" s="179" t="s">
        <v>975</v>
      </c>
      <c r="C533" s="180">
        <v>9308062.0</v>
      </c>
      <c r="D533" s="180">
        <v>1770434.0</v>
      </c>
      <c r="E533" s="180">
        <v>884947.0</v>
      </c>
      <c r="F533" s="180">
        <v>64802.0</v>
      </c>
      <c r="G533" s="180">
        <v>146321.0</v>
      </c>
      <c r="H533" s="180">
        <v>1563.0</v>
      </c>
      <c r="I533" s="180">
        <v>74914.0</v>
      </c>
      <c r="J533" s="180">
        <v>35472.0</v>
      </c>
      <c r="K533" s="180">
        <v>323072.0</v>
      </c>
      <c r="L533" s="180">
        <v>0.0</v>
      </c>
      <c r="M533" s="175"/>
      <c r="N533" s="175"/>
      <c r="O533" s="175"/>
      <c r="P533" s="175"/>
      <c r="Q533" s="175"/>
      <c r="R533" s="175"/>
      <c r="S533" s="176"/>
      <c r="T533" s="176"/>
      <c r="U533" s="176"/>
      <c r="V533" s="176"/>
      <c r="W533" s="177"/>
      <c r="X533" s="177"/>
      <c r="Y533" s="177"/>
      <c r="Z533" s="177"/>
    </row>
    <row r="534" ht="15.75" customHeight="1">
      <c r="A534" s="178">
        <v>1.69494206E8</v>
      </c>
      <c r="B534" s="179" t="s">
        <v>976</v>
      </c>
      <c r="C534" s="180">
        <v>9295527.0</v>
      </c>
      <c r="D534" s="180">
        <v>2305910.0</v>
      </c>
      <c r="E534" s="180">
        <v>629726.0</v>
      </c>
      <c r="F534" s="180">
        <v>20631.0</v>
      </c>
      <c r="G534" s="180">
        <v>55485.0</v>
      </c>
      <c r="H534" s="180">
        <v>198776.0</v>
      </c>
      <c r="I534" s="180">
        <v>139571.0</v>
      </c>
      <c r="J534" s="180">
        <v>0.0</v>
      </c>
      <c r="K534" s="180">
        <v>414463.0</v>
      </c>
      <c r="L534" s="180">
        <v>0.0</v>
      </c>
      <c r="M534" s="175"/>
      <c r="N534" s="175"/>
      <c r="O534" s="175"/>
      <c r="P534" s="175"/>
      <c r="Q534" s="175"/>
      <c r="R534" s="175"/>
      <c r="S534" s="176"/>
      <c r="T534" s="176"/>
      <c r="U534" s="176"/>
      <c r="V534" s="176"/>
      <c r="W534" s="177"/>
      <c r="X534" s="177"/>
      <c r="Y534" s="177"/>
      <c r="Z534" s="177"/>
    </row>
    <row r="535" ht="15.75" customHeight="1">
      <c r="A535" s="178">
        <v>1.69516136E8</v>
      </c>
      <c r="B535" s="179" t="s">
        <v>977</v>
      </c>
      <c r="C535" s="180">
        <v>9237690.0</v>
      </c>
      <c r="D535" s="180">
        <v>89966.0</v>
      </c>
      <c r="E535" s="180">
        <v>6173.0</v>
      </c>
      <c r="F535" s="180">
        <v>4372.0</v>
      </c>
      <c r="G535" s="180">
        <v>13466.0</v>
      </c>
      <c r="H535" s="180">
        <v>13220.0</v>
      </c>
      <c r="I535" s="180">
        <v>928.0</v>
      </c>
      <c r="J535" s="180">
        <v>0.0</v>
      </c>
      <c r="K535" s="180">
        <v>31986.0</v>
      </c>
      <c r="L535" s="180">
        <v>0.0</v>
      </c>
      <c r="M535" s="175"/>
      <c r="N535" s="175"/>
      <c r="O535" s="175"/>
      <c r="P535" s="175"/>
      <c r="Q535" s="175"/>
      <c r="R535" s="175"/>
      <c r="S535" s="176"/>
      <c r="T535" s="176"/>
      <c r="U535" s="176"/>
      <c r="V535" s="176"/>
      <c r="W535" s="177"/>
      <c r="X535" s="177"/>
      <c r="Y535" s="177"/>
      <c r="Z535" s="177"/>
    </row>
    <row r="536" ht="15.75" customHeight="1">
      <c r="A536" s="178">
        <v>1.68350317E8</v>
      </c>
      <c r="B536" s="179" t="s">
        <v>978</v>
      </c>
      <c r="C536" s="180">
        <v>9218284.0</v>
      </c>
      <c r="D536" s="180">
        <v>2040920.0</v>
      </c>
      <c r="E536" s="180">
        <v>901269.0</v>
      </c>
      <c r="F536" s="180">
        <v>1361.0</v>
      </c>
      <c r="G536" s="180">
        <v>18441.0</v>
      </c>
      <c r="H536" s="180">
        <v>30814.0</v>
      </c>
      <c r="I536" s="180">
        <v>151761.0</v>
      </c>
      <c r="J536" s="180">
        <v>18145.0</v>
      </c>
      <c r="K536" s="180">
        <v>220522.0</v>
      </c>
      <c r="L536" s="180">
        <v>2402393.0</v>
      </c>
      <c r="M536" s="175"/>
      <c r="N536" s="175"/>
      <c r="O536" s="175"/>
      <c r="P536" s="175"/>
      <c r="Q536" s="175"/>
      <c r="R536" s="175"/>
      <c r="S536" s="176"/>
      <c r="T536" s="176"/>
      <c r="U536" s="176"/>
      <c r="V536" s="176"/>
      <c r="W536" s="177"/>
      <c r="X536" s="177"/>
      <c r="Y536" s="177"/>
      <c r="Z536" s="177"/>
    </row>
    <row r="537" ht="15.75" customHeight="1">
      <c r="A537" s="178">
        <v>1.68794783E8</v>
      </c>
      <c r="B537" s="179" t="s">
        <v>979</v>
      </c>
      <c r="C537" s="180">
        <v>9177455.0</v>
      </c>
      <c r="D537" s="180">
        <v>1473572.0</v>
      </c>
      <c r="E537" s="180">
        <v>530417.0</v>
      </c>
      <c r="F537" s="180">
        <v>57310.0</v>
      </c>
      <c r="G537" s="180">
        <v>123450.0</v>
      </c>
      <c r="H537" s="180">
        <v>80450.0</v>
      </c>
      <c r="I537" s="180">
        <v>89341.0</v>
      </c>
      <c r="J537" s="180">
        <v>0.0</v>
      </c>
      <c r="K537" s="180">
        <v>350551.0</v>
      </c>
      <c r="L537" s="180">
        <v>1.694775921E9</v>
      </c>
      <c r="M537" s="175"/>
      <c r="N537" s="175"/>
      <c r="O537" s="175"/>
      <c r="P537" s="175"/>
      <c r="Q537" s="175"/>
      <c r="R537" s="175"/>
      <c r="S537" s="176"/>
      <c r="T537" s="176"/>
      <c r="U537" s="176"/>
      <c r="V537" s="176"/>
      <c r="W537" s="177"/>
      <c r="X537" s="177"/>
      <c r="Y537" s="177"/>
      <c r="Z537" s="177"/>
    </row>
    <row r="538" ht="15.75" customHeight="1">
      <c r="A538" s="178">
        <v>3.0604318E7</v>
      </c>
      <c r="B538" s="179" t="s">
        <v>980</v>
      </c>
      <c r="C538" s="180">
        <v>9166520.0</v>
      </c>
      <c r="D538" s="180">
        <v>2270952.0</v>
      </c>
      <c r="E538" s="180">
        <v>241848.0</v>
      </c>
      <c r="F538" s="180">
        <v>205254.0</v>
      </c>
      <c r="G538" s="180">
        <v>250305.0</v>
      </c>
      <c r="H538" s="180">
        <v>421378.0</v>
      </c>
      <c r="I538" s="180">
        <v>4378.0</v>
      </c>
      <c r="J538" s="180">
        <v>0.0</v>
      </c>
      <c r="K538" s="180">
        <v>881315.0</v>
      </c>
      <c r="L538" s="180">
        <v>1.3818379E7</v>
      </c>
      <c r="M538" s="175"/>
      <c r="N538" s="175"/>
      <c r="O538" s="175"/>
      <c r="P538" s="175"/>
      <c r="Q538" s="175"/>
      <c r="R538" s="175"/>
      <c r="S538" s="176"/>
      <c r="T538" s="176"/>
      <c r="U538" s="176"/>
      <c r="V538" s="176"/>
      <c r="W538" s="177"/>
      <c r="X538" s="177"/>
      <c r="Y538" s="177"/>
      <c r="Z538" s="177"/>
    </row>
    <row r="539" ht="15.75" customHeight="1">
      <c r="A539" s="178">
        <v>1.69520907E8</v>
      </c>
      <c r="B539" s="179" t="s">
        <v>981</v>
      </c>
      <c r="C539" s="180">
        <v>9149711.0</v>
      </c>
      <c r="D539" s="180">
        <v>3658723.0</v>
      </c>
      <c r="E539" s="180">
        <v>822815.0</v>
      </c>
      <c r="F539" s="180">
        <v>129495.0</v>
      </c>
      <c r="G539" s="180">
        <v>764256.0</v>
      </c>
      <c r="H539" s="180">
        <v>193518.0</v>
      </c>
      <c r="I539" s="180">
        <v>82838.0</v>
      </c>
      <c r="J539" s="180">
        <v>25093.0</v>
      </c>
      <c r="K539" s="180">
        <v>1195200.0</v>
      </c>
      <c r="L539" s="180">
        <v>1.0789771E7</v>
      </c>
      <c r="M539" s="175"/>
      <c r="N539" s="175"/>
      <c r="O539" s="175"/>
      <c r="P539" s="175"/>
      <c r="Q539" s="175"/>
      <c r="R539" s="175"/>
      <c r="S539" s="176"/>
      <c r="T539" s="176"/>
      <c r="U539" s="176"/>
      <c r="V539" s="176"/>
      <c r="W539" s="177"/>
      <c r="X539" s="177"/>
      <c r="Y539" s="177"/>
      <c r="Z539" s="177"/>
    </row>
    <row r="540" ht="15.75" customHeight="1">
      <c r="A540" s="178">
        <v>1.73653713E8</v>
      </c>
      <c r="B540" s="179" t="s">
        <v>982</v>
      </c>
      <c r="C540" s="180">
        <v>9071938.0</v>
      </c>
      <c r="D540" s="180">
        <v>989730.0</v>
      </c>
      <c r="E540" s="180">
        <v>469047.0</v>
      </c>
      <c r="F540" s="180">
        <v>0.0</v>
      </c>
      <c r="G540" s="180">
        <v>0.0</v>
      </c>
      <c r="H540" s="180">
        <v>0.0</v>
      </c>
      <c r="I540" s="180">
        <v>11021.0</v>
      </c>
      <c r="J540" s="180">
        <v>43976.0</v>
      </c>
      <c r="K540" s="180">
        <v>54997.0</v>
      </c>
      <c r="L540" s="180">
        <v>0.0</v>
      </c>
      <c r="M540" s="175"/>
      <c r="N540" s="175"/>
      <c r="O540" s="175"/>
      <c r="P540" s="175"/>
      <c r="Q540" s="175"/>
      <c r="R540" s="175"/>
      <c r="S540" s="176"/>
      <c r="T540" s="176"/>
      <c r="U540" s="176"/>
      <c r="V540" s="176"/>
      <c r="W540" s="177"/>
      <c r="X540" s="177"/>
      <c r="Y540" s="177"/>
      <c r="Z540" s="177"/>
    </row>
    <row r="541" ht="15.75" customHeight="1">
      <c r="A541" s="178">
        <v>1.70418168E8</v>
      </c>
      <c r="B541" s="179" t="s">
        <v>983</v>
      </c>
      <c r="C541" s="180">
        <v>9046830.0</v>
      </c>
      <c r="D541" s="180">
        <v>2610304.0</v>
      </c>
      <c r="E541" s="180">
        <v>537190.0</v>
      </c>
      <c r="F541" s="180">
        <v>239051.0</v>
      </c>
      <c r="G541" s="180">
        <v>6728.0</v>
      </c>
      <c r="H541" s="180">
        <v>36567.0</v>
      </c>
      <c r="I541" s="180">
        <v>240277.0</v>
      </c>
      <c r="J541" s="180">
        <v>0.0</v>
      </c>
      <c r="K541" s="180">
        <v>522623.0</v>
      </c>
      <c r="L541" s="180">
        <v>2.93962024E8</v>
      </c>
      <c r="M541" s="175"/>
      <c r="N541" s="175"/>
      <c r="O541" s="175"/>
      <c r="P541" s="175"/>
      <c r="Q541" s="175"/>
      <c r="R541" s="175"/>
      <c r="S541" s="176"/>
      <c r="T541" s="176"/>
      <c r="U541" s="176"/>
      <c r="V541" s="176"/>
      <c r="W541" s="177"/>
      <c r="X541" s="177"/>
      <c r="Y541" s="177"/>
      <c r="Z541" s="177"/>
    </row>
    <row r="542" ht="15.75" customHeight="1">
      <c r="A542" s="178">
        <v>1.69555916E8</v>
      </c>
      <c r="B542" s="179" t="s">
        <v>984</v>
      </c>
      <c r="C542" s="180">
        <v>9000695.0</v>
      </c>
      <c r="D542" s="180">
        <v>7090706.0</v>
      </c>
      <c r="E542" s="180">
        <v>940594.0</v>
      </c>
      <c r="F542" s="180">
        <v>389052.0</v>
      </c>
      <c r="G542" s="180">
        <v>772167.0</v>
      </c>
      <c r="H542" s="180">
        <v>318723.0</v>
      </c>
      <c r="I542" s="180">
        <v>414771.0</v>
      </c>
      <c r="J542" s="180">
        <v>2298.0</v>
      </c>
      <c r="K542" s="180">
        <v>1897011.0</v>
      </c>
      <c r="L542" s="180">
        <v>3.6785833E7</v>
      </c>
      <c r="M542" s="175"/>
      <c r="N542" s="175"/>
      <c r="O542" s="175"/>
      <c r="P542" s="175"/>
      <c r="Q542" s="175"/>
      <c r="R542" s="175"/>
      <c r="S542" s="176"/>
      <c r="T542" s="176"/>
      <c r="U542" s="176"/>
      <c r="V542" s="176"/>
      <c r="W542" s="177"/>
      <c r="X542" s="177"/>
      <c r="Y542" s="177"/>
      <c r="Z542" s="177"/>
    </row>
    <row r="543" ht="15.75" customHeight="1">
      <c r="A543" s="178">
        <v>5224707.0</v>
      </c>
      <c r="B543" s="179" t="s">
        <v>985</v>
      </c>
      <c r="C543" s="180">
        <v>8998044.0</v>
      </c>
      <c r="D543" s="180">
        <v>1697836.0</v>
      </c>
      <c r="E543" s="180">
        <v>417114.0</v>
      </c>
      <c r="F543" s="180">
        <v>25463.0</v>
      </c>
      <c r="G543" s="180">
        <v>218124.0</v>
      </c>
      <c r="H543" s="180">
        <v>19424.0</v>
      </c>
      <c r="I543" s="180">
        <v>71704.0</v>
      </c>
      <c r="J543" s="180">
        <v>23088.0</v>
      </c>
      <c r="K543" s="180">
        <v>357803.0</v>
      </c>
      <c r="L543" s="180">
        <v>160000.0</v>
      </c>
      <c r="M543" s="175"/>
      <c r="N543" s="175"/>
      <c r="O543" s="175"/>
      <c r="P543" s="175"/>
      <c r="Q543" s="175"/>
      <c r="R543" s="175"/>
      <c r="S543" s="176"/>
      <c r="T543" s="176"/>
      <c r="U543" s="176"/>
      <c r="V543" s="176"/>
      <c r="W543" s="177"/>
      <c r="X543" s="177"/>
      <c r="Y543" s="177"/>
      <c r="Z543" s="177"/>
    </row>
    <row r="544" ht="15.75" customHeight="1">
      <c r="A544" s="178">
        <v>1.68961624E8</v>
      </c>
      <c r="B544" s="179" t="s">
        <v>986</v>
      </c>
      <c r="C544" s="180">
        <v>8991277.0</v>
      </c>
      <c r="D544" s="180">
        <v>1174564.0</v>
      </c>
      <c r="E544" s="180">
        <v>614731.0</v>
      </c>
      <c r="F544" s="180">
        <v>59811.0</v>
      </c>
      <c r="G544" s="180">
        <v>116021.0</v>
      </c>
      <c r="H544" s="180">
        <v>124370.0</v>
      </c>
      <c r="I544" s="180">
        <v>1350.0</v>
      </c>
      <c r="J544" s="180">
        <v>20979.0</v>
      </c>
      <c r="K544" s="180">
        <v>322531.0</v>
      </c>
      <c r="L544" s="180">
        <v>9959704.0</v>
      </c>
      <c r="M544" s="175"/>
      <c r="N544" s="175"/>
      <c r="O544" s="175"/>
      <c r="P544" s="175"/>
      <c r="Q544" s="175"/>
      <c r="R544" s="175"/>
      <c r="S544" s="176"/>
      <c r="T544" s="176"/>
      <c r="U544" s="176"/>
      <c r="V544" s="176"/>
      <c r="W544" s="177"/>
      <c r="X544" s="177"/>
      <c r="Y544" s="177"/>
      <c r="Z544" s="177"/>
    </row>
    <row r="545" ht="15.75" customHeight="1">
      <c r="A545" s="178">
        <v>1.69519002E8</v>
      </c>
      <c r="B545" s="179" t="s">
        <v>987</v>
      </c>
      <c r="C545" s="180">
        <v>8990384.0</v>
      </c>
      <c r="D545" s="180">
        <v>1909921.0</v>
      </c>
      <c r="E545" s="180">
        <v>999445.0</v>
      </c>
      <c r="F545" s="180">
        <v>124286.0</v>
      </c>
      <c r="G545" s="180">
        <v>119430.0</v>
      </c>
      <c r="H545" s="180">
        <v>112706.0</v>
      </c>
      <c r="I545" s="180">
        <v>84540.0</v>
      </c>
      <c r="J545" s="180">
        <v>17499.0</v>
      </c>
      <c r="K545" s="180">
        <v>458461.0</v>
      </c>
      <c r="L545" s="180">
        <v>0.0</v>
      </c>
      <c r="M545" s="175"/>
      <c r="N545" s="175"/>
      <c r="O545" s="175"/>
      <c r="P545" s="175"/>
      <c r="Q545" s="175"/>
      <c r="R545" s="175"/>
      <c r="S545" s="176"/>
      <c r="T545" s="176"/>
      <c r="U545" s="176"/>
      <c r="V545" s="176"/>
      <c r="W545" s="177"/>
      <c r="X545" s="177"/>
      <c r="Y545" s="177"/>
      <c r="Z545" s="177"/>
    </row>
    <row r="546" ht="15.75" customHeight="1">
      <c r="A546" s="178">
        <v>1.69493476E8</v>
      </c>
      <c r="B546" s="179" t="s">
        <v>988</v>
      </c>
      <c r="C546" s="180">
        <v>8896660.0</v>
      </c>
      <c r="D546" s="180">
        <v>940151.0</v>
      </c>
      <c r="E546" s="180">
        <v>953300.0</v>
      </c>
      <c r="F546" s="180">
        <v>37219.0</v>
      </c>
      <c r="G546" s="180">
        <v>15154.0</v>
      </c>
      <c r="H546" s="180">
        <v>0.0</v>
      </c>
      <c r="I546" s="180">
        <v>7626.0</v>
      </c>
      <c r="J546" s="180">
        <v>41307.0</v>
      </c>
      <c r="K546" s="180">
        <v>101306.0</v>
      </c>
      <c r="L546" s="180">
        <v>0.0</v>
      </c>
      <c r="M546" s="175"/>
      <c r="N546" s="175"/>
      <c r="O546" s="175"/>
      <c r="P546" s="175"/>
      <c r="Q546" s="175"/>
      <c r="R546" s="175"/>
      <c r="S546" s="176"/>
      <c r="T546" s="176"/>
      <c r="U546" s="176"/>
      <c r="V546" s="176"/>
      <c r="W546" s="177"/>
      <c r="X546" s="177"/>
      <c r="Y546" s="177"/>
      <c r="Z546" s="177"/>
    </row>
    <row r="547" ht="15.75" customHeight="1">
      <c r="A547" s="178">
        <v>1.72202671E8</v>
      </c>
      <c r="B547" s="179" t="s">
        <v>989</v>
      </c>
      <c r="C547" s="180">
        <v>8888336.0</v>
      </c>
      <c r="D547" s="180">
        <v>4129897.0</v>
      </c>
      <c r="E547" s="180">
        <v>941587.0</v>
      </c>
      <c r="F547" s="180">
        <v>156317.0</v>
      </c>
      <c r="G547" s="180">
        <v>367149.0</v>
      </c>
      <c r="H547" s="180">
        <v>197354.0</v>
      </c>
      <c r="I547" s="180">
        <v>216388.0</v>
      </c>
      <c r="J547" s="180">
        <v>20552.0</v>
      </c>
      <c r="K547" s="180">
        <v>957760.0</v>
      </c>
      <c r="L547" s="180">
        <v>4.32060631E8</v>
      </c>
      <c r="M547" s="175"/>
      <c r="N547" s="175"/>
      <c r="O547" s="175"/>
      <c r="P547" s="175"/>
      <c r="Q547" s="175"/>
      <c r="R547" s="175"/>
      <c r="S547" s="176"/>
      <c r="T547" s="176"/>
      <c r="U547" s="176"/>
      <c r="V547" s="176"/>
      <c r="W547" s="177"/>
      <c r="X547" s="177"/>
      <c r="Y547" s="177"/>
      <c r="Z547" s="177"/>
    </row>
    <row r="548" ht="15.75" customHeight="1">
      <c r="A548" s="178">
        <v>1.68995392E8</v>
      </c>
      <c r="B548" s="179" t="s">
        <v>990</v>
      </c>
      <c r="C548" s="180">
        <v>8868885.0</v>
      </c>
      <c r="D548" s="180">
        <v>854588.0</v>
      </c>
      <c r="E548" s="180">
        <v>512014.0</v>
      </c>
      <c r="F548" s="180">
        <v>29992.0</v>
      </c>
      <c r="G548" s="180">
        <v>89893.0</v>
      </c>
      <c r="H548" s="180">
        <v>12806.0</v>
      </c>
      <c r="I548" s="180">
        <v>61758.0</v>
      </c>
      <c r="J548" s="180">
        <v>0.0</v>
      </c>
      <c r="K548" s="180">
        <v>194449.0</v>
      </c>
      <c r="L548" s="180">
        <v>0.0</v>
      </c>
      <c r="M548" s="175"/>
      <c r="N548" s="175"/>
      <c r="O548" s="175"/>
      <c r="P548" s="175"/>
      <c r="Q548" s="175"/>
      <c r="R548" s="175"/>
      <c r="S548" s="176"/>
      <c r="T548" s="176"/>
      <c r="U548" s="176"/>
      <c r="V548" s="176"/>
      <c r="W548" s="177"/>
      <c r="X548" s="177"/>
      <c r="Y548" s="177"/>
      <c r="Z548" s="177"/>
    </row>
    <row r="549" ht="15.75" customHeight="1">
      <c r="A549" s="178">
        <v>1.69498417E8</v>
      </c>
      <c r="B549" s="179" t="s">
        <v>991</v>
      </c>
      <c r="C549" s="180">
        <v>8848758.0</v>
      </c>
      <c r="D549" s="180">
        <v>2972677.0</v>
      </c>
      <c r="E549" s="180">
        <v>916327.0</v>
      </c>
      <c r="F549" s="180">
        <v>137757.0</v>
      </c>
      <c r="G549" s="180">
        <v>479389.0</v>
      </c>
      <c r="H549" s="180">
        <v>77167.0</v>
      </c>
      <c r="I549" s="180">
        <v>102132.0</v>
      </c>
      <c r="J549" s="180">
        <v>32818.0</v>
      </c>
      <c r="K549" s="180">
        <v>829263.0</v>
      </c>
      <c r="L549" s="180">
        <v>8192521.0</v>
      </c>
      <c r="M549" s="175"/>
      <c r="N549" s="175"/>
      <c r="O549" s="175"/>
      <c r="P549" s="175"/>
      <c r="Q549" s="175"/>
      <c r="R549" s="175"/>
      <c r="S549" s="176"/>
      <c r="T549" s="176"/>
      <c r="U549" s="176"/>
      <c r="V549" s="176"/>
      <c r="W549" s="177"/>
      <c r="X549" s="177"/>
      <c r="Y549" s="177"/>
      <c r="Z549" s="177"/>
    </row>
    <row r="550" ht="15.75" customHeight="1">
      <c r="A550" s="178">
        <v>1.69530223E8</v>
      </c>
      <c r="B550" s="179" t="s">
        <v>992</v>
      </c>
      <c r="C550" s="180">
        <v>8826411.0</v>
      </c>
      <c r="D550" s="180">
        <v>247300.0</v>
      </c>
      <c r="E550" s="180">
        <v>175035.0</v>
      </c>
      <c r="F550" s="180">
        <v>21414.0</v>
      </c>
      <c r="G550" s="180">
        <v>12504.0</v>
      </c>
      <c r="H550" s="180">
        <v>12255.0</v>
      </c>
      <c r="I550" s="180">
        <v>6273.0</v>
      </c>
      <c r="J550" s="180">
        <v>5313.0</v>
      </c>
      <c r="K550" s="180">
        <v>57759.0</v>
      </c>
      <c r="L550" s="180">
        <v>0.0</v>
      </c>
      <c r="M550" s="175"/>
      <c r="N550" s="175"/>
      <c r="O550" s="175"/>
      <c r="P550" s="175"/>
      <c r="Q550" s="175"/>
      <c r="R550" s="175"/>
      <c r="S550" s="176"/>
      <c r="T550" s="176"/>
      <c r="U550" s="176"/>
      <c r="V550" s="176"/>
      <c r="W550" s="177"/>
      <c r="X550" s="177"/>
      <c r="Y550" s="177"/>
      <c r="Z550" s="177"/>
    </row>
    <row r="551" ht="15.75" customHeight="1">
      <c r="A551" s="178">
        <v>1.69584272E8</v>
      </c>
      <c r="B551" s="179" t="s">
        <v>993</v>
      </c>
      <c r="C551" s="180">
        <v>8805428.0</v>
      </c>
      <c r="D551" s="180">
        <v>3305901.0</v>
      </c>
      <c r="E551" s="180">
        <v>974588.0</v>
      </c>
      <c r="F551" s="180">
        <v>90067.0</v>
      </c>
      <c r="G551" s="180">
        <v>248340.0</v>
      </c>
      <c r="H551" s="180">
        <v>87592.0</v>
      </c>
      <c r="I551" s="180">
        <v>225076.0</v>
      </c>
      <c r="J551" s="180">
        <v>9504.0</v>
      </c>
      <c r="K551" s="180">
        <v>660579.0</v>
      </c>
      <c r="L551" s="180">
        <v>4.1415585E7</v>
      </c>
      <c r="M551" s="175"/>
      <c r="N551" s="175"/>
      <c r="O551" s="175"/>
      <c r="P551" s="175"/>
      <c r="Q551" s="175"/>
      <c r="R551" s="175"/>
      <c r="S551" s="176"/>
      <c r="T551" s="176"/>
      <c r="U551" s="176"/>
      <c r="V551" s="176"/>
      <c r="W551" s="177"/>
      <c r="X551" s="177"/>
      <c r="Y551" s="177"/>
      <c r="Z551" s="177"/>
    </row>
    <row r="552" ht="15.75" customHeight="1">
      <c r="A552" s="178">
        <v>1.69493061E8</v>
      </c>
      <c r="B552" s="179" t="s">
        <v>994</v>
      </c>
      <c r="C552" s="180">
        <v>8799413.0</v>
      </c>
      <c r="D552" s="180">
        <v>508295.0</v>
      </c>
      <c r="E552" s="180">
        <v>316185.0</v>
      </c>
      <c r="F552" s="180">
        <v>3076.0</v>
      </c>
      <c r="G552" s="180">
        <v>21501.0</v>
      </c>
      <c r="H552" s="180">
        <v>9107.0</v>
      </c>
      <c r="I552" s="180">
        <v>42825.0</v>
      </c>
      <c r="J552" s="180">
        <v>0.0</v>
      </c>
      <c r="K552" s="180">
        <v>76509.0</v>
      </c>
      <c r="L552" s="180">
        <v>800001.0</v>
      </c>
      <c r="M552" s="175"/>
      <c r="N552" s="175"/>
      <c r="O552" s="175"/>
      <c r="P552" s="175"/>
      <c r="Q552" s="175"/>
      <c r="R552" s="175"/>
      <c r="S552" s="176"/>
      <c r="T552" s="176"/>
      <c r="U552" s="176"/>
      <c r="V552" s="176"/>
      <c r="W552" s="177"/>
      <c r="X552" s="177"/>
      <c r="Y552" s="177"/>
      <c r="Z552" s="177"/>
    </row>
    <row r="553" ht="15.75" customHeight="1">
      <c r="A553" s="178">
        <v>8.0244863E7</v>
      </c>
      <c r="B553" s="179" t="s">
        <v>995</v>
      </c>
      <c r="C553" s="180">
        <v>8783088.0</v>
      </c>
      <c r="D553" s="180">
        <v>9676230.0</v>
      </c>
      <c r="E553" s="180">
        <v>740130.0</v>
      </c>
      <c r="F553" s="180">
        <v>599214.0</v>
      </c>
      <c r="G553" s="180">
        <v>1787620.0</v>
      </c>
      <c r="H553" s="180">
        <v>686297.0</v>
      </c>
      <c r="I553" s="180">
        <v>230372.0</v>
      </c>
      <c r="J553" s="180">
        <v>46612.0</v>
      </c>
      <c r="K553" s="180">
        <v>3350115.0</v>
      </c>
      <c r="L553" s="180">
        <v>4.0730349E8</v>
      </c>
      <c r="M553" s="175"/>
      <c r="N553" s="175"/>
      <c r="O553" s="175"/>
      <c r="P553" s="175"/>
      <c r="Q553" s="175"/>
      <c r="R553" s="175"/>
      <c r="S553" s="176"/>
      <c r="T553" s="176"/>
      <c r="U553" s="176"/>
      <c r="V553" s="176"/>
      <c r="W553" s="177"/>
      <c r="X553" s="177"/>
      <c r="Y553" s="177"/>
      <c r="Z553" s="177"/>
    </row>
    <row r="554" ht="15.75" customHeight="1">
      <c r="A554" s="178">
        <v>1.69474706E8</v>
      </c>
      <c r="B554" s="179" t="s">
        <v>996</v>
      </c>
      <c r="C554" s="180">
        <v>8760114.0</v>
      </c>
      <c r="D554" s="180">
        <v>1042691.0</v>
      </c>
      <c r="E554" s="180">
        <v>982127.0</v>
      </c>
      <c r="F554" s="180">
        <v>10855.0</v>
      </c>
      <c r="G554" s="180">
        <v>24779.0</v>
      </c>
      <c r="H554" s="180">
        <v>55128.0</v>
      </c>
      <c r="I554" s="180">
        <v>77045.0</v>
      </c>
      <c r="J554" s="180">
        <v>0.0</v>
      </c>
      <c r="K554" s="180">
        <v>167807.0</v>
      </c>
      <c r="L554" s="180">
        <v>0.0</v>
      </c>
      <c r="M554" s="175"/>
      <c r="N554" s="175"/>
      <c r="O554" s="175"/>
      <c r="P554" s="175"/>
      <c r="Q554" s="175"/>
      <c r="R554" s="175"/>
      <c r="S554" s="176"/>
      <c r="T554" s="176"/>
      <c r="U554" s="176"/>
      <c r="V554" s="176"/>
      <c r="W554" s="177"/>
      <c r="X554" s="177"/>
      <c r="Y554" s="177"/>
      <c r="Z554" s="177"/>
    </row>
    <row r="555" ht="15.75" customHeight="1">
      <c r="A555" s="178">
        <v>1.70600158E8</v>
      </c>
      <c r="B555" s="179" t="s">
        <v>997</v>
      </c>
      <c r="C555" s="180">
        <v>8755059.0</v>
      </c>
      <c r="D555" s="180">
        <v>1139838.0</v>
      </c>
      <c r="E555" s="180">
        <v>864841.0</v>
      </c>
      <c r="F555" s="180">
        <v>9811.0</v>
      </c>
      <c r="G555" s="180">
        <v>166568.0</v>
      </c>
      <c r="H555" s="180">
        <v>9305.0</v>
      </c>
      <c r="I555" s="180">
        <v>43240.0</v>
      </c>
      <c r="J555" s="180">
        <v>16756.0</v>
      </c>
      <c r="K555" s="180">
        <v>245680.0</v>
      </c>
      <c r="L555" s="180">
        <v>58681.0</v>
      </c>
      <c r="M555" s="175"/>
      <c r="N555" s="175"/>
      <c r="O555" s="175"/>
      <c r="P555" s="175"/>
      <c r="Q555" s="175"/>
      <c r="R555" s="175"/>
      <c r="S555" s="176"/>
      <c r="T555" s="176"/>
      <c r="U555" s="176"/>
      <c r="V555" s="176"/>
      <c r="W555" s="177"/>
      <c r="X555" s="177"/>
      <c r="Y555" s="177"/>
      <c r="Z555" s="177"/>
    </row>
    <row r="556" ht="15.75" customHeight="1">
      <c r="A556" s="178">
        <v>8.6650651E7</v>
      </c>
      <c r="B556" s="179" t="s">
        <v>998</v>
      </c>
      <c r="C556" s="180">
        <v>8606265.0</v>
      </c>
      <c r="D556" s="180">
        <v>6033312.0</v>
      </c>
      <c r="E556" s="180">
        <v>406908.0</v>
      </c>
      <c r="F556" s="180">
        <v>33933.0</v>
      </c>
      <c r="G556" s="180">
        <v>85325.0</v>
      </c>
      <c r="H556" s="180">
        <v>26179.0</v>
      </c>
      <c r="I556" s="180">
        <v>10078.0</v>
      </c>
      <c r="J556" s="180">
        <v>282519.0</v>
      </c>
      <c r="K556" s="180">
        <v>438034.0</v>
      </c>
      <c r="L556" s="180">
        <v>1.150446931E9</v>
      </c>
      <c r="M556" s="175"/>
      <c r="N556" s="175"/>
      <c r="O556" s="175"/>
      <c r="P556" s="175"/>
      <c r="Q556" s="175"/>
      <c r="R556" s="175"/>
      <c r="S556" s="176"/>
      <c r="T556" s="176"/>
      <c r="U556" s="176"/>
      <c r="V556" s="176"/>
      <c r="W556" s="177"/>
      <c r="X556" s="177"/>
      <c r="Y556" s="177"/>
      <c r="Z556" s="177"/>
    </row>
    <row r="557" ht="15.75" customHeight="1">
      <c r="A557" s="178">
        <v>1.45448527E8</v>
      </c>
      <c r="B557" s="179" t="s">
        <v>999</v>
      </c>
      <c r="C557" s="180">
        <v>8601342.0</v>
      </c>
      <c r="D557" s="180">
        <v>2347493.0</v>
      </c>
      <c r="E557" s="180">
        <v>272489.0</v>
      </c>
      <c r="F557" s="180">
        <v>139395.0</v>
      </c>
      <c r="G557" s="180">
        <v>299647.0</v>
      </c>
      <c r="H557" s="180">
        <v>68565.0</v>
      </c>
      <c r="I557" s="180">
        <v>144606.0</v>
      </c>
      <c r="J557" s="180">
        <v>0.0</v>
      </c>
      <c r="K557" s="180">
        <v>652213.0</v>
      </c>
      <c r="L557" s="180">
        <v>1666064.0</v>
      </c>
      <c r="M557" s="175"/>
      <c r="N557" s="175"/>
      <c r="O557" s="175"/>
      <c r="P557" s="175"/>
      <c r="Q557" s="175"/>
      <c r="R557" s="175"/>
      <c r="S557" s="176"/>
      <c r="T557" s="176"/>
      <c r="U557" s="176"/>
      <c r="V557" s="176"/>
      <c r="W557" s="177"/>
      <c r="X557" s="177"/>
      <c r="Y557" s="177"/>
      <c r="Z557" s="177"/>
    </row>
    <row r="558" ht="15.75" customHeight="1">
      <c r="A558" s="178">
        <v>1.44982968E8</v>
      </c>
      <c r="B558" s="179" t="s">
        <v>1000</v>
      </c>
      <c r="C558" s="180">
        <v>8567032.0</v>
      </c>
      <c r="D558" s="180">
        <v>1908412.0</v>
      </c>
      <c r="E558" s="180">
        <v>1446903.0</v>
      </c>
      <c r="F558" s="180">
        <v>50630.0</v>
      </c>
      <c r="G558" s="180">
        <v>52097.0</v>
      </c>
      <c r="H558" s="180">
        <v>15373.0</v>
      </c>
      <c r="I558" s="180">
        <v>113864.0</v>
      </c>
      <c r="J558" s="180">
        <v>29698.0</v>
      </c>
      <c r="K558" s="180">
        <v>261662.0</v>
      </c>
      <c r="L558" s="180">
        <v>4800005.0</v>
      </c>
      <c r="M558" s="175"/>
      <c r="N558" s="175"/>
      <c r="O558" s="175"/>
      <c r="P558" s="175"/>
      <c r="Q558" s="175"/>
      <c r="R558" s="175"/>
      <c r="S558" s="176"/>
      <c r="T558" s="176"/>
      <c r="U558" s="176"/>
      <c r="V558" s="176"/>
      <c r="W558" s="177"/>
      <c r="X558" s="177"/>
      <c r="Y558" s="177"/>
      <c r="Z558" s="177"/>
    </row>
    <row r="559" ht="15.75" customHeight="1">
      <c r="A559" s="178">
        <v>1.69591206E8</v>
      </c>
      <c r="B559" s="179" t="s">
        <v>1001</v>
      </c>
      <c r="C559" s="180">
        <v>8535880.0</v>
      </c>
      <c r="D559" s="180">
        <v>866998.0</v>
      </c>
      <c r="E559" s="180">
        <v>47698.0</v>
      </c>
      <c r="F559" s="180">
        <v>49012.0</v>
      </c>
      <c r="G559" s="180">
        <v>177028.0</v>
      </c>
      <c r="H559" s="180">
        <v>90685.0</v>
      </c>
      <c r="I559" s="180">
        <v>14040.0</v>
      </c>
      <c r="J559" s="180">
        <v>0.0</v>
      </c>
      <c r="K559" s="180">
        <v>330765.0</v>
      </c>
      <c r="L559" s="180">
        <v>0.0</v>
      </c>
      <c r="M559" s="175"/>
      <c r="N559" s="175"/>
      <c r="O559" s="175"/>
      <c r="P559" s="175"/>
      <c r="Q559" s="175"/>
      <c r="R559" s="175"/>
      <c r="S559" s="176"/>
      <c r="T559" s="176"/>
      <c r="U559" s="176"/>
      <c r="V559" s="176"/>
      <c r="W559" s="177"/>
      <c r="X559" s="177"/>
      <c r="Y559" s="177"/>
      <c r="Z559" s="177"/>
    </row>
    <row r="560" ht="15.75" customHeight="1">
      <c r="A560" s="178">
        <v>1.69574814E8</v>
      </c>
      <c r="B560" s="179" t="s">
        <v>1002</v>
      </c>
      <c r="C560" s="180">
        <v>8533045.0</v>
      </c>
      <c r="D560" s="180">
        <v>750074.0</v>
      </c>
      <c r="E560" s="180">
        <v>157692.0</v>
      </c>
      <c r="F560" s="180">
        <v>155533.0</v>
      </c>
      <c r="G560" s="180">
        <v>234548.0</v>
      </c>
      <c r="H560" s="180">
        <v>19073.0</v>
      </c>
      <c r="I560" s="180">
        <v>17358.0</v>
      </c>
      <c r="J560" s="180">
        <v>0.0</v>
      </c>
      <c r="K560" s="180">
        <v>426512.0</v>
      </c>
      <c r="L560" s="180">
        <v>7461550.0</v>
      </c>
      <c r="M560" s="175"/>
      <c r="N560" s="175"/>
      <c r="O560" s="175"/>
      <c r="P560" s="175"/>
      <c r="Q560" s="175"/>
      <c r="R560" s="175"/>
      <c r="S560" s="176"/>
      <c r="T560" s="176"/>
      <c r="U560" s="176"/>
      <c r="V560" s="176"/>
      <c r="W560" s="177"/>
      <c r="X560" s="177"/>
      <c r="Y560" s="177"/>
      <c r="Z560" s="177"/>
    </row>
    <row r="561" ht="15.75" customHeight="1">
      <c r="A561" s="178">
        <v>1.69550022E8</v>
      </c>
      <c r="B561" s="179" t="s">
        <v>1003</v>
      </c>
      <c r="C561" s="180">
        <v>8514135.0</v>
      </c>
      <c r="D561" s="180">
        <v>1535931.0</v>
      </c>
      <c r="E561" s="180">
        <v>195222.0</v>
      </c>
      <c r="F561" s="180">
        <v>256935.0</v>
      </c>
      <c r="G561" s="180">
        <v>270350.0</v>
      </c>
      <c r="H561" s="180">
        <v>77346.0</v>
      </c>
      <c r="I561" s="180">
        <v>63446.0</v>
      </c>
      <c r="J561" s="180">
        <v>0.0</v>
      </c>
      <c r="K561" s="180">
        <v>668077.0</v>
      </c>
      <c r="L561" s="180">
        <v>2.2579339E7</v>
      </c>
      <c r="M561" s="175"/>
      <c r="N561" s="175"/>
      <c r="O561" s="175"/>
      <c r="P561" s="175"/>
      <c r="Q561" s="175"/>
      <c r="R561" s="175"/>
      <c r="S561" s="176"/>
      <c r="T561" s="176"/>
      <c r="U561" s="176"/>
      <c r="V561" s="176"/>
      <c r="W561" s="177"/>
      <c r="X561" s="177"/>
      <c r="Y561" s="177"/>
      <c r="Z561" s="177"/>
    </row>
    <row r="562" ht="15.75" customHeight="1">
      <c r="A562" s="178">
        <v>1.69478113E8</v>
      </c>
      <c r="B562" s="179" t="s">
        <v>1004</v>
      </c>
      <c r="C562" s="180">
        <v>8486527.0</v>
      </c>
      <c r="D562" s="180">
        <v>239356.0</v>
      </c>
      <c r="E562" s="180">
        <v>36964.0</v>
      </c>
      <c r="F562" s="180">
        <v>42923.0</v>
      </c>
      <c r="G562" s="180">
        <v>40998.0</v>
      </c>
      <c r="H562" s="180">
        <v>11804.0</v>
      </c>
      <c r="I562" s="180">
        <v>10156.0</v>
      </c>
      <c r="J562" s="180">
        <v>0.0</v>
      </c>
      <c r="K562" s="180">
        <v>105881.0</v>
      </c>
      <c r="L562" s="180">
        <v>0.0</v>
      </c>
      <c r="M562" s="175"/>
      <c r="N562" s="175"/>
      <c r="O562" s="175"/>
      <c r="P562" s="175"/>
      <c r="Q562" s="175"/>
      <c r="R562" s="175"/>
      <c r="S562" s="176"/>
      <c r="T562" s="176"/>
      <c r="U562" s="176"/>
      <c r="V562" s="176"/>
      <c r="W562" s="177"/>
      <c r="X562" s="177"/>
      <c r="Y562" s="177"/>
      <c r="Z562" s="177"/>
    </row>
    <row r="563" ht="15.75" customHeight="1">
      <c r="A563" s="178">
        <v>1.73014939E8</v>
      </c>
      <c r="B563" s="179" t="s">
        <v>1005</v>
      </c>
      <c r="C563" s="180">
        <v>8495811.0</v>
      </c>
      <c r="D563" s="180">
        <v>506432.0</v>
      </c>
      <c r="E563" s="180">
        <v>756010.0</v>
      </c>
      <c r="F563" s="180">
        <v>3763.0</v>
      </c>
      <c r="G563" s="180">
        <v>5205.0</v>
      </c>
      <c r="H563" s="180">
        <v>0.0</v>
      </c>
      <c r="I563" s="180">
        <v>18475.0</v>
      </c>
      <c r="J563" s="180">
        <v>15526.0</v>
      </c>
      <c r="K563" s="180">
        <v>42969.0</v>
      </c>
      <c r="L563" s="180">
        <v>1.22063593E8</v>
      </c>
      <c r="M563" s="175"/>
      <c r="N563" s="175"/>
      <c r="O563" s="175"/>
      <c r="P563" s="175"/>
      <c r="Q563" s="175"/>
      <c r="R563" s="175"/>
      <c r="S563" s="176"/>
      <c r="T563" s="176"/>
      <c r="U563" s="176"/>
      <c r="V563" s="176"/>
      <c r="W563" s="177"/>
      <c r="X563" s="177"/>
      <c r="Y563" s="177"/>
      <c r="Z563" s="177"/>
    </row>
    <row r="564" ht="15.75" customHeight="1">
      <c r="A564" s="178">
        <v>1.69589773E8</v>
      </c>
      <c r="B564" s="179" t="s">
        <v>1006</v>
      </c>
      <c r="C564" s="180">
        <v>8395741.0</v>
      </c>
      <c r="D564" s="180">
        <v>498433.0</v>
      </c>
      <c r="E564" s="180">
        <v>723.0</v>
      </c>
      <c r="F564" s="180">
        <v>2688.0</v>
      </c>
      <c r="G564" s="180">
        <v>11602.0</v>
      </c>
      <c r="H564" s="180">
        <v>103408.0</v>
      </c>
      <c r="I564" s="180">
        <v>6106.0</v>
      </c>
      <c r="J564" s="180">
        <v>0.0</v>
      </c>
      <c r="K564" s="180">
        <v>123804.0</v>
      </c>
      <c r="L564" s="180">
        <v>0.0</v>
      </c>
      <c r="M564" s="175"/>
      <c r="N564" s="175"/>
      <c r="O564" s="175"/>
      <c r="P564" s="175"/>
      <c r="Q564" s="175"/>
      <c r="R564" s="175"/>
      <c r="S564" s="176"/>
      <c r="T564" s="176"/>
      <c r="U564" s="176"/>
      <c r="V564" s="176"/>
      <c r="W564" s="177"/>
      <c r="X564" s="177"/>
      <c r="Y564" s="177"/>
      <c r="Z564" s="177"/>
    </row>
    <row r="565" ht="15.75" customHeight="1">
      <c r="A565" s="178">
        <v>1.49202566E8</v>
      </c>
      <c r="B565" s="179" t="s">
        <v>1007</v>
      </c>
      <c r="C565" s="180">
        <v>8392624.0</v>
      </c>
      <c r="D565" s="180">
        <v>1252835.0</v>
      </c>
      <c r="E565" s="180">
        <v>1380564.0</v>
      </c>
      <c r="F565" s="180">
        <v>19226.0</v>
      </c>
      <c r="G565" s="180">
        <v>121232.0</v>
      </c>
      <c r="H565" s="180">
        <v>18149.0</v>
      </c>
      <c r="I565" s="180">
        <v>93393.0</v>
      </c>
      <c r="J565" s="180">
        <v>0.0</v>
      </c>
      <c r="K565" s="180">
        <v>252000.0</v>
      </c>
      <c r="L565" s="180">
        <v>2.483904274E9</v>
      </c>
      <c r="M565" s="175"/>
      <c r="N565" s="175"/>
      <c r="O565" s="175"/>
      <c r="P565" s="175"/>
      <c r="Q565" s="175"/>
      <c r="R565" s="175"/>
      <c r="S565" s="176"/>
      <c r="T565" s="176"/>
      <c r="U565" s="176"/>
      <c r="V565" s="176"/>
      <c r="W565" s="177"/>
      <c r="X565" s="177"/>
      <c r="Y565" s="177"/>
      <c r="Z565" s="177"/>
    </row>
    <row r="566" ht="15.75" customHeight="1">
      <c r="A566" s="178">
        <v>1.72549593E8</v>
      </c>
      <c r="B566" s="179" t="s">
        <v>1008</v>
      </c>
      <c r="C566" s="180">
        <v>8357849.0</v>
      </c>
      <c r="D566" s="180">
        <v>49168.0</v>
      </c>
      <c r="E566" s="180">
        <v>0.0</v>
      </c>
      <c r="F566" s="180">
        <v>0.0</v>
      </c>
      <c r="G566" s="180">
        <v>2411.0</v>
      </c>
      <c r="H566" s="180">
        <v>3024.0</v>
      </c>
      <c r="I566" s="180">
        <v>3225.0</v>
      </c>
      <c r="J566" s="180">
        <v>0.0</v>
      </c>
      <c r="K566" s="180">
        <v>8660.0</v>
      </c>
      <c r="L566" s="180">
        <v>1.736E8</v>
      </c>
      <c r="M566" s="175"/>
      <c r="N566" s="175"/>
      <c r="O566" s="175"/>
      <c r="P566" s="175"/>
      <c r="Q566" s="175"/>
      <c r="R566" s="175"/>
      <c r="S566" s="176"/>
      <c r="T566" s="176"/>
      <c r="U566" s="176"/>
      <c r="V566" s="176"/>
      <c r="W566" s="177"/>
      <c r="X566" s="177"/>
      <c r="Y566" s="177"/>
      <c r="Z566" s="177"/>
    </row>
    <row r="567" ht="15.75" customHeight="1">
      <c r="A567" s="178">
        <v>1.50478791E8</v>
      </c>
      <c r="B567" s="179" t="s">
        <v>1009</v>
      </c>
      <c r="C567" s="180">
        <v>8356528.0</v>
      </c>
      <c r="D567" s="180">
        <v>1948149.0</v>
      </c>
      <c r="E567" s="180">
        <v>816626.0</v>
      </c>
      <c r="F567" s="180">
        <v>2975.0</v>
      </c>
      <c r="G567" s="180">
        <v>71071.0</v>
      </c>
      <c r="H567" s="180">
        <v>55508.0</v>
      </c>
      <c r="I567" s="180">
        <v>141366.0</v>
      </c>
      <c r="J567" s="180">
        <v>8486.0</v>
      </c>
      <c r="K567" s="180">
        <v>279406.0</v>
      </c>
      <c r="L567" s="180">
        <v>0.0</v>
      </c>
      <c r="M567" s="175"/>
      <c r="N567" s="175"/>
      <c r="O567" s="175"/>
      <c r="P567" s="175"/>
      <c r="Q567" s="175"/>
      <c r="R567" s="175"/>
      <c r="S567" s="176"/>
      <c r="T567" s="176"/>
      <c r="U567" s="176"/>
      <c r="V567" s="176"/>
      <c r="W567" s="177"/>
      <c r="X567" s="177"/>
      <c r="Y567" s="177"/>
      <c r="Z567" s="177"/>
    </row>
    <row r="568" ht="15.75" customHeight="1">
      <c r="A568" s="178">
        <v>1.69582242E8</v>
      </c>
      <c r="B568" s="179" t="s">
        <v>1010</v>
      </c>
      <c r="C568" s="180">
        <v>8324116.0</v>
      </c>
      <c r="D568" s="180">
        <v>648542.0</v>
      </c>
      <c r="E568" s="180">
        <v>201117.0</v>
      </c>
      <c r="F568" s="180">
        <v>99491.0</v>
      </c>
      <c r="G568" s="180">
        <v>54524.0</v>
      </c>
      <c r="H568" s="180">
        <v>41404.0</v>
      </c>
      <c r="I568" s="180">
        <v>35398.0</v>
      </c>
      <c r="J568" s="180">
        <v>0.0</v>
      </c>
      <c r="K568" s="180">
        <v>230817.0</v>
      </c>
      <c r="L568" s="180">
        <v>4372189.0</v>
      </c>
      <c r="M568" s="175"/>
      <c r="N568" s="175"/>
      <c r="O568" s="175"/>
      <c r="P568" s="175"/>
      <c r="Q568" s="175"/>
      <c r="R568" s="175"/>
      <c r="S568" s="176"/>
      <c r="T568" s="176"/>
      <c r="U568" s="176"/>
      <c r="V568" s="176"/>
      <c r="W568" s="177"/>
      <c r="X568" s="177"/>
      <c r="Y568" s="177"/>
      <c r="Z568" s="177"/>
    </row>
    <row r="569" ht="15.75" customHeight="1">
      <c r="A569" s="178">
        <v>1.69510839E8</v>
      </c>
      <c r="B569" s="179" t="s">
        <v>1011</v>
      </c>
      <c r="C569" s="180">
        <v>8319667.0</v>
      </c>
      <c r="D569" s="180">
        <v>158957.0</v>
      </c>
      <c r="E569" s="180">
        <v>20168.0</v>
      </c>
      <c r="F569" s="180">
        <v>25269.0</v>
      </c>
      <c r="G569" s="180">
        <v>25668.0</v>
      </c>
      <c r="H569" s="180">
        <v>10027.0</v>
      </c>
      <c r="I569" s="180">
        <v>6246.0</v>
      </c>
      <c r="J569" s="180">
        <v>0.0</v>
      </c>
      <c r="K569" s="180">
        <v>67210.0</v>
      </c>
      <c r="L569" s="180">
        <v>168620.0</v>
      </c>
      <c r="M569" s="175"/>
      <c r="N569" s="175"/>
      <c r="O569" s="175"/>
      <c r="P569" s="175"/>
      <c r="Q569" s="175"/>
      <c r="R569" s="175"/>
      <c r="S569" s="176"/>
      <c r="T569" s="176"/>
      <c r="U569" s="176"/>
      <c r="V569" s="176"/>
      <c r="W569" s="177"/>
      <c r="X569" s="177"/>
      <c r="Y569" s="177"/>
      <c r="Z569" s="177"/>
    </row>
    <row r="570" ht="15.75" customHeight="1">
      <c r="A570" s="178">
        <v>1.69549209E8</v>
      </c>
      <c r="B570" s="179" t="s">
        <v>1012</v>
      </c>
      <c r="C570" s="180">
        <v>8319285.0</v>
      </c>
      <c r="D570" s="180">
        <v>643674.0</v>
      </c>
      <c r="E570" s="180">
        <v>349118.0</v>
      </c>
      <c r="F570" s="180">
        <v>6361.0</v>
      </c>
      <c r="G570" s="180">
        <v>6133.0</v>
      </c>
      <c r="H570" s="180">
        <v>24664.0</v>
      </c>
      <c r="I570" s="180">
        <v>53148.0</v>
      </c>
      <c r="J570" s="180">
        <v>0.0</v>
      </c>
      <c r="K570" s="180">
        <v>90306.0</v>
      </c>
      <c r="L570" s="180">
        <v>1372138.0</v>
      </c>
      <c r="M570" s="175"/>
      <c r="N570" s="175"/>
      <c r="O570" s="175"/>
      <c r="P570" s="175"/>
      <c r="Q570" s="175"/>
      <c r="R570" s="175"/>
      <c r="S570" s="176"/>
      <c r="T570" s="176"/>
      <c r="U570" s="176"/>
      <c r="V570" s="176"/>
      <c r="W570" s="177"/>
      <c r="X570" s="177"/>
      <c r="Y570" s="177"/>
      <c r="Z570" s="177"/>
    </row>
    <row r="571" ht="15.75" customHeight="1">
      <c r="A571" s="178">
        <v>1.74211912E8</v>
      </c>
      <c r="B571" s="179" t="s">
        <v>1013</v>
      </c>
      <c r="C571" s="180">
        <v>8308875.0</v>
      </c>
      <c r="D571" s="180">
        <v>200960.0</v>
      </c>
      <c r="E571" s="180">
        <v>281312.0</v>
      </c>
      <c r="F571" s="180">
        <v>334.0</v>
      </c>
      <c r="G571" s="180">
        <v>0.0</v>
      </c>
      <c r="H571" s="180">
        <v>2841.0</v>
      </c>
      <c r="I571" s="180">
        <v>18953.0</v>
      </c>
      <c r="J571" s="180">
        <v>0.0</v>
      </c>
      <c r="K571" s="180">
        <v>22128.0</v>
      </c>
      <c r="L571" s="180">
        <v>1.04E7</v>
      </c>
      <c r="M571" s="175"/>
      <c r="N571" s="175"/>
      <c r="O571" s="175"/>
      <c r="P571" s="175"/>
      <c r="Q571" s="175"/>
      <c r="R571" s="175"/>
      <c r="S571" s="176"/>
      <c r="T571" s="176"/>
      <c r="U571" s="176"/>
      <c r="V571" s="176"/>
      <c r="W571" s="177"/>
      <c r="X571" s="177"/>
      <c r="Y571" s="177"/>
      <c r="Z571" s="177"/>
    </row>
    <row r="572" ht="15.75" customHeight="1">
      <c r="A572" s="178">
        <v>1.64987001E8</v>
      </c>
      <c r="B572" s="179" t="s">
        <v>1014</v>
      </c>
      <c r="C572" s="180">
        <v>8302812.0</v>
      </c>
      <c r="D572" s="180">
        <v>1606066.0</v>
      </c>
      <c r="E572" s="180">
        <v>265470.0</v>
      </c>
      <c r="F572" s="180">
        <v>141981.0</v>
      </c>
      <c r="G572" s="180">
        <v>310319.0</v>
      </c>
      <c r="H572" s="180">
        <v>107158.0</v>
      </c>
      <c r="I572" s="180">
        <v>52840.0</v>
      </c>
      <c r="J572" s="180">
        <v>0.0</v>
      </c>
      <c r="K572" s="180">
        <v>612298.0</v>
      </c>
      <c r="L572" s="180">
        <v>1.132356E7</v>
      </c>
      <c r="M572" s="175"/>
      <c r="N572" s="175"/>
      <c r="O572" s="175"/>
      <c r="P572" s="175"/>
      <c r="Q572" s="175"/>
      <c r="R572" s="175"/>
      <c r="S572" s="176"/>
      <c r="T572" s="176"/>
      <c r="U572" s="176"/>
      <c r="V572" s="176"/>
      <c r="W572" s="177"/>
      <c r="X572" s="177"/>
      <c r="Y572" s="177"/>
      <c r="Z572" s="177"/>
    </row>
    <row r="573" ht="15.75" customHeight="1">
      <c r="A573" s="178">
        <v>1.69579918E8</v>
      </c>
      <c r="B573" s="179" t="s">
        <v>1015</v>
      </c>
      <c r="C573" s="180">
        <v>8281640.0</v>
      </c>
      <c r="D573" s="180">
        <v>1764222.0</v>
      </c>
      <c r="E573" s="180">
        <v>236087.0</v>
      </c>
      <c r="F573" s="180">
        <v>245473.0</v>
      </c>
      <c r="G573" s="180">
        <v>117150.0</v>
      </c>
      <c r="H573" s="180">
        <v>226152.0</v>
      </c>
      <c r="I573" s="180">
        <v>57622.0</v>
      </c>
      <c r="J573" s="180">
        <v>0.0</v>
      </c>
      <c r="K573" s="180">
        <v>646397.0</v>
      </c>
      <c r="L573" s="180">
        <v>7467062.0</v>
      </c>
      <c r="M573" s="175"/>
      <c r="N573" s="175"/>
      <c r="O573" s="175"/>
      <c r="P573" s="175"/>
      <c r="Q573" s="175"/>
      <c r="R573" s="175"/>
      <c r="S573" s="176"/>
      <c r="T573" s="176"/>
      <c r="U573" s="176"/>
      <c r="V573" s="176"/>
      <c r="W573" s="177"/>
      <c r="X573" s="177"/>
      <c r="Y573" s="177"/>
      <c r="Z573" s="177"/>
    </row>
    <row r="574" ht="15.75" customHeight="1">
      <c r="A574" s="178">
        <v>1.69491203E8</v>
      </c>
      <c r="B574" s="179" t="s">
        <v>1016</v>
      </c>
      <c r="C574" s="180">
        <v>8280908.0</v>
      </c>
      <c r="D574" s="180">
        <v>1954216.0</v>
      </c>
      <c r="E574" s="180">
        <v>591002.0</v>
      </c>
      <c r="F574" s="180">
        <v>16530.0</v>
      </c>
      <c r="G574" s="180">
        <v>124925.0</v>
      </c>
      <c r="H574" s="180">
        <v>237280.0</v>
      </c>
      <c r="I574" s="180">
        <v>75194.0</v>
      </c>
      <c r="J574" s="180">
        <v>0.0</v>
      </c>
      <c r="K574" s="180">
        <v>453929.0</v>
      </c>
      <c r="L574" s="180">
        <v>0.0</v>
      </c>
      <c r="M574" s="175"/>
      <c r="N574" s="175"/>
      <c r="O574" s="175"/>
      <c r="P574" s="175"/>
      <c r="Q574" s="175"/>
      <c r="R574" s="175"/>
      <c r="S574" s="176"/>
      <c r="T574" s="176"/>
      <c r="U574" s="176"/>
      <c r="V574" s="176"/>
      <c r="W574" s="177"/>
      <c r="X574" s="177"/>
      <c r="Y574" s="177"/>
      <c r="Z574" s="177"/>
    </row>
    <row r="575" ht="15.75" customHeight="1">
      <c r="A575" s="178">
        <v>1.69472641E8</v>
      </c>
      <c r="B575" s="179" t="s">
        <v>1017</v>
      </c>
      <c r="C575" s="180">
        <v>8278989.0</v>
      </c>
      <c r="D575" s="180">
        <v>2087277.0</v>
      </c>
      <c r="E575" s="180">
        <v>649202.0</v>
      </c>
      <c r="F575" s="180">
        <v>128545.0</v>
      </c>
      <c r="G575" s="180">
        <v>484049.0</v>
      </c>
      <c r="H575" s="180">
        <v>41040.0</v>
      </c>
      <c r="I575" s="180">
        <v>92931.0</v>
      </c>
      <c r="J575" s="180">
        <v>0.0</v>
      </c>
      <c r="K575" s="180">
        <v>746565.0</v>
      </c>
      <c r="L575" s="180">
        <v>0.0</v>
      </c>
      <c r="M575" s="175"/>
      <c r="N575" s="175"/>
      <c r="O575" s="175"/>
      <c r="P575" s="175"/>
      <c r="Q575" s="175"/>
      <c r="R575" s="175"/>
      <c r="S575" s="176"/>
      <c r="T575" s="176"/>
      <c r="U575" s="176"/>
      <c r="V575" s="176"/>
      <c r="W575" s="177"/>
      <c r="X575" s="177"/>
      <c r="Y575" s="177"/>
      <c r="Z575" s="177"/>
    </row>
    <row r="576" ht="15.75" customHeight="1">
      <c r="A576" s="178">
        <v>1.72686427E8</v>
      </c>
      <c r="B576" s="179" t="s">
        <v>1018</v>
      </c>
      <c r="C576" s="180">
        <v>8259162.0</v>
      </c>
      <c r="D576" s="180">
        <v>814211.0</v>
      </c>
      <c r="E576" s="180">
        <v>75314.0</v>
      </c>
      <c r="F576" s="180">
        <v>24248.0</v>
      </c>
      <c r="G576" s="180">
        <v>120747.0</v>
      </c>
      <c r="H576" s="180">
        <v>52827.0</v>
      </c>
      <c r="I576" s="180">
        <v>35656.0</v>
      </c>
      <c r="J576" s="180">
        <v>0.0</v>
      </c>
      <c r="K576" s="180">
        <v>233478.0</v>
      </c>
      <c r="L576" s="180">
        <v>300000.0</v>
      </c>
      <c r="M576" s="175"/>
      <c r="N576" s="175"/>
      <c r="O576" s="175"/>
      <c r="P576" s="175"/>
      <c r="Q576" s="175"/>
      <c r="R576" s="175"/>
      <c r="S576" s="176"/>
      <c r="T576" s="176"/>
      <c r="U576" s="176"/>
      <c r="V576" s="176"/>
      <c r="W576" s="177"/>
      <c r="X576" s="177"/>
      <c r="Y576" s="177"/>
      <c r="Z576" s="177"/>
    </row>
    <row r="577" ht="15.75" customHeight="1">
      <c r="A577" s="178">
        <v>1.69523091E8</v>
      </c>
      <c r="B577" s="179" t="s">
        <v>1019</v>
      </c>
      <c r="C577" s="180">
        <v>8257645.0</v>
      </c>
      <c r="D577" s="180">
        <v>1132787.0</v>
      </c>
      <c r="E577" s="180">
        <v>1011364.0</v>
      </c>
      <c r="F577" s="180">
        <v>260966.0</v>
      </c>
      <c r="G577" s="180">
        <v>135905.0</v>
      </c>
      <c r="H577" s="180">
        <v>14716.0</v>
      </c>
      <c r="I577" s="180">
        <v>6364.0</v>
      </c>
      <c r="J577" s="180">
        <v>34314.0</v>
      </c>
      <c r="K577" s="180">
        <v>452265.0</v>
      </c>
      <c r="L577" s="180">
        <v>0.0</v>
      </c>
      <c r="M577" s="175"/>
      <c r="N577" s="175"/>
      <c r="O577" s="175"/>
      <c r="P577" s="175"/>
      <c r="Q577" s="175"/>
      <c r="R577" s="175"/>
      <c r="S577" s="176"/>
      <c r="T577" s="176"/>
      <c r="U577" s="176"/>
      <c r="V577" s="176"/>
      <c r="W577" s="177"/>
      <c r="X577" s="177"/>
      <c r="Y577" s="177"/>
      <c r="Z577" s="177"/>
    </row>
    <row r="578" ht="15.75" customHeight="1">
      <c r="A578" s="178">
        <v>1.6953661E8</v>
      </c>
      <c r="B578" s="179" t="s">
        <v>1020</v>
      </c>
      <c r="C578" s="180">
        <v>8245629.0</v>
      </c>
      <c r="D578" s="180">
        <v>830181.0</v>
      </c>
      <c r="E578" s="180">
        <v>192934.0</v>
      </c>
      <c r="F578" s="180">
        <v>49435.0</v>
      </c>
      <c r="G578" s="180">
        <v>164222.0</v>
      </c>
      <c r="H578" s="180">
        <v>111825.0</v>
      </c>
      <c r="I578" s="180">
        <v>4455.0</v>
      </c>
      <c r="J578" s="180">
        <v>0.0</v>
      </c>
      <c r="K578" s="180">
        <v>329937.0</v>
      </c>
      <c r="L578" s="180">
        <v>0.0</v>
      </c>
      <c r="M578" s="175"/>
      <c r="N578" s="175"/>
      <c r="O578" s="175"/>
      <c r="P578" s="175"/>
      <c r="Q578" s="175"/>
      <c r="R578" s="175"/>
      <c r="S578" s="176"/>
      <c r="T578" s="176"/>
      <c r="U578" s="176"/>
      <c r="V578" s="176"/>
      <c r="W578" s="177"/>
      <c r="X578" s="177"/>
      <c r="Y578" s="177"/>
      <c r="Z578" s="177"/>
    </row>
    <row r="579" ht="15.75" customHeight="1">
      <c r="A579" s="178">
        <v>1.69536794E8</v>
      </c>
      <c r="B579" s="179" t="s">
        <v>1021</v>
      </c>
      <c r="C579" s="180">
        <v>8230529.0</v>
      </c>
      <c r="D579" s="180">
        <v>241924.0</v>
      </c>
      <c r="E579" s="180">
        <v>126063.0</v>
      </c>
      <c r="F579" s="180">
        <v>11162.0</v>
      </c>
      <c r="G579" s="180">
        <v>30825.0</v>
      </c>
      <c r="H579" s="180">
        <v>37198.0</v>
      </c>
      <c r="I579" s="180">
        <v>2925.0</v>
      </c>
      <c r="J579" s="180">
        <v>0.0</v>
      </c>
      <c r="K579" s="180">
        <v>82110.0</v>
      </c>
      <c r="L579" s="180">
        <v>0.0</v>
      </c>
      <c r="M579" s="175"/>
      <c r="N579" s="175"/>
      <c r="O579" s="175"/>
      <c r="P579" s="175"/>
      <c r="Q579" s="175"/>
      <c r="R579" s="175"/>
      <c r="S579" s="176"/>
      <c r="T579" s="176"/>
      <c r="U579" s="176"/>
      <c r="V579" s="176"/>
      <c r="W579" s="177"/>
      <c r="X579" s="177"/>
      <c r="Y579" s="177"/>
      <c r="Z579" s="177"/>
    </row>
    <row r="580" ht="15.75" customHeight="1">
      <c r="A580" s="178">
        <v>1.71572091E8</v>
      </c>
      <c r="B580" s="179" t="s">
        <v>1022</v>
      </c>
      <c r="C580" s="180">
        <v>8191872.0</v>
      </c>
      <c r="D580" s="180">
        <v>2608128.0</v>
      </c>
      <c r="E580" s="180">
        <v>410012.0</v>
      </c>
      <c r="F580" s="180">
        <v>16410.0</v>
      </c>
      <c r="G580" s="180">
        <v>136713.0</v>
      </c>
      <c r="H580" s="180">
        <v>100370.0</v>
      </c>
      <c r="I580" s="180">
        <v>192994.0</v>
      </c>
      <c r="J580" s="180">
        <v>0.0</v>
      </c>
      <c r="K580" s="180">
        <v>446487.0</v>
      </c>
      <c r="L580" s="180">
        <v>6.23576929E8</v>
      </c>
      <c r="M580" s="175"/>
      <c r="N580" s="175"/>
      <c r="O580" s="175"/>
      <c r="P580" s="175"/>
      <c r="Q580" s="175"/>
      <c r="R580" s="175"/>
      <c r="S580" s="176"/>
      <c r="T580" s="176"/>
      <c r="U580" s="176"/>
      <c r="V580" s="176"/>
      <c r="W580" s="177"/>
      <c r="X580" s="177"/>
      <c r="Y580" s="177"/>
      <c r="Z580" s="177"/>
    </row>
    <row r="581" ht="15.75" customHeight="1">
      <c r="A581" s="178">
        <v>1.69545122E8</v>
      </c>
      <c r="B581" s="179" t="s">
        <v>1023</v>
      </c>
      <c r="C581" s="180">
        <v>8181001.0</v>
      </c>
      <c r="D581" s="180">
        <v>4213015.0</v>
      </c>
      <c r="E581" s="180">
        <v>658155.0</v>
      </c>
      <c r="F581" s="180">
        <v>378366.0</v>
      </c>
      <c r="G581" s="180">
        <v>1294711.0</v>
      </c>
      <c r="H581" s="180">
        <v>244035.0</v>
      </c>
      <c r="I581" s="180">
        <v>37212.0</v>
      </c>
      <c r="J581" s="180">
        <v>9983.0</v>
      </c>
      <c r="K581" s="180">
        <v>1964307.0</v>
      </c>
      <c r="L581" s="180">
        <v>2648837.0</v>
      </c>
      <c r="M581" s="175"/>
      <c r="N581" s="175"/>
      <c r="O581" s="175"/>
      <c r="P581" s="175"/>
      <c r="Q581" s="175"/>
      <c r="R581" s="175"/>
      <c r="S581" s="176"/>
      <c r="T581" s="176"/>
      <c r="U581" s="176"/>
      <c r="V581" s="176"/>
      <c r="W581" s="177"/>
      <c r="X581" s="177"/>
      <c r="Y581" s="177"/>
      <c r="Z581" s="177"/>
    </row>
    <row r="582" ht="15.75" customHeight="1">
      <c r="A582" s="178">
        <v>1.76888778E8</v>
      </c>
      <c r="B582" s="179" t="s">
        <v>1024</v>
      </c>
      <c r="C582" s="180">
        <v>8156986.0</v>
      </c>
      <c r="D582" s="180">
        <v>29655.0</v>
      </c>
      <c r="E582" s="180">
        <v>64375.0</v>
      </c>
      <c r="F582" s="180">
        <v>685.0</v>
      </c>
      <c r="G582" s="180">
        <v>122.0</v>
      </c>
      <c r="H582" s="180">
        <v>476.0</v>
      </c>
      <c r="I582" s="180">
        <v>2737.0</v>
      </c>
      <c r="J582" s="180">
        <v>0.0</v>
      </c>
      <c r="K582" s="180">
        <v>4020.0</v>
      </c>
      <c r="L582" s="180">
        <v>1.69104318E8</v>
      </c>
      <c r="M582" s="175"/>
      <c r="N582" s="175"/>
      <c r="O582" s="175"/>
      <c r="P582" s="175"/>
      <c r="Q582" s="175"/>
      <c r="R582" s="175"/>
      <c r="S582" s="176"/>
      <c r="T582" s="176"/>
      <c r="U582" s="176"/>
      <c r="V582" s="176"/>
      <c r="W582" s="177"/>
      <c r="X582" s="177"/>
      <c r="Y582" s="177"/>
      <c r="Z582" s="177"/>
    </row>
    <row r="583" ht="15.75" customHeight="1">
      <c r="A583" s="178">
        <v>1.70271379E8</v>
      </c>
      <c r="B583" s="179" t="s">
        <v>1025</v>
      </c>
      <c r="C583" s="180">
        <v>8148223.0</v>
      </c>
      <c r="D583" s="180">
        <v>89238.0</v>
      </c>
      <c r="E583" s="180">
        <v>0.0</v>
      </c>
      <c r="F583" s="180">
        <v>0.0</v>
      </c>
      <c r="G583" s="180">
        <v>2014.0</v>
      </c>
      <c r="H583" s="180">
        <v>0.0</v>
      </c>
      <c r="I583" s="180">
        <v>8521.0</v>
      </c>
      <c r="J583" s="180">
        <v>0.0</v>
      </c>
      <c r="K583" s="180">
        <v>10535.0</v>
      </c>
      <c r="L583" s="180">
        <v>9.4599558E8</v>
      </c>
      <c r="M583" s="175"/>
      <c r="N583" s="175"/>
      <c r="O583" s="175"/>
      <c r="P583" s="175"/>
      <c r="Q583" s="175"/>
      <c r="R583" s="175"/>
      <c r="S583" s="176"/>
      <c r="T583" s="176"/>
      <c r="U583" s="176"/>
      <c r="V583" s="176"/>
      <c r="W583" s="177"/>
      <c r="X583" s="177"/>
      <c r="Y583" s="177"/>
      <c r="Z583" s="177"/>
    </row>
    <row r="584" ht="15.75" customHeight="1">
      <c r="A584" s="178">
        <v>1.70526632E8</v>
      </c>
      <c r="B584" s="179" t="s">
        <v>1026</v>
      </c>
      <c r="C584" s="180">
        <v>8144052.0</v>
      </c>
      <c r="D584" s="180">
        <v>41427.0</v>
      </c>
      <c r="E584" s="180">
        <v>0.0</v>
      </c>
      <c r="F584" s="180">
        <v>4335.0</v>
      </c>
      <c r="G584" s="180">
        <v>14923.0</v>
      </c>
      <c r="H584" s="180">
        <v>1786.0</v>
      </c>
      <c r="I584" s="180">
        <v>357.0</v>
      </c>
      <c r="J584" s="180">
        <v>0.0</v>
      </c>
      <c r="K584" s="180">
        <v>21401.0</v>
      </c>
      <c r="L584" s="180">
        <v>1.10512703E8</v>
      </c>
      <c r="M584" s="175"/>
      <c r="N584" s="175"/>
      <c r="O584" s="175"/>
      <c r="P584" s="175"/>
      <c r="Q584" s="175"/>
      <c r="R584" s="175"/>
      <c r="S584" s="176"/>
      <c r="T584" s="176"/>
      <c r="U584" s="176"/>
      <c r="V584" s="176"/>
      <c r="W584" s="177"/>
      <c r="X584" s="177"/>
      <c r="Y584" s="177"/>
      <c r="Z584" s="177"/>
    </row>
    <row r="585" ht="15.75" customHeight="1">
      <c r="A585" s="178">
        <v>1.69404803E8</v>
      </c>
      <c r="B585" s="179" t="s">
        <v>1027</v>
      </c>
      <c r="C585" s="180">
        <v>8128377.0</v>
      </c>
      <c r="D585" s="180">
        <v>5667534.0</v>
      </c>
      <c r="E585" s="180">
        <v>281488.0</v>
      </c>
      <c r="F585" s="180">
        <v>467973.0</v>
      </c>
      <c r="G585" s="180">
        <v>964876.0</v>
      </c>
      <c r="H585" s="180">
        <v>240857.0</v>
      </c>
      <c r="I585" s="180">
        <v>242026.0</v>
      </c>
      <c r="J585" s="180">
        <v>13025.0</v>
      </c>
      <c r="K585" s="180">
        <v>1928757.0</v>
      </c>
      <c r="L585" s="180">
        <v>5314066.0</v>
      </c>
      <c r="M585" s="175"/>
      <c r="N585" s="175"/>
      <c r="O585" s="175"/>
      <c r="P585" s="175"/>
      <c r="Q585" s="175"/>
      <c r="R585" s="175"/>
      <c r="S585" s="176"/>
      <c r="T585" s="176"/>
      <c r="U585" s="176"/>
      <c r="V585" s="176"/>
      <c r="W585" s="177"/>
      <c r="X585" s="177"/>
      <c r="Y585" s="177"/>
      <c r="Z585" s="177"/>
    </row>
    <row r="586" ht="15.75" customHeight="1">
      <c r="A586" s="178">
        <v>1.69562344E8</v>
      </c>
      <c r="B586" s="179" t="s">
        <v>1028</v>
      </c>
      <c r="C586" s="180">
        <v>8106639.0</v>
      </c>
      <c r="D586" s="180">
        <v>226095.0</v>
      </c>
      <c r="E586" s="180">
        <v>0.0</v>
      </c>
      <c r="F586" s="180">
        <v>2185.0</v>
      </c>
      <c r="G586" s="180">
        <v>24894.0</v>
      </c>
      <c r="H586" s="180">
        <v>33045.0</v>
      </c>
      <c r="I586" s="180">
        <v>4369.0</v>
      </c>
      <c r="J586" s="180">
        <v>0.0</v>
      </c>
      <c r="K586" s="180">
        <v>64493.0</v>
      </c>
      <c r="L586" s="180">
        <v>0.0</v>
      </c>
      <c r="M586" s="175"/>
      <c r="N586" s="175"/>
      <c r="O586" s="175"/>
      <c r="P586" s="175"/>
      <c r="Q586" s="175"/>
      <c r="R586" s="175"/>
      <c r="S586" s="176"/>
      <c r="T586" s="176"/>
      <c r="U586" s="176"/>
      <c r="V586" s="176"/>
      <c r="W586" s="177"/>
      <c r="X586" s="177"/>
      <c r="Y586" s="177"/>
      <c r="Z586" s="177"/>
    </row>
    <row r="587" ht="15.75" customHeight="1">
      <c r="A587" s="178">
        <v>1.70289049E8</v>
      </c>
      <c r="B587" s="179" t="s">
        <v>1029</v>
      </c>
      <c r="C587" s="180">
        <v>8105694.0</v>
      </c>
      <c r="D587" s="180">
        <v>2192405.0</v>
      </c>
      <c r="E587" s="180">
        <v>198246.0</v>
      </c>
      <c r="F587" s="180">
        <v>3248.0</v>
      </c>
      <c r="G587" s="180">
        <v>249857.0</v>
      </c>
      <c r="H587" s="180">
        <v>219343.0</v>
      </c>
      <c r="I587" s="180">
        <v>81467.0</v>
      </c>
      <c r="J587" s="180">
        <v>0.0</v>
      </c>
      <c r="K587" s="180">
        <v>553915.0</v>
      </c>
      <c r="L587" s="180">
        <v>4.63401863E8</v>
      </c>
      <c r="M587" s="175"/>
      <c r="N587" s="175"/>
      <c r="O587" s="175"/>
      <c r="P587" s="175"/>
      <c r="Q587" s="175"/>
      <c r="R587" s="175"/>
      <c r="S587" s="176"/>
      <c r="T587" s="176"/>
      <c r="U587" s="176"/>
      <c r="V587" s="176"/>
      <c r="W587" s="177"/>
      <c r="X587" s="177"/>
      <c r="Y587" s="177"/>
      <c r="Z587" s="177"/>
    </row>
    <row r="588" ht="15.75" customHeight="1">
      <c r="A588" s="178">
        <v>1.7688859E8</v>
      </c>
      <c r="B588" s="179" t="s">
        <v>1030</v>
      </c>
      <c r="C588" s="180">
        <v>8074271.0</v>
      </c>
      <c r="D588" s="180">
        <v>119214.0</v>
      </c>
      <c r="E588" s="180">
        <v>52900.0</v>
      </c>
      <c r="F588" s="180">
        <v>0.0</v>
      </c>
      <c r="G588" s="180">
        <v>22973.0</v>
      </c>
      <c r="H588" s="180">
        <v>2477.0</v>
      </c>
      <c r="I588" s="180">
        <v>6336.0</v>
      </c>
      <c r="J588" s="180">
        <v>0.0</v>
      </c>
      <c r="K588" s="180">
        <v>31786.0</v>
      </c>
      <c r="L588" s="180">
        <v>1.77538825E8</v>
      </c>
      <c r="M588" s="175"/>
      <c r="N588" s="175"/>
      <c r="O588" s="175"/>
      <c r="P588" s="175"/>
      <c r="Q588" s="175"/>
      <c r="R588" s="175"/>
      <c r="S588" s="176"/>
      <c r="T588" s="176"/>
      <c r="U588" s="176"/>
      <c r="V588" s="176"/>
      <c r="W588" s="177"/>
      <c r="X588" s="177"/>
      <c r="Y588" s="177"/>
      <c r="Z588" s="177"/>
    </row>
    <row r="589" ht="15.75" customHeight="1">
      <c r="A589" s="178">
        <v>1.72764901E8</v>
      </c>
      <c r="B589" s="179" t="s">
        <v>1031</v>
      </c>
      <c r="C589" s="180">
        <v>8067593.0</v>
      </c>
      <c r="D589" s="180">
        <v>237123.0</v>
      </c>
      <c r="E589" s="180">
        <v>68738.0</v>
      </c>
      <c r="F589" s="180">
        <v>345.0</v>
      </c>
      <c r="G589" s="180">
        <v>22.0</v>
      </c>
      <c r="H589" s="180">
        <v>1075.0</v>
      </c>
      <c r="I589" s="180">
        <v>23271.0</v>
      </c>
      <c r="J589" s="180">
        <v>0.0</v>
      </c>
      <c r="K589" s="180">
        <v>24713.0</v>
      </c>
      <c r="L589" s="180">
        <v>2.6094231E7</v>
      </c>
      <c r="M589" s="175"/>
      <c r="N589" s="175"/>
      <c r="O589" s="175"/>
      <c r="P589" s="175"/>
      <c r="Q589" s="175"/>
      <c r="R589" s="175"/>
      <c r="S589" s="176"/>
      <c r="T589" s="176"/>
      <c r="U589" s="176"/>
      <c r="V589" s="176"/>
      <c r="W589" s="177"/>
      <c r="X589" s="177"/>
      <c r="Y589" s="177"/>
      <c r="Z589" s="177"/>
    </row>
    <row r="590" ht="15.75" customHeight="1">
      <c r="A590" s="178">
        <v>1.56593602E8</v>
      </c>
      <c r="B590" s="179" t="s">
        <v>1032</v>
      </c>
      <c r="C590" s="180">
        <v>8015262.0</v>
      </c>
      <c r="D590" s="180">
        <v>650718.0</v>
      </c>
      <c r="E590" s="180">
        <v>61133.0</v>
      </c>
      <c r="F590" s="180">
        <v>271401.0</v>
      </c>
      <c r="G590" s="180">
        <v>218871.0</v>
      </c>
      <c r="H590" s="180">
        <v>38889.0</v>
      </c>
      <c r="I590" s="180">
        <v>314.0</v>
      </c>
      <c r="J590" s="180">
        <v>0.0</v>
      </c>
      <c r="K590" s="180">
        <v>529475.0</v>
      </c>
      <c r="L590" s="180">
        <v>6778539.0</v>
      </c>
      <c r="M590" s="175"/>
      <c r="N590" s="175"/>
      <c r="O590" s="175"/>
      <c r="P590" s="175"/>
      <c r="Q590" s="175"/>
      <c r="R590" s="175"/>
      <c r="S590" s="176"/>
      <c r="T590" s="176"/>
      <c r="U590" s="176"/>
      <c r="V590" s="176"/>
      <c r="W590" s="177"/>
      <c r="X590" s="177"/>
      <c r="Y590" s="177"/>
      <c r="Z590" s="177"/>
    </row>
    <row r="591" ht="15.75" customHeight="1">
      <c r="A591" s="178">
        <v>1.69559007E8</v>
      </c>
      <c r="B591" s="179" t="s">
        <v>1033</v>
      </c>
      <c r="C591" s="180">
        <v>8012113.0</v>
      </c>
      <c r="D591" s="180">
        <v>586837.0</v>
      </c>
      <c r="E591" s="180">
        <v>511493.0</v>
      </c>
      <c r="F591" s="180">
        <v>55967.0</v>
      </c>
      <c r="G591" s="180">
        <v>5854.0</v>
      </c>
      <c r="H591" s="180">
        <v>6504.0</v>
      </c>
      <c r="I591" s="180">
        <v>42376.0</v>
      </c>
      <c r="J591" s="180">
        <v>5708.0</v>
      </c>
      <c r="K591" s="180">
        <v>116409.0</v>
      </c>
      <c r="L591" s="180">
        <v>0.0</v>
      </c>
      <c r="M591" s="175"/>
      <c r="N591" s="175"/>
      <c r="O591" s="175"/>
      <c r="P591" s="175"/>
      <c r="Q591" s="175"/>
      <c r="R591" s="175"/>
      <c r="S591" s="176"/>
      <c r="T591" s="176"/>
      <c r="U591" s="176"/>
      <c r="V591" s="176"/>
      <c r="W591" s="177"/>
      <c r="X591" s="177"/>
      <c r="Y591" s="177"/>
      <c r="Z591" s="177"/>
    </row>
    <row r="592" ht="15.75" customHeight="1">
      <c r="A592" s="178">
        <v>1.71594359E8</v>
      </c>
      <c r="B592" s="179" t="s">
        <v>1034</v>
      </c>
      <c r="C592" s="180">
        <v>7971862.0</v>
      </c>
      <c r="D592" s="180">
        <v>740363.0</v>
      </c>
      <c r="E592" s="180">
        <v>669406.0</v>
      </c>
      <c r="F592" s="180">
        <v>11607.0</v>
      </c>
      <c r="G592" s="180">
        <v>0.0</v>
      </c>
      <c r="H592" s="180">
        <v>943.0</v>
      </c>
      <c r="I592" s="180">
        <v>31075.0</v>
      </c>
      <c r="J592" s="180">
        <v>21176.0</v>
      </c>
      <c r="K592" s="180">
        <v>64801.0</v>
      </c>
      <c r="L592" s="180">
        <v>1.69202132E8</v>
      </c>
      <c r="M592" s="175"/>
      <c r="N592" s="175"/>
      <c r="O592" s="175"/>
      <c r="P592" s="175"/>
      <c r="Q592" s="175"/>
      <c r="R592" s="175"/>
      <c r="S592" s="176"/>
      <c r="T592" s="176"/>
      <c r="U592" s="176"/>
      <c r="V592" s="176"/>
      <c r="W592" s="177"/>
      <c r="X592" s="177"/>
      <c r="Y592" s="177"/>
      <c r="Z592" s="177"/>
    </row>
    <row r="593" ht="15.75" customHeight="1">
      <c r="A593" s="178">
        <v>1.69508998E8</v>
      </c>
      <c r="B593" s="179" t="s">
        <v>1035</v>
      </c>
      <c r="C593" s="180">
        <v>7964706.0</v>
      </c>
      <c r="D593" s="180">
        <v>707906.0</v>
      </c>
      <c r="E593" s="180">
        <v>523458.0</v>
      </c>
      <c r="F593" s="180">
        <v>20384.0</v>
      </c>
      <c r="G593" s="180">
        <v>3571.0</v>
      </c>
      <c r="H593" s="180">
        <v>627.0</v>
      </c>
      <c r="I593" s="180">
        <v>69418.0</v>
      </c>
      <c r="J593" s="180">
        <v>0.0</v>
      </c>
      <c r="K593" s="180">
        <v>94000.0</v>
      </c>
      <c r="L593" s="180">
        <v>7.99133867E8</v>
      </c>
      <c r="M593" s="175"/>
      <c r="N593" s="175"/>
      <c r="O593" s="175"/>
      <c r="P593" s="175"/>
      <c r="Q593" s="175"/>
      <c r="R593" s="175"/>
      <c r="S593" s="176"/>
      <c r="T593" s="176"/>
      <c r="U593" s="176"/>
      <c r="V593" s="176"/>
      <c r="W593" s="177"/>
      <c r="X593" s="177"/>
      <c r="Y593" s="177"/>
      <c r="Z593" s="177"/>
    </row>
    <row r="594" ht="15.75" customHeight="1">
      <c r="A594" s="178">
        <v>1.69579385E8</v>
      </c>
      <c r="B594" s="179" t="s">
        <v>1036</v>
      </c>
      <c r="C594" s="180">
        <v>7910910.0</v>
      </c>
      <c r="D594" s="180">
        <v>1409807.0</v>
      </c>
      <c r="E594" s="180">
        <v>988758.0</v>
      </c>
      <c r="F594" s="180">
        <v>94795.0</v>
      </c>
      <c r="G594" s="180">
        <v>203726.0</v>
      </c>
      <c r="H594" s="180">
        <v>62999.0</v>
      </c>
      <c r="I594" s="180">
        <v>48844.0</v>
      </c>
      <c r="J594" s="180">
        <v>12148.0</v>
      </c>
      <c r="K594" s="180">
        <v>422512.0</v>
      </c>
      <c r="L594" s="180">
        <v>0.0</v>
      </c>
      <c r="M594" s="175"/>
      <c r="N594" s="175"/>
      <c r="O594" s="175"/>
      <c r="P594" s="175"/>
      <c r="Q594" s="175"/>
      <c r="R594" s="175"/>
      <c r="S594" s="176"/>
      <c r="T594" s="176"/>
      <c r="U594" s="176"/>
      <c r="V594" s="176"/>
      <c r="W594" s="177"/>
      <c r="X594" s="177"/>
      <c r="Y594" s="177"/>
      <c r="Z594" s="177"/>
    </row>
    <row r="595" ht="15.75" customHeight="1">
      <c r="A595" s="178">
        <v>9.783893E7</v>
      </c>
      <c r="B595" s="179" t="s">
        <v>1037</v>
      </c>
      <c r="C595" s="180">
        <v>7865338.0</v>
      </c>
      <c r="D595" s="180">
        <v>1448962.0</v>
      </c>
      <c r="E595" s="180">
        <v>138799.0</v>
      </c>
      <c r="F595" s="180">
        <v>104001.0</v>
      </c>
      <c r="G595" s="180">
        <v>306924.0</v>
      </c>
      <c r="H595" s="180">
        <v>87306.0</v>
      </c>
      <c r="I595" s="180">
        <v>46509.0</v>
      </c>
      <c r="J595" s="180">
        <v>0.0</v>
      </c>
      <c r="K595" s="180">
        <v>544740.0</v>
      </c>
      <c r="L595" s="180">
        <v>2768618.0</v>
      </c>
      <c r="M595" s="175"/>
      <c r="N595" s="175"/>
      <c r="O595" s="175"/>
      <c r="P595" s="175"/>
      <c r="Q595" s="175"/>
      <c r="R595" s="175"/>
      <c r="S595" s="176"/>
      <c r="T595" s="176"/>
      <c r="U595" s="176"/>
      <c r="V595" s="176"/>
      <c r="W595" s="177"/>
      <c r="X595" s="177"/>
      <c r="Y595" s="177"/>
      <c r="Z595" s="177"/>
    </row>
    <row r="596" ht="15.75" customHeight="1">
      <c r="A596" s="178">
        <v>1.69477935E8</v>
      </c>
      <c r="B596" s="179" t="s">
        <v>1038</v>
      </c>
      <c r="C596" s="180">
        <v>7844856.0</v>
      </c>
      <c r="D596" s="180">
        <v>1372976.0</v>
      </c>
      <c r="E596" s="180">
        <v>444186.0</v>
      </c>
      <c r="F596" s="180">
        <v>15321.0</v>
      </c>
      <c r="G596" s="180">
        <v>14091.0</v>
      </c>
      <c r="H596" s="180">
        <v>59615.0</v>
      </c>
      <c r="I596" s="180">
        <v>62151.0</v>
      </c>
      <c r="J596" s="180">
        <v>24088.0</v>
      </c>
      <c r="K596" s="180">
        <v>175266.0</v>
      </c>
      <c r="L596" s="180">
        <v>1.1242037E7</v>
      </c>
      <c r="M596" s="175"/>
      <c r="N596" s="175"/>
      <c r="O596" s="175"/>
      <c r="P596" s="175"/>
      <c r="Q596" s="175"/>
      <c r="R596" s="175"/>
      <c r="S596" s="176"/>
      <c r="T596" s="176"/>
      <c r="U596" s="176"/>
      <c r="V596" s="176"/>
      <c r="W596" s="177"/>
      <c r="X596" s="177"/>
      <c r="Y596" s="177"/>
      <c r="Z596" s="177"/>
    </row>
    <row r="597" ht="15.75" customHeight="1">
      <c r="A597" s="178">
        <v>1.64704738E8</v>
      </c>
      <c r="B597" s="179" t="s">
        <v>1039</v>
      </c>
      <c r="C597" s="180">
        <v>7788991.0</v>
      </c>
      <c r="D597" s="180">
        <v>8908804.0</v>
      </c>
      <c r="E597" s="180">
        <v>1289943.0</v>
      </c>
      <c r="F597" s="180">
        <v>428620.0</v>
      </c>
      <c r="G597" s="180">
        <v>418057.0</v>
      </c>
      <c r="H597" s="180">
        <v>369589.0</v>
      </c>
      <c r="I597" s="180">
        <v>561207.0</v>
      </c>
      <c r="J597" s="180">
        <v>44827.0</v>
      </c>
      <c r="K597" s="180">
        <v>1822300.0</v>
      </c>
      <c r="L597" s="180">
        <v>7.1820225E7</v>
      </c>
      <c r="M597" s="175"/>
      <c r="N597" s="175"/>
      <c r="O597" s="175"/>
      <c r="P597" s="175"/>
      <c r="Q597" s="175"/>
      <c r="R597" s="175"/>
      <c r="S597" s="176"/>
      <c r="T597" s="176"/>
      <c r="U597" s="176"/>
      <c r="V597" s="176"/>
      <c r="W597" s="177"/>
      <c r="X597" s="177"/>
      <c r="Y597" s="177"/>
      <c r="Z597" s="177"/>
    </row>
    <row r="598" ht="15.75" customHeight="1">
      <c r="A598" s="178">
        <v>1.65818242E8</v>
      </c>
      <c r="B598" s="179" t="s">
        <v>1040</v>
      </c>
      <c r="C598" s="180">
        <v>7770009.0</v>
      </c>
      <c r="D598" s="180">
        <v>1203253.0</v>
      </c>
      <c r="E598" s="180">
        <v>149315.0</v>
      </c>
      <c r="F598" s="180">
        <v>54037.0</v>
      </c>
      <c r="G598" s="180">
        <v>174947.0</v>
      </c>
      <c r="H598" s="180">
        <v>91503.0</v>
      </c>
      <c r="I598" s="180">
        <v>47654.0</v>
      </c>
      <c r="J598" s="180">
        <v>0.0</v>
      </c>
      <c r="K598" s="180">
        <v>368141.0</v>
      </c>
      <c r="L598" s="180">
        <v>3926388.0</v>
      </c>
      <c r="M598" s="175"/>
      <c r="N598" s="175"/>
      <c r="O598" s="175"/>
      <c r="P598" s="175"/>
      <c r="Q598" s="175"/>
      <c r="R598" s="175"/>
      <c r="S598" s="176"/>
      <c r="T598" s="176"/>
      <c r="U598" s="176"/>
      <c r="V598" s="176"/>
      <c r="W598" s="177"/>
      <c r="X598" s="177"/>
      <c r="Y598" s="177"/>
      <c r="Z598" s="177"/>
    </row>
    <row r="599" ht="15.75" customHeight="1">
      <c r="A599" s="178">
        <v>1.68946116E8</v>
      </c>
      <c r="B599" s="179" t="s">
        <v>1041</v>
      </c>
      <c r="C599" s="180">
        <v>7731129.0</v>
      </c>
      <c r="D599" s="180">
        <v>3495440.0</v>
      </c>
      <c r="E599" s="180">
        <v>226631.0</v>
      </c>
      <c r="F599" s="180">
        <v>165331.0</v>
      </c>
      <c r="G599" s="180">
        <v>199691.0</v>
      </c>
      <c r="H599" s="180">
        <v>113548.0</v>
      </c>
      <c r="I599" s="180">
        <v>243836.0</v>
      </c>
      <c r="J599" s="180">
        <v>8522.0</v>
      </c>
      <c r="K599" s="180">
        <v>730928.0</v>
      </c>
      <c r="L599" s="180">
        <v>8.58056182E8</v>
      </c>
      <c r="M599" s="175"/>
      <c r="N599" s="175"/>
      <c r="O599" s="175"/>
      <c r="P599" s="175"/>
      <c r="Q599" s="175"/>
      <c r="R599" s="175"/>
      <c r="S599" s="176"/>
      <c r="T599" s="176"/>
      <c r="U599" s="176"/>
      <c r="V599" s="176"/>
      <c r="W599" s="177"/>
      <c r="X599" s="177"/>
      <c r="Y599" s="177"/>
      <c r="Z599" s="177"/>
    </row>
    <row r="600" ht="15.75" customHeight="1">
      <c r="A600" s="178">
        <v>1.70100928E8</v>
      </c>
      <c r="B600" s="179" t="s">
        <v>1042</v>
      </c>
      <c r="C600" s="180">
        <v>7669860.0</v>
      </c>
      <c r="D600" s="180">
        <v>92410.0</v>
      </c>
      <c r="E600" s="180">
        <v>54478.0</v>
      </c>
      <c r="F600" s="180">
        <v>0.0</v>
      </c>
      <c r="G600" s="180">
        <v>636.0</v>
      </c>
      <c r="H600" s="180">
        <v>717.0</v>
      </c>
      <c r="I600" s="180">
        <v>3773.0</v>
      </c>
      <c r="J600" s="180">
        <v>2527.0</v>
      </c>
      <c r="K600" s="180">
        <v>7653.0</v>
      </c>
      <c r="L600" s="180">
        <v>3.34589242E8</v>
      </c>
      <c r="M600" s="175"/>
      <c r="N600" s="175"/>
      <c r="O600" s="175"/>
      <c r="P600" s="175"/>
      <c r="Q600" s="175"/>
      <c r="R600" s="175"/>
      <c r="S600" s="176"/>
      <c r="T600" s="176"/>
      <c r="U600" s="176"/>
      <c r="V600" s="176"/>
      <c r="W600" s="177"/>
      <c r="X600" s="177"/>
      <c r="Y600" s="177"/>
      <c r="Z600" s="177"/>
    </row>
    <row r="601" ht="15.75" customHeight="1">
      <c r="A601" s="178">
        <v>1.69483645E8</v>
      </c>
      <c r="B601" s="179" t="s">
        <v>1043</v>
      </c>
      <c r="C601" s="180">
        <v>7602163.0</v>
      </c>
      <c r="D601" s="180">
        <v>107095.0</v>
      </c>
      <c r="E601" s="180">
        <v>40944.0</v>
      </c>
      <c r="F601" s="180">
        <v>248.0</v>
      </c>
      <c r="G601" s="180">
        <v>11278.0</v>
      </c>
      <c r="H601" s="180">
        <v>0.0</v>
      </c>
      <c r="I601" s="180">
        <v>8449.0</v>
      </c>
      <c r="J601" s="180">
        <v>0.0</v>
      </c>
      <c r="K601" s="180">
        <v>19975.0</v>
      </c>
      <c r="L601" s="180">
        <v>0.0</v>
      </c>
      <c r="M601" s="175"/>
      <c r="N601" s="175"/>
      <c r="O601" s="175"/>
      <c r="P601" s="175"/>
      <c r="Q601" s="175"/>
      <c r="R601" s="175"/>
      <c r="S601" s="176"/>
      <c r="T601" s="176"/>
      <c r="U601" s="176"/>
      <c r="V601" s="176"/>
      <c r="W601" s="177"/>
      <c r="X601" s="177"/>
      <c r="Y601" s="177"/>
      <c r="Z601" s="177"/>
    </row>
    <row r="602" ht="15.75" customHeight="1">
      <c r="A602" s="183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5"/>
      <c r="N602" s="175"/>
      <c r="O602" s="175"/>
      <c r="P602" s="175"/>
      <c r="Q602" s="175"/>
      <c r="R602" s="175"/>
      <c r="S602" s="176"/>
      <c r="T602" s="176"/>
      <c r="U602" s="176"/>
      <c r="V602" s="176"/>
      <c r="W602" s="177"/>
      <c r="X602" s="177"/>
      <c r="Y602" s="177"/>
      <c r="Z602" s="177"/>
    </row>
    <row r="603" ht="15.75" customHeight="1">
      <c r="A603" s="183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5"/>
      <c r="N603" s="175"/>
      <c r="O603" s="175"/>
      <c r="P603" s="175"/>
      <c r="Q603" s="175"/>
      <c r="R603" s="175"/>
      <c r="S603" s="176"/>
      <c r="T603" s="176"/>
      <c r="U603" s="176"/>
      <c r="V603" s="176"/>
      <c r="W603" s="177"/>
      <c r="X603" s="177"/>
      <c r="Y603" s="177"/>
      <c r="Z603" s="177"/>
    </row>
    <row r="604" ht="15.75" customHeight="1">
      <c r="A604" s="183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5"/>
      <c r="N604" s="175"/>
      <c r="O604" s="175"/>
      <c r="P604" s="175"/>
      <c r="Q604" s="175"/>
      <c r="R604" s="175"/>
      <c r="S604" s="176"/>
      <c r="T604" s="176"/>
      <c r="U604" s="176"/>
      <c r="V604" s="176"/>
      <c r="W604" s="177"/>
      <c r="X604" s="177"/>
      <c r="Y604" s="177"/>
      <c r="Z604" s="177"/>
    </row>
    <row r="605" ht="15.75" customHeight="1">
      <c r="A605" s="183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5"/>
      <c r="N605" s="175"/>
      <c r="O605" s="175"/>
      <c r="P605" s="175"/>
      <c r="Q605" s="175"/>
      <c r="R605" s="175"/>
      <c r="S605" s="176"/>
      <c r="T605" s="176"/>
      <c r="U605" s="176"/>
      <c r="V605" s="176"/>
      <c r="W605" s="177"/>
      <c r="X605" s="177"/>
      <c r="Y605" s="177"/>
      <c r="Z605" s="177"/>
    </row>
    <row r="606" ht="15.75" customHeight="1">
      <c r="A606" s="183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5"/>
      <c r="N606" s="175"/>
      <c r="O606" s="175"/>
      <c r="P606" s="175"/>
      <c r="Q606" s="175"/>
      <c r="R606" s="175"/>
      <c r="S606" s="176"/>
      <c r="T606" s="176"/>
      <c r="U606" s="176"/>
      <c r="V606" s="176"/>
      <c r="W606" s="177"/>
      <c r="X606" s="177"/>
      <c r="Y606" s="177"/>
      <c r="Z606" s="177"/>
    </row>
    <row r="607" ht="15.75" customHeight="1">
      <c r="A607" s="183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5"/>
      <c r="N607" s="175"/>
      <c r="O607" s="175"/>
      <c r="P607" s="175"/>
      <c r="Q607" s="175"/>
      <c r="R607" s="175"/>
      <c r="S607" s="176"/>
      <c r="T607" s="176"/>
      <c r="U607" s="176"/>
      <c r="V607" s="176"/>
      <c r="W607" s="177"/>
      <c r="X607" s="177"/>
      <c r="Y607" s="177"/>
      <c r="Z607" s="177"/>
    </row>
    <row r="608" ht="15.75" customHeight="1">
      <c r="A608" s="183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5"/>
      <c r="N608" s="175"/>
      <c r="O608" s="175"/>
      <c r="P608" s="175"/>
      <c r="Q608" s="175"/>
      <c r="R608" s="175"/>
      <c r="S608" s="176"/>
      <c r="T608" s="176"/>
      <c r="U608" s="176"/>
      <c r="V608" s="176"/>
      <c r="W608" s="177"/>
      <c r="X608" s="177"/>
      <c r="Y608" s="177"/>
      <c r="Z608" s="177"/>
    </row>
    <row r="609" ht="15.75" customHeight="1">
      <c r="A609" s="183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5"/>
      <c r="N609" s="175"/>
      <c r="O609" s="175"/>
      <c r="P609" s="175"/>
      <c r="Q609" s="175"/>
      <c r="R609" s="175"/>
      <c r="S609" s="176"/>
      <c r="T609" s="176"/>
      <c r="U609" s="176"/>
      <c r="V609" s="176"/>
      <c r="W609" s="177"/>
      <c r="X609" s="177"/>
      <c r="Y609" s="177"/>
      <c r="Z609" s="177"/>
    </row>
    <row r="610" ht="15.75" customHeight="1">
      <c r="A610" s="183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5"/>
      <c r="N610" s="175"/>
      <c r="O610" s="175"/>
      <c r="P610" s="175"/>
      <c r="Q610" s="175"/>
      <c r="R610" s="175"/>
      <c r="S610" s="176"/>
      <c r="T610" s="176"/>
      <c r="U610" s="176"/>
      <c r="V610" s="176"/>
      <c r="W610" s="177"/>
      <c r="X610" s="177"/>
      <c r="Y610" s="177"/>
      <c r="Z610" s="177"/>
    </row>
    <row r="611" ht="15.75" customHeight="1">
      <c r="A611" s="183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5"/>
      <c r="N611" s="175"/>
      <c r="O611" s="175"/>
      <c r="P611" s="175"/>
      <c r="Q611" s="175"/>
      <c r="R611" s="175"/>
      <c r="S611" s="176"/>
      <c r="T611" s="176"/>
      <c r="U611" s="176"/>
      <c r="V611" s="176"/>
      <c r="W611" s="177"/>
      <c r="X611" s="177"/>
      <c r="Y611" s="177"/>
      <c r="Z611" s="177"/>
    </row>
    <row r="612" ht="15.75" customHeight="1">
      <c r="A612" s="183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5"/>
      <c r="N612" s="175"/>
      <c r="O612" s="175"/>
      <c r="P612" s="175"/>
      <c r="Q612" s="175"/>
      <c r="R612" s="175"/>
      <c r="S612" s="176"/>
      <c r="T612" s="176"/>
      <c r="U612" s="176"/>
      <c r="V612" s="176"/>
      <c r="W612" s="177"/>
      <c r="X612" s="177"/>
      <c r="Y612" s="177"/>
      <c r="Z612" s="177"/>
    </row>
    <row r="613" ht="15.75" customHeight="1">
      <c r="A613" s="183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5"/>
      <c r="N613" s="175"/>
      <c r="O613" s="175"/>
      <c r="P613" s="175"/>
      <c r="Q613" s="175"/>
      <c r="R613" s="175"/>
      <c r="S613" s="176"/>
      <c r="T613" s="176"/>
      <c r="U613" s="176"/>
      <c r="V613" s="176"/>
      <c r="W613" s="177"/>
      <c r="X613" s="177"/>
      <c r="Y613" s="177"/>
      <c r="Z613" s="177"/>
    </row>
    <row r="614" ht="15.75" customHeight="1">
      <c r="A614" s="183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5"/>
      <c r="N614" s="175"/>
      <c r="O614" s="175"/>
      <c r="P614" s="175"/>
      <c r="Q614" s="175"/>
      <c r="R614" s="175"/>
      <c r="S614" s="176"/>
      <c r="T614" s="176"/>
      <c r="U614" s="176"/>
      <c r="V614" s="176"/>
      <c r="W614" s="177"/>
      <c r="X614" s="177"/>
      <c r="Y614" s="177"/>
      <c r="Z614" s="177"/>
    </row>
    <row r="615" ht="15.75" customHeight="1">
      <c r="A615" s="183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5"/>
      <c r="N615" s="175"/>
      <c r="O615" s="175"/>
      <c r="P615" s="175"/>
      <c r="Q615" s="175"/>
      <c r="R615" s="175"/>
      <c r="S615" s="176"/>
      <c r="T615" s="176"/>
      <c r="U615" s="176"/>
      <c r="V615" s="176"/>
      <c r="W615" s="177"/>
      <c r="X615" s="177"/>
      <c r="Y615" s="177"/>
      <c r="Z615" s="177"/>
    </row>
    <row r="616" ht="15.75" customHeight="1">
      <c r="A616" s="183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5"/>
      <c r="N616" s="175"/>
      <c r="O616" s="175"/>
      <c r="P616" s="175"/>
      <c r="Q616" s="175"/>
      <c r="R616" s="175"/>
      <c r="S616" s="176"/>
      <c r="T616" s="176"/>
      <c r="U616" s="176"/>
      <c r="V616" s="176"/>
      <c r="W616" s="177"/>
      <c r="X616" s="177"/>
      <c r="Y616" s="177"/>
      <c r="Z616" s="177"/>
    </row>
    <row r="617" ht="15.75" customHeight="1">
      <c r="A617" s="183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5"/>
      <c r="N617" s="175"/>
      <c r="O617" s="175"/>
      <c r="P617" s="175"/>
      <c r="Q617" s="175"/>
      <c r="R617" s="175"/>
      <c r="S617" s="176"/>
      <c r="T617" s="176"/>
      <c r="U617" s="176"/>
      <c r="V617" s="176"/>
      <c r="W617" s="177"/>
      <c r="X617" s="177"/>
      <c r="Y617" s="177"/>
      <c r="Z617" s="177"/>
    </row>
    <row r="618" ht="15.75" customHeight="1">
      <c r="A618" s="183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5"/>
      <c r="N618" s="175"/>
      <c r="O618" s="175"/>
      <c r="P618" s="175"/>
      <c r="Q618" s="175"/>
      <c r="R618" s="175"/>
      <c r="S618" s="176"/>
      <c r="T618" s="176"/>
      <c r="U618" s="176"/>
      <c r="V618" s="176"/>
      <c r="W618" s="177"/>
      <c r="X618" s="177"/>
      <c r="Y618" s="177"/>
      <c r="Z618" s="177"/>
    </row>
    <row r="619" ht="15.75" customHeight="1">
      <c r="A619" s="183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5"/>
      <c r="N619" s="175"/>
      <c r="O619" s="175"/>
      <c r="P619" s="175"/>
      <c r="Q619" s="175"/>
      <c r="R619" s="175"/>
      <c r="S619" s="176"/>
      <c r="T619" s="176"/>
      <c r="U619" s="176"/>
      <c r="V619" s="176"/>
      <c r="W619" s="177"/>
      <c r="X619" s="177"/>
      <c r="Y619" s="177"/>
      <c r="Z619" s="177"/>
    </row>
    <row r="620" ht="15.75" customHeight="1">
      <c r="A620" s="183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5"/>
      <c r="N620" s="175"/>
      <c r="O620" s="175"/>
      <c r="P620" s="175"/>
      <c r="Q620" s="175"/>
      <c r="R620" s="175"/>
      <c r="S620" s="176"/>
      <c r="T620" s="176"/>
      <c r="U620" s="176"/>
      <c r="V620" s="176"/>
      <c r="W620" s="177"/>
      <c r="X620" s="177"/>
      <c r="Y620" s="177"/>
      <c r="Z620" s="177"/>
    </row>
    <row r="621" ht="15.75" customHeight="1">
      <c r="A621" s="183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5"/>
      <c r="N621" s="175"/>
      <c r="O621" s="175"/>
      <c r="P621" s="175"/>
      <c r="Q621" s="175"/>
      <c r="R621" s="175"/>
      <c r="S621" s="176"/>
      <c r="T621" s="176"/>
      <c r="U621" s="176"/>
      <c r="V621" s="176"/>
      <c r="W621" s="177"/>
      <c r="X621" s="177"/>
      <c r="Y621" s="177"/>
      <c r="Z621" s="177"/>
    </row>
    <row r="622" ht="15.75" customHeight="1">
      <c r="A622" s="183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5"/>
      <c r="N622" s="175"/>
      <c r="O622" s="175"/>
      <c r="P622" s="175"/>
      <c r="Q622" s="175"/>
      <c r="R622" s="175"/>
      <c r="S622" s="176"/>
      <c r="T622" s="176"/>
      <c r="U622" s="176"/>
      <c r="V622" s="176"/>
      <c r="W622" s="177"/>
      <c r="X622" s="177"/>
      <c r="Y622" s="177"/>
      <c r="Z622" s="177"/>
    </row>
    <row r="623" ht="15.75" customHeight="1">
      <c r="A623" s="183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5"/>
      <c r="N623" s="175"/>
      <c r="O623" s="175"/>
      <c r="P623" s="175"/>
      <c r="Q623" s="175"/>
      <c r="R623" s="175"/>
      <c r="S623" s="176"/>
      <c r="T623" s="176"/>
      <c r="U623" s="176"/>
      <c r="V623" s="176"/>
      <c r="W623" s="177"/>
      <c r="X623" s="177"/>
      <c r="Y623" s="177"/>
      <c r="Z623" s="177"/>
    </row>
    <row r="624" ht="15.75" customHeight="1">
      <c r="A624" s="183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5"/>
      <c r="N624" s="175"/>
      <c r="O624" s="175"/>
      <c r="P624" s="175"/>
      <c r="Q624" s="175"/>
      <c r="R624" s="175"/>
      <c r="S624" s="176"/>
      <c r="T624" s="176"/>
      <c r="U624" s="176"/>
      <c r="V624" s="176"/>
      <c r="W624" s="177"/>
      <c r="X624" s="177"/>
      <c r="Y624" s="177"/>
      <c r="Z624" s="177"/>
    </row>
    <row r="625" ht="15.75" customHeight="1">
      <c r="A625" s="183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5"/>
      <c r="N625" s="175"/>
      <c r="O625" s="175"/>
      <c r="P625" s="175"/>
      <c r="Q625" s="175"/>
      <c r="R625" s="175"/>
      <c r="S625" s="176"/>
      <c r="T625" s="176"/>
      <c r="U625" s="176"/>
      <c r="V625" s="176"/>
      <c r="W625" s="177"/>
      <c r="X625" s="177"/>
      <c r="Y625" s="177"/>
      <c r="Z625" s="177"/>
    </row>
    <row r="626" ht="15.75" customHeight="1">
      <c r="A626" s="183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5"/>
      <c r="N626" s="175"/>
      <c r="O626" s="175"/>
      <c r="P626" s="175"/>
      <c r="Q626" s="175"/>
      <c r="R626" s="175"/>
      <c r="S626" s="176"/>
      <c r="T626" s="176"/>
      <c r="U626" s="176"/>
      <c r="V626" s="176"/>
      <c r="W626" s="177"/>
      <c r="X626" s="177"/>
      <c r="Y626" s="177"/>
      <c r="Z626" s="177"/>
    </row>
    <row r="627" ht="15.75" customHeight="1">
      <c r="A627" s="183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5"/>
      <c r="N627" s="175"/>
      <c r="O627" s="175"/>
      <c r="P627" s="175"/>
      <c r="Q627" s="175"/>
      <c r="R627" s="175"/>
      <c r="S627" s="176"/>
      <c r="T627" s="176"/>
      <c r="U627" s="176"/>
      <c r="V627" s="176"/>
      <c r="W627" s="177"/>
      <c r="X627" s="177"/>
      <c r="Y627" s="177"/>
      <c r="Z627" s="177"/>
    </row>
    <row r="628" ht="15.75" customHeight="1">
      <c r="A628" s="183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5"/>
      <c r="N628" s="175"/>
      <c r="O628" s="175"/>
      <c r="P628" s="175"/>
      <c r="Q628" s="175"/>
      <c r="R628" s="175"/>
      <c r="S628" s="176"/>
      <c r="T628" s="176"/>
      <c r="U628" s="176"/>
      <c r="V628" s="176"/>
      <c r="W628" s="177"/>
      <c r="X628" s="177"/>
      <c r="Y628" s="177"/>
      <c r="Z628" s="177"/>
    </row>
    <row r="629" ht="15.75" customHeight="1">
      <c r="A629" s="183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5"/>
      <c r="N629" s="175"/>
      <c r="O629" s="175"/>
      <c r="P629" s="175"/>
      <c r="Q629" s="175"/>
      <c r="R629" s="175"/>
      <c r="S629" s="176"/>
      <c r="T629" s="176"/>
      <c r="U629" s="176"/>
      <c r="V629" s="176"/>
      <c r="W629" s="177"/>
      <c r="X629" s="177"/>
      <c r="Y629" s="177"/>
      <c r="Z629" s="177"/>
    </row>
    <row r="630" ht="15.75" customHeight="1">
      <c r="A630" s="183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5"/>
      <c r="N630" s="175"/>
      <c r="O630" s="175"/>
      <c r="P630" s="175"/>
      <c r="Q630" s="175"/>
      <c r="R630" s="175"/>
      <c r="S630" s="176"/>
      <c r="T630" s="176"/>
      <c r="U630" s="176"/>
      <c r="V630" s="176"/>
      <c r="W630" s="177"/>
      <c r="X630" s="177"/>
      <c r="Y630" s="177"/>
      <c r="Z630" s="177"/>
    </row>
    <row r="631" ht="15.75" customHeight="1">
      <c r="A631" s="183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5"/>
      <c r="N631" s="175"/>
      <c r="O631" s="175"/>
      <c r="P631" s="175"/>
      <c r="Q631" s="175"/>
      <c r="R631" s="175"/>
      <c r="S631" s="176"/>
      <c r="T631" s="176"/>
      <c r="U631" s="176"/>
      <c r="V631" s="176"/>
      <c r="W631" s="177"/>
      <c r="X631" s="177"/>
      <c r="Y631" s="177"/>
      <c r="Z631" s="177"/>
    </row>
    <row r="632" ht="15.75" customHeight="1">
      <c r="A632" s="183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5"/>
      <c r="N632" s="175"/>
      <c r="O632" s="175"/>
      <c r="P632" s="175"/>
      <c r="Q632" s="175"/>
      <c r="R632" s="175"/>
      <c r="S632" s="176"/>
      <c r="T632" s="176"/>
      <c r="U632" s="176"/>
      <c r="V632" s="176"/>
      <c r="W632" s="177"/>
      <c r="X632" s="177"/>
      <c r="Y632" s="177"/>
      <c r="Z632" s="177"/>
    </row>
    <row r="633" ht="15.75" customHeight="1">
      <c r="A633" s="183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5"/>
      <c r="N633" s="175"/>
      <c r="O633" s="175"/>
      <c r="P633" s="175"/>
      <c r="Q633" s="175"/>
      <c r="R633" s="175"/>
      <c r="S633" s="176"/>
      <c r="T633" s="176"/>
      <c r="U633" s="176"/>
      <c r="V633" s="176"/>
      <c r="W633" s="177"/>
      <c r="X633" s="177"/>
      <c r="Y633" s="177"/>
      <c r="Z633" s="177"/>
    </row>
    <row r="634" ht="15.75" customHeight="1">
      <c r="A634" s="183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5"/>
      <c r="N634" s="175"/>
      <c r="O634" s="175"/>
      <c r="P634" s="175"/>
      <c r="Q634" s="175"/>
      <c r="R634" s="175"/>
      <c r="S634" s="176"/>
      <c r="T634" s="176"/>
      <c r="U634" s="176"/>
      <c r="V634" s="176"/>
      <c r="W634" s="177"/>
      <c r="X634" s="177"/>
      <c r="Y634" s="177"/>
      <c r="Z634" s="177"/>
    </row>
    <row r="635" ht="15.75" customHeight="1">
      <c r="A635" s="183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5"/>
      <c r="N635" s="175"/>
      <c r="O635" s="175"/>
      <c r="P635" s="175"/>
      <c r="Q635" s="175"/>
      <c r="R635" s="175"/>
      <c r="S635" s="176"/>
      <c r="T635" s="176"/>
      <c r="U635" s="176"/>
      <c r="V635" s="176"/>
      <c r="W635" s="177"/>
      <c r="X635" s="177"/>
      <c r="Y635" s="177"/>
      <c r="Z635" s="177"/>
    </row>
    <row r="636" ht="15.75" customHeight="1">
      <c r="A636" s="183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5"/>
      <c r="N636" s="175"/>
      <c r="O636" s="175"/>
      <c r="P636" s="175"/>
      <c r="Q636" s="175"/>
      <c r="R636" s="175"/>
      <c r="S636" s="176"/>
      <c r="T636" s="176"/>
      <c r="U636" s="176"/>
      <c r="V636" s="176"/>
      <c r="W636" s="177"/>
      <c r="X636" s="177"/>
      <c r="Y636" s="177"/>
      <c r="Z636" s="177"/>
    </row>
    <row r="637" ht="15.75" customHeight="1">
      <c r="A637" s="183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5"/>
      <c r="N637" s="175"/>
      <c r="O637" s="175"/>
      <c r="P637" s="175"/>
      <c r="Q637" s="175"/>
      <c r="R637" s="175"/>
      <c r="S637" s="176"/>
      <c r="T637" s="176"/>
      <c r="U637" s="176"/>
      <c r="V637" s="176"/>
      <c r="W637" s="177"/>
      <c r="X637" s="177"/>
      <c r="Y637" s="177"/>
      <c r="Z637" s="177"/>
    </row>
    <row r="638" ht="15.75" customHeight="1">
      <c r="A638" s="183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5"/>
      <c r="N638" s="175"/>
      <c r="O638" s="175"/>
      <c r="P638" s="175"/>
      <c r="Q638" s="175"/>
      <c r="R638" s="175"/>
      <c r="S638" s="176"/>
      <c r="T638" s="176"/>
      <c r="U638" s="176"/>
      <c r="V638" s="176"/>
      <c r="W638" s="177"/>
      <c r="X638" s="177"/>
      <c r="Y638" s="177"/>
      <c r="Z638" s="177"/>
    </row>
    <row r="639" ht="15.75" customHeight="1">
      <c r="A639" s="183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5"/>
      <c r="N639" s="175"/>
      <c r="O639" s="175"/>
      <c r="P639" s="175"/>
      <c r="Q639" s="175"/>
      <c r="R639" s="175"/>
      <c r="S639" s="176"/>
      <c r="T639" s="176"/>
      <c r="U639" s="176"/>
      <c r="V639" s="176"/>
      <c r="W639" s="177"/>
      <c r="X639" s="177"/>
      <c r="Y639" s="177"/>
      <c r="Z639" s="177"/>
    </row>
    <row r="640" ht="15.75" customHeight="1">
      <c r="A640" s="183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5"/>
      <c r="N640" s="175"/>
      <c r="O640" s="175"/>
      <c r="P640" s="175"/>
      <c r="Q640" s="175"/>
      <c r="R640" s="175"/>
      <c r="S640" s="176"/>
      <c r="T640" s="176"/>
      <c r="U640" s="176"/>
      <c r="V640" s="176"/>
      <c r="W640" s="177"/>
      <c r="X640" s="177"/>
      <c r="Y640" s="177"/>
      <c r="Z640" s="177"/>
    </row>
    <row r="641" ht="15.75" customHeight="1">
      <c r="A641" s="183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5"/>
      <c r="N641" s="175"/>
      <c r="O641" s="175"/>
      <c r="P641" s="175"/>
      <c r="Q641" s="175"/>
      <c r="R641" s="175"/>
      <c r="S641" s="176"/>
      <c r="T641" s="176"/>
      <c r="U641" s="176"/>
      <c r="V641" s="176"/>
      <c r="W641" s="177"/>
      <c r="X641" s="177"/>
      <c r="Y641" s="177"/>
      <c r="Z641" s="177"/>
    </row>
    <row r="642" ht="15.75" customHeight="1">
      <c r="A642" s="183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5"/>
      <c r="N642" s="175"/>
      <c r="O642" s="175"/>
      <c r="P642" s="175"/>
      <c r="Q642" s="175"/>
      <c r="R642" s="175"/>
      <c r="S642" s="176"/>
      <c r="T642" s="176"/>
      <c r="U642" s="176"/>
      <c r="V642" s="176"/>
      <c r="W642" s="177"/>
      <c r="X642" s="177"/>
      <c r="Y642" s="177"/>
      <c r="Z642" s="177"/>
    </row>
    <row r="643" ht="15.75" customHeight="1">
      <c r="A643" s="183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5"/>
      <c r="N643" s="175"/>
      <c r="O643" s="175"/>
      <c r="P643" s="175"/>
      <c r="Q643" s="175"/>
      <c r="R643" s="175"/>
      <c r="S643" s="176"/>
      <c r="T643" s="176"/>
      <c r="U643" s="176"/>
      <c r="V643" s="176"/>
      <c r="W643" s="177"/>
      <c r="X643" s="177"/>
      <c r="Y643" s="177"/>
      <c r="Z643" s="177"/>
    </row>
    <row r="644" ht="15.75" customHeight="1">
      <c r="A644" s="183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5"/>
      <c r="N644" s="175"/>
      <c r="O644" s="175"/>
      <c r="P644" s="175"/>
      <c r="Q644" s="175"/>
      <c r="R644" s="175"/>
      <c r="S644" s="176"/>
      <c r="T644" s="176"/>
      <c r="U644" s="176"/>
      <c r="V644" s="176"/>
      <c r="W644" s="177"/>
      <c r="X644" s="177"/>
      <c r="Y644" s="177"/>
      <c r="Z644" s="177"/>
    </row>
    <row r="645" ht="15.75" customHeight="1">
      <c r="A645" s="183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5"/>
      <c r="N645" s="175"/>
      <c r="O645" s="175"/>
      <c r="P645" s="175"/>
      <c r="Q645" s="175"/>
      <c r="R645" s="175"/>
      <c r="S645" s="176"/>
      <c r="T645" s="176"/>
      <c r="U645" s="176"/>
      <c r="V645" s="176"/>
      <c r="W645" s="177"/>
      <c r="X645" s="177"/>
      <c r="Y645" s="177"/>
      <c r="Z645" s="177"/>
    </row>
    <row r="646" ht="15.75" customHeight="1">
      <c r="A646" s="183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5"/>
      <c r="N646" s="175"/>
      <c r="O646" s="175"/>
      <c r="P646" s="175"/>
      <c r="Q646" s="175"/>
      <c r="R646" s="175"/>
      <c r="S646" s="176"/>
      <c r="T646" s="176"/>
      <c r="U646" s="176"/>
      <c r="V646" s="176"/>
      <c r="W646" s="177"/>
      <c r="X646" s="177"/>
      <c r="Y646" s="177"/>
      <c r="Z646" s="177"/>
    </row>
    <row r="647" ht="15.75" customHeight="1">
      <c r="A647" s="183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5"/>
      <c r="N647" s="175"/>
      <c r="O647" s="175"/>
      <c r="P647" s="175"/>
      <c r="Q647" s="175"/>
      <c r="R647" s="175"/>
      <c r="S647" s="176"/>
      <c r="T647" s="176"/>
      <c r="U647" s="176"/>
      <c r="V647" s="176"/>
      <c r="W647" s="177"/>
      <c r="X647" s="177"/>
      <c r="Y647" s="177"/>
      <c r="Z647" s="177"/>
    </row>
    <row r="648" ht="15.75" customHeight="1">
      <c r="A648" s="183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5"/>
      <c r="N648" s="175"/>
      <c r="O648" s="175"/>
      <c r="P648" s="175"/>
      <c r="Q648" s="175"/>
      <c r="R648" s="175"/>
      <c r="S648" s="176"/>
      <c r="T648" s="176"/>
      <c r="U648" s="176"/>
      <c r="V648" s="176"/>
      <c r="W648" s="177"/>
      <c r="X648" s="177"/>
      <c r="Y648" s="177"/>
      <c r="Z648" s="177"/>
    </row>
    <row r="649" ht="15.75" customHeight="1">
      <c r="A649" s="183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5"/>
      <c r="N649" s="175"/>
      <c r="O649" s="175"/>
      <c r="P649" s="175"/>
      <c r="Q649" s="175"/>
      <c r="R649" s="175"/>
      <c r="S649" s="176"/>
      <c r="T649" s="176"/>
      <c r="U649" s="176"/>
      <c r="V649" s="176"/>
      <c r="W649" s="177"/>
      <c r="X649" s="177"/>
      <c r="Y649" s="177"/>
      <c r="Z649" s="177"/>
    </row>
    <row r="650" ht="15.75" customHeight="1">
      <c r="A650" s="183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5"/>
      <c r="N650" s="175"/>
      <c r="O650" s="175"/>
      <c r="P650" s="175"/>
      <c r="Q650" s="175"/>
      <c r="R650" s="175"/>
      <c r="S650" s="176"/>
      <c r="T650" s="176"/>
      <c r="U650" s="176"/>
      <c r="V650" s="176"/>
      <c r="W650" s="177"/>
      <c r="X650" s="177"/>
      <c r="Y650" s="177"/>
      <c r="Z650" s="177"/>
    </row>
    <row r="651" ht="15.75" customHeight="1">
      <c r="A651" s="183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5"/>
      <c r="N651" s="175"/>
      <c r="O651" s="175"/>
      <c r="P651" s="175"/>
      <c r="Q651" s="175"/>
      <c r="R651" s="175"/>
      <c r="S651" s="176"/>
      <c r="T651" s="176"/>
      <c r="U651" s="176"/>
      <c r="V651" s="176"/>
      <c r="W651" s="177"/>
      <c r="X651" s="177"/>
      <c r="Y651" s="177"/>
      <c r="Z651" s="177"/>
    </row>
    <row r="652" ht="15.75" customHeight="1">
      <c r="A652" s="183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5"/>
      <c r="N652" s="175"/>
      <c r="O652" s="175"/>
      <c r="P652" s="175"/>
      <c r="Q652" s="175"/>
      <c r="R652" s="175"/>
      <c r="S652" s="176"/>
      <c r="T652" s="176"/>
      <c r="U652" s="176"/>
      <c r="V652" s="176"/>
      <c r="W652" s="177"/>
      <c r="X652" s="177"/>
      <c r="Y652" s="177"/>
      <c r="Z652" s="177"/>
    </row>
    <row r="653" ht="15.75" customHeight="1">
      <c r="A653" s="183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5"/>
      <c r="N653" s="175"/>
      <c r="O653" s="175"/>
      <c r="P653" s="175"/>
      <c r="Q653" s="175"/>
      <c r="R653" s="175"/>
      <c r="S653" s="176"/>
      <c r="T653" s="176"/>
      <c r="U653" s="176"/>
      <c r="V653" s="176"/>
      <c r="W653" s="177"/>
      <c r="X653" s="177"/>
      <c r="Y653" s="177"/>
      <c r="Z653" s="177"/>
    </row>
    <row r="654" ht="15.75" customHeight="1">
      <c r="A654" s="183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5"/>
      <c r="N654" s="175"/>
      <c r="O654" s="175"/>
      <c r="P654" s="175"/>
      <c r="Q654" s="175"/>
      <c r="R654" s="175"/>
      <c r="S654" s="176"/>
      <c r="T654" s="176"/>
      <c r="U654" s="176"/>
      <c r="V654" s="176"/>
      <c r="W654" s="177"/>
      <c r="X654" s="177"/>
      <c r="Y654" s="177"/>
      <c r="Z654" s="177"/>
    </row>
    <row r="655" ht="15.75" customHeight="1">
      <c r="A655" s="183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5"/>
      <c r="N655" s="175"/>
      <c r="O655" s="175"/>
      <c r="P655" s="175"/>
      <c r="Q655" s="175"/>
      <c r="R655" s="175"/>
      <c r="S655" s="176"/>
      <c r="T655" s="176"/>
      <c r="U655" s="176"/>
      <c r="V655" s="176"/>
      <c r="W655" s="177"/>
      <c r="X655" s="177"/>
      <c r="Y655" s="177"/>
      <c r="Z655" s="177"/>
    </row>
    <row r="656" ht="15.75" customHeight="1">
      <c r="A656" s="183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5"/>
      <c r="N656" s="175"/>
      <c r="O656" s="175"/>
      <c r="P656" s="175"/>
      <c r="Q656" s="175"/>
      <c r="R656" s="175"/>
      <c r="S656" s="176"/>
      <c r="T656" s="176"/>
      <c r="U656" s="176"/>
      <c r="V656" s="176"/>
      <c r="W656" s="177"/>
      <c r="X656" s="177"/>
      <c r="Y656" s="177"/>
      <c r="Z656" s="177"/>
    </row>
    <row r="657" ht="15.75" customHeight="1">
      <c r="A657" s="183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5"/>
      <c r="N657" s="175"/>
      <c r="O657" s="175"/>
      <c r="P657" s="175"/>
      <c r="Q657" s="175"/>
      <c r="R657" s="175"/>
      <c r="S657" s="176"/>
      <c r="T657" s="176"/>
      <c r="U657" s="176"/>
      <c r="V657" s="176"/>
      <c r="W657" s="177"/>
      <c r="X657" s="177"/>
      <c r="Y657" s="177"/>
      <c r="Z657" s="177"/>
    </row>
    <row r="658" ht="15.75" customHeight="1">
      <c r="A658" s="183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5"/>
      <c r="N658" s="175"/>
      <c r="O658" s="175"/>
      <c r="P658" s="175"/>
      <c r="Q658" s="175"/>
      <c r="R658" s="175"/>
      <c r="S658" s="176"/>
      <c r="T658" s="176"/>
      <c r="U658" s="176"/>
      <c r="V658" s="176"/>
      <c r="W658" s="177"/>
      <c r="X658" s="177"/>
      <c r="Y658" s="177"/>
      <c r="Z658" s="177"/>
    </row>
    <row r="659" ht="15.75" customHeight="1">
      <c r="A659" s="183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5"/>
      <c r="N659" s="175"/>
      <c r="O659" s="175"/>
      <c r="P659" s="175"/>
      <c r="Q659" s="175"/>
      <c r="R659" s="175"/>
      <c r="S659" s="176"/>
      <c r="T659" s="176"/>
      <c r="U659" s="176"/>
      <c r="V659" s="176"/>
      <c r="W659" s="177"/>
      <c r="X659" s="177"/>
      <c r="Y659" s="177"/>
      <c r="Z659" s="177"/>
    </row>
    <row r="660" ht="15.75" customHeight="1">
      <c r="A660" s="183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5"/>
      <c r="N660" s="175"/>
      <c r="O660" s="175"/>
      <c r="P660" s="175"/>
      <c r="Q660" s="175"/>
      <c r="R660" s="175"/>
      <c r="S660" s="176"/>
      <c r="T660" s="176"/>
      <c r="U660" s="176"/>
      <c r="V660" s="176"/>
      <c r="W660" s="177"/>
      <c r="X660" s="177"/>
      <c r="Y660" s="177"/>
      <c r="Z660" s="177"/>
    </row>
    <row r="661" ht="15.75" customHeight="1">
      <c r="A661" s="183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5"/>
      <c r="N661" s="175"/>
      <c r="O661" s="175"/>
      <c r="P661" s="175"/>
      <c r="Q661" s="175"/>
      <c r="R661" s="175"/>
      <c r="S661" s="176"/>
      <c r="T661" s="176"/>
      <c r="U661" s="176"/>
      <c r="V661" s="176"/>
      <c r="W661" s="177"/>
      <c r="X661" s="177"/>
      <c r="Y661" s="177"/>
      <c r="Z661" s="177"/>
    </row>
    <row r="662" ht="15.75" customHeight="1">
      <c r="A662" s="183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5"/>
      <c r="N662" s="175"/>
      <c r="O662" s="175"/>
      <c r="P662" s="175"/>
      <c r="Q662" s="175"/>
      <c r="R662" s="175"/>
      <c r="S662" s="176"/>
      <c r="T662" s="176"/>
      <c r="U662" s="176"/>
      <c r="V662" s="176"/>
      <c r="W662" s="177"/>
      <c r="X662" s="177"/>
      <c r="Y662" s="177"/>
      <c r="Z662" s="177"/>
    </row>
    <row r="663" ht="15.75" customHeight="1">
      <c r="A663" s="183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5"/>
      <c r="N663" s="175"/>
      <c r="O663" s="175"/>
      <c r="P663" s="175"/>
      <c r="Q663" s="175"/>
      <c r="R663" s="175"/>
      <c r="S663" s="176"/>
      <c r="T663" s="176"/>
      <c r="U663" s="176"/>
      <c r="V663" s="176"/>
      <c r="W663" s="177"/>
      <c r="X663" s="177"/>
      <c r="Y663" s="177"/>
      <c r="Z663" s="177"/>
    </row>
    <row r="664" ht="15.75" customHeight="1">
      <c r="A664" s="183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5"/>
      <c r="N664" s="175"/>
      <c r="O664" s="175"/>
      <c r="P664" s="175"/>
      <c r="Q664" s="175"/>
      <c r="R664" s="175"/>
      <c r="S664" s="176"/>
      <c r="T664" s="176"/>
      <c r="U664" s="176"/>
      <c r="V664" s="176"/>
      <c r="W664" s="177"/>
      <c r="X664" s="177"/>
      <c r="Y664" s="177"/>
      <c r="Z664" s="177"/>
    </row>
    <row r="665" ht="15.75" customHeight="1">
      <c r="A665" s="183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5"/>
      <c r="N665" s="175"/>
      <c r="O665" s="175"/>
      <c r="P665" s="175"/>
      <c r="Q665" s="175"/>
      <c r="R665" s="175"/>
      <c r="S665" s="176"/>
      <c r="T665" s="176"/>
      <c r="U665" s="176"/>
      <c r="V665" s="176"/>
      <c r="W665" s="177"/>
      <c r="X665" s="177"/>
      <c r="Y665" s="177"/>
      <c r="Z665" s="177"/>
    </row>
    <row r="666" ht="15.75" customHeight="1">
      <c r="A666" s="183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5"/>
      <c r="N666" s="175"/>
      <c r="O666" s="175"/>
      <c r="P666" s="175"/>
      <c r="Q666" s="175"/>
      <c r="R666" s="175"/>
      <c r="S666" s="176"/>
      <c r="T666" s="176"/>
      <c r="U666" s="176"/>
      <c r="V666" s="176"/>
      <c r="W666" s="177"/>
      <c r="X666" s="177"/>
      <c r="Y666" s="177"/>
      <c r="Z666" s="177"/>
    </row>
    <row r="667" ht="15.75" customHeight="1">
      <c r="A667" s="183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5"/>
      <c r="N667" s="175"/>
      <c r="O667" s="175"/>
      <c r="P667" s="175"/>
      <c r="Q667" s="175"/>
      <c r="R667" s="175"/>
      <c r="S667" s="176"/>
      <c r="T667" s="176"/>
      <c r="U667" s="176"/>
      <c r="V667" s="176"/>
      <c r="W667" s="177"/>
      <c r="X667" s="177"/>
      <c r="Y667" s="177"/>
      <c r="Z667" s="177"/>
    </row>
    <row r="668" ht="15.75" customHeight="1">
      <c r="A668" s="183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5"/>
      <c r="N668" s="175"/>
      <c r="O668" s="175"/>
      <c r="P668" s="175"/>
      <c r="Q668" s="175"/>
      <c r="R668" s="175"/>
      <c r="S668" s="176"/>
      <c r="T668" s="176"/>
      <c r="U668" s="176"/>
      <c r="V668" s="176"/>
      <c r="W668" s="177"/>
      <c r="X668" s="177"/>
      <c r="Y668" s="177"/>
      <c r="Z668" s="177"/>
    </row>
    <row r="669" ht="15.75" customHeight="1">
      <c r="A669" s="183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5"/>
      <c r="N669" s="175"/>
      <c r="O669" s="175"/>
      <c r="P669" s="175"/>
      <c r="Q669" s="175"/>
      <c r="R669" s="175"/>
      <c r="S669" s="176"/>
      <c r="T669" s="176"/>
      <c r="U669" s="176"/>
      <c r="V669" s="176"/>
      <c r="W669" s="177"/>
      <c r="X669" s="177"/>
      <c r="Y669" s="177"/>
      <c r="Z669" s="177"/>
    </row>
    <row r="670" ht="15.75" customHeight="1">
      <c r="A670" s="183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5"/>
      <c r="N670" s="175"/>
      <c r="O670" s="175"/>
      <c r="P670" s="175"/>
      <c r="Q670" s="175"/>
      <c r="R670" s="175"/>
      <c r="S670" s="176"/>
      <c r="T670" s="176"/>
      <c r="U670" s="176"/>
      <c r="V670" s="176"/>
      <c r="W670" s="177"/>
      <c r="X670" s="177"/>
      <c r="Y670" s="177"/>
      <c r="Z670" s="177"/>
    </row>
    <row r="671" ht="15.75" customHeight="1">
      <c r="A671" s="183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5"/>
      <c r="N671" s="175"/>
      <c r="O671" s="175"/>
      <c r="P671" s="175"/>
      <c r="Q671" s="175"/>
      <c r="R671" s="175"/>
      <c r="S671" s="176"/>
      <c r="T671" s="176"/>
      <c r="U671" s="176"/>
      <c r="V671" s="176"/>
      <c r="W671" s="177"/>
      <c r="X671" s="177"/>
      <c r="Y671" s="177"/>
      <c r="Z671" s="177"/>
    </row>
    <row r="672" ht="15.75" customHeight="1">
      <c r="A672" s="183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5"/>
      <c r="N672" s="175"/>
      <c r="O672" s="175"/>
      <c r="P672" s="175"/>
      <c r="Q672" s="175"/>
      <c r="R672" s="175"/>
      <c r="S672" s="176"/>
      <c r="T672" s="176"/>
      <c r="U672" s="176"/>
      <c r="V672" s="176"/>
      <c r="W672" s="177"/>
      <c r="X672" s="177"/>
      <c r="Y672" s="177"/>
      <c r="Z672" s="177"/>
    </row>
    <row r="673" ht="15.75" customHeight="1">
      <c r="A673" s="183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5"/>
      <c r="N673" s="175"/>
      <c r="O673" s="175"/>
      <c r="P673" s="175"/>
      <c r="Q673" s="175"/>
      <c r="R673" s="175"/>
      <c r="S673" s="176"/>
      <c r="T673" s="176"/>
      <c r="U673" s="176"/>
      <c r="V673" s="176"/>
      <c r="W673" s="177"/>
      <c r="X673" s="177"/>
      <c r="Y673" s="177"/>
      <c r="Z673" s="177"/>
    </row>
    <row r="674" ht="15.75" customHeight="1">
      <c r="A674" s="183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5"/>
      <c r="N674" s="175"/>
      <c r="O674" s="175"/>
      <c r="P674" s="175"/>
      <c r="Q674" s="175"/>
      <c r="R674" s="175"/>
      <c r="S674" s="176"/>
      <c r="T674" s="176"/>
      <c r="U674" s="176"/>
      <c r="V674" s="176"/>
      <c r="W674" s="177"/>
      <c r="X674" s="177"/>
      <c r="Y674" s="177"/>
      <c r="Z674" s="177"/>
    </row>
    <row r="675" ht="15.75" customHeight="1">
      <c r="A675" s="183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5"/>
      <c r="N675" s="175"/>
      <c r="O675" s="175"/>
      <c r="P675" s="175"/>
      <c r="Q675" s="175"/>
      <c r="R675" s="175"/>
      <c r="S675" s="176"/>
      <c r="T675" s="176"/>
      <c r="U675" s="176"/>
      <c r="V675" s="176"/>
      <c r="W675" s="177"/>
      <c r="X675" s="177"/>
      <c r="Y675" s="177"/>
      <c r="Z675" s="177"/>
    </row>
    <row r="676" ht="15.75" customHeight="1">
      <c r="A676" s="183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5"/>
      <c r="N676" s="175"/>
      <c r="O676" s="175"/>
      <c r="P676" s="175"/>
      <c r="Q676" s="175"/>
      <c r="R676" s="175"/>
      <c r="S676" s="176"/>
      <c r="T676" s="176"/>
      <c r="U676" s="176"/>
      <c r="V676" s="176"/>
      <c r="W676" s="177"/>
      <c r="X676" s="177"/>
      <c r="Y676" s="177"/>
      <c r="Z676" s="177"/>
    </row>
    <row r="677" ht="15.75" customHeight="1">
      <c r="A677" s="183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5"/>
      <c r="N677" s="175"/>
      <c r="O677" s="175"/>
      <c r="P677" s="175"/>
      <c r="Q677" s="175"/>
      <c r="R677" s="175"/>
      <c r="S677" s="176"/>
      <c r="T677" s="176"/>
      <c r="U677" s="176"/>
      <c r="V677" s="176"/>
      <c r="W677" s="177"/>
      <c r="X677" s="177"/>
      <c r="Y677" s="177"/>
      <c r="Z677" s="177"/>
    </row>
    <row r="678" ht="15.75" customHeight="1">
      <c r="A678" s="183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5"/>
      <c r="N678" s="175"/>
      <c r="O678" s="175"/>
      <c r="P678" s="175"/>
      <c r="Q678" s="175"/>
      <c r="R678" s="175"/>
      <c r="S678" s="176"/>
      <c r="T678" s="176"/>
      <c r="U678" s="176"/>
      <c r="V678" s="176"/>
      <c r="W678" s="177"/>
      <c r="X678" s="177"/>
      <c r="Y678" s="177"/>
      <c r="Z678" s="177"/>
    </row>
    <row r="679" ht="15.75" customHeight="1">
      <c r="A679" s="183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5"/>
      <c r="N679" s="175"/>
      <c r="O679" s="175"/>
      <c r="P679" s="175"/>
      <c r="Q679" s="175"/>
      <c r="R679" s="175"/>
      <c r="S679" s="176"/>
      <c r="T679" s="176"/>
      <c r="U679" s="176"/>
      <c r="V679" s="176"/>
      <c r="W679" s="177"/>
      <c r="X679" s="177"/>
      <c r="Y679" s="177"/>
      <c r="Z679" s="177"/>
    </row>
    <row r="680" ht="15.75" customHeight="1">
      <c r="A680" s="183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5"/>
      <c r="N680" s="175"/>
      <c r="O680" s="175"/>
      <c r="P680" s="175"/>
      <c r="Q680" s="175"/>
      <c r="R680" s="175"/>
      <c r="S680" s="176"/>
      <c r="T680" s="176"/>
      <c r="U680" s="176"/>
      <c r="V680" s="176"/>
      <c r="W680" s="177"/>
      <c r="X680" s="177"/>
      <c r="Y680" s="177"/>
      <c r="Z680" s="177"/>
    </row>
    <row r="681" ht="15.75" customHeight="1">
      <c r="A681" s="183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5"/>
      <c r="N681" s="175"/>
      <c r="O681" s="175"/>
      <c r="P681" s="175"/>
      <c r="Q681" s="175"/>
      <c r="R681" s="175"/>
      <c r="S681" s="176"/>
      <c r="T681" s="176"/>
      <c r="U681" s="176"/>
      <c r="V681" s="176"/>
      <c r="W681" s="177"/>
      <c r="X681" s="177"/>
      <c r="Y681" s="177"/>
      <c r="Z681" s="177"/>
    </row>
    <row r="682" ht="15.75" customHeight="1">
      <c r="A682" s="183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5"/>
      <c r="N682" s="175"/>
      <c r="O682" s="175"/>
      <c r="P682" s="175"/>
      <c r="Q682" s="175"/>
      <c r="R682" s="175"/>
      <c r="S682" s="176"/>
      <c r="T682" s="176"/>
      <c r="U682" s="176"/>
      <c r="V682" s="176"/>
      <c r="W682" s="177"/>
      <c r="X682" s="177"/>
      <c r="Y682" s="177"/>
      <c r="Z682" s="177"/>
    </row>
    <row r="683" ht="15.75" customHeight="1">
      <c r="A683" s="183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5"/>
      <c r="N683" s="175"/>
      <c r="O683" s="175"/>
      <c r="P683" s="175"/>
      <c r="Q683" s="175"/>
      <c r="R683" s="175"/>
      <c r="S683" s="176"/>
      <c r="T683" s="176"/>
      <c r="U683" s="176"/>
      <c r="V683" s="176"/>
      <c r="W683" s="177"/>
      <c r="X683" s="177"/>
      <c r="Y683" s="177"/>
      <c r="Z683" s="177"/>
    </row>
    <row r="684" ht="15.75" customHeight="1">
      <c r="A684" s="183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5"/>
      <c r="N684" s="175"/>
      <c r="O684" s="175"/>
      <c r="P684" s="175"/>
      <c r="Q684" s="175"/>
      <c r="R684" s="175"/>
      <c r="S684" s="176"/>
      <c r="T684" s="176"/>
      <c r="U684" s="176"/>
      <c r="V684" s="176"/>
      <c r="W684" s="177"/>
      <c r="X684" s="177"/>
      <c r="Y684" s="177"/>
      <c r="Z684" s="177"/>
    </row>
    <row r="685" ht="15.75" customHeight="1">
      <c r="A685" s="183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5"/>
      <c r="N685" s="175"/>
      <c r="O685" s="175"/>
      <c r="P685" s="175"/>
      <c r="Q685" s="175"/>
      <c r="R685" s="175"/>
      <c r="S685" s="176"/>
      <c r="T685" s="176"/>
      <c r="U685" s="176"/>
      <c r="V685" s="176"/>
      <c r="W685" s="177"/>
      <c r="X685" s="177"/>
      <c r="Y685" s="177"/>
      <c r="Z685" s="177"/>
    </row>
    <row r="686" ht="15.75" customHeight="1">
      <c r="A686" s="183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5"/>
      <c r="N686" s="175"/>
      <c r="O686" s="175"/>
      <c r="P686" s="175"/>
      <c r="Q686" s="175"/>
      <c r="R686" s="175"/>
      <c r="S686" s="176"/>
      <c r="T686" s="176"/>
      <c r="U686" s="176"/>
      <c r="V686" s="176"/>
      <c r="W686" s="177"/>
      <c r="X686" s="177"/>
      <c r="Y686" s="177"/>
      <c r="Z686" s="177"/>
    </row>
    <row r="687" ht="15.75" customHeight="1">
      <c r="A687" s="183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5"/>
      <c r="N687" s="175"/>
      <c r="O687" s="175"/>
      <c r="P687" s="175"/>
      <c r="Q687" s="175"/>
      <c r="R687" s="175"/>
      <c r="S687" s="176"/>
      <c r="T687" s="176"/>
      <c r="U687" s="176"/>
      <c r="V687" s="176"/>
      <c r="W687" s="177"/>
      <c r="X687" s="177"/>
      <c r="Y687" s="177"/>
      <c r="Z687" s="177"/>
    </row>
    <row r="688" ht="15.75" customHeight="1">
      <c r="A688" s="183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5"/>
      <c r="N688" s="175"/>
      <c r="O688" s="175"/>
      <c r="P688" s="175"/>
      <c r="Q688" s="175"/>
      <c r="R688" s="175"/>
      <c r="S688" s="176"/>
      <c r="T688" s="176"/>
      <c r="U688" s="176"/>
      <c r="V688" s="176"/>
      <c r="W688" s="177"/>
      <c r="X688" s="177"/>
      <c r="Y688" s="177"/>
      <c r="Z688" s="177"/>
    </row>
    <row r="689" ht="15.75" customHeight="1">
      <c r="A689" s="183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5"/>
      <c r="N689" s="175"/>
      <c r="O689" s="175"/>
      <c r="P689" s="175"/>
      <c r="Q689" s="175"/>
      <c r="R689" s="175"/>
      <c r="S689" s="176"/>
      <c r="T689" s="176"/>
      <c r="U689" s="176"/>
      <c r="V689" s="176"/>
      <c r="W689" s="177"/>
      <c r="X689" s="177"/>
      <c r="Y689" s="177"/>
      <c r="Z689" s="177"/>
    </row>
    <row r="690" ht="15.75" customHeight="1">
      <c r="A690" s="183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5"/>
      <c r="N690" s="175"/>
      <c r="O690" s="175"/>
      <c r="P690" s="175"/>
      <c r="Q690" s="175"/>
      <c r="R690" s="175"/>
      <c r="S690" s="176"/>
      <c r="T690" s="176"/>
      <c r="U690" s="176"/>
      <c r="V690" s="176"/>
      <c r="W690" s="177"/>
      <c r="X690" s="177"/>
      <c r="Y690" s="177"/>
      <c r="Z690" s="177"/>
    </row>
    <row r="691" ht="15.75" customHeight="1">
      <c r="A691" s="183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5"/>
      <c r="N691" s="175"/>
      <c r="O691" s="175"/>
      <c r="P691" s="175"/>
      <c r="Q691" s="175"/>
      <c r="R691" s="175"/>
      <c r="S691" s="176"/>
      <c r="T691" s="176"/>
      <c r="U691" s="176"/>
      <c r="V691" s="176"/>
      <c r="W691" s="177"/>
      <c r="X691" s="177"/>
      <c r="Y691" s="177"/>
      <c r="Z691" s="177"/>
    </row>
    <row r="692" ht="15.75" customHeight="1">
      <c r="A692" s="183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5"/>
      <c r="N692" s="175"/>
      <c r="O692" s="175"/>
      <c r="P692" s="175"/>
      <c r="Q692" s="175"/>
      <c r="R692" s="175"/>
      <c r="S692" s="176"/>
      <c r="T692" s="176"/>
      <c r="U692" s="176"/>
      <c r="V692" s="176"/>
      <c r="W692" s="177"/>
      <c r="X692" s="177"/>
      <c r="Y692" s="177"/>
      <c r="Z692" s="177"/>
    </row>
    <row r="693" ht="15.75" customHeight="1">
      <c r="A693" s="183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5"/>
      <c r="N693" s="175"/>
      <c r="O693" s="175"/>
      <c r="P693" s="175"/>
      <c r="Q693" s="175"/>
      <c r="R693" s="175"/>
      <c r="S693" s="176"/>
      <c r="T693" s="176"/>
      <c r="U693" s="176"/>
      <c r="V693" s="176"/>
      <c r="W693" s="177"/>
      <c r="X693" s="177"/>
      <c r="Y693" s="177"/>
      <c r="Z693" s="177"/>
    </row>
    <row r="694" ht="15.75" customHeight="1">
      <c r="A694" s="183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5"/>
      <c r="N694" s="175"/>
      <c r="O694" s="175"/>
      <c r="P694" s="175"/>
      <c r="Q694" s="175"/>
      <c r="R694" s="175"/>
      <c r="S694" s="176"/>
      <c r="T694" s="176"/>
      <c r="U694" s="176"/>
      <c r="V694" s="176"/>
      <c r="W694" s="177"/>
      <c r="X694" s="177"/>
      <c r="Y694" s="177"/>
      <c r="Z694" s="177"/>
    </row>
    <row r="695" ht="15.75" customHeight="1">
      <c r="A695" s="183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5"/>
      <c r="N695" s="175"/>
      <c r="O695" s="175"/>
      <c r="P695" s="175"/>
      <c r="Q695" s="175"/>
      <c r="R695" s="175"/>
      <c r="S695" s="176"/>
      <c r="T695" s="176"/>
      <c r="U695" s="176"/>
      <c r="V695" s="176"/>
      <c r="W695" s="177"/>
      <c r="X695" s="177"/>
      <c r="Y695" s="177"/>
      <c r="Z695" s="177"/>
    </row>
    <row r="696" ht="15.75" customHeight="1">
      <c r="A696" s="183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5"/>
      <c r="N696" s="175"/>
      <c r="O696" s="175"/>
      <c r="P696" s="175"/>
      <c r="Q696" s="175"/>
      <c r="R696" s="175"/>
      <c r="S696" s="176"/>
      <c r="T696" s="176"/>
      <c r="U696" s="176"/>
      <c r="V696" s="176"/>
      <c r="W696" s="177"/>
      <c r="X696" s="177"/>
      <c r="Y696" s="177"/>
      <c r="Z696" s="177"/>
    </row>
    <row r="697" ht="15.75" customHeight="1">
      <c r="A697" s="183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5"/>
      <c r="N697" s="175"/>
      <c r="O697" s="175"/>
      <c r="P697" s="175"/>
      <c r="Q697" s="175"/>
      <c r="R697" s="175"/>
      <c r="S697" s="176"/>
      <c r="T697" s="176"/>
      <c r="U697" s="176"/>
      <c r="V697" s="176"/>
      <c r="W697" s="177"/>
      <c r="X697" s="177"/>
      <c r="Y697" s="177"/>
      <c r="Z697" s="177"/>
    </row>
    <row r="698" ht="15.75" customHeight="1">
      <c r="A698" s="183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5"/>
      <c r="N698" s="175"/>
      <c r="O698" s="175"/>
      <c r="P698" s="175"/>
      <c r="Q698" s="175"/>
      <c r="R698" s="175"/>
      <c r="S698" s="176"/>
      <c r="T698" s="176"/>
      <c r="U698" s="176"/>
      <c r="V698" s="176"/>
      <c r="W698" s="177"/>
      <c r="X698" s="177"/>
      <c r="Y698" s="177"/>
      <c r="Z698" s="177"/>
    </row>
    <row r="699" ht="15.75" customHeight="1">
      <c r="A699" s="183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5"/>
      <c r="N699" s="175"/>
      <c r="O699" s="175"/>
      <c r="P699" s="175"/>
      <c r="Q699" s="175"/>
      <c r="R699" s="175"/>
      <c r="S699" s="176"/>
      <c r="T699" s="176"/>
      <c r="U699" s="176"/>
      <c r="V699" s="176"/>
      <c r="W699" s="177"/>
      <c r="X699" s="177"/>
      <c r="Y699" s="177"/>
      <c r="Z699" s="177"/>
    </row>
    <row r="700" ht="15.75" customHeight="1">
      <c r="A700" s="183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5"/>
      <c r="N700" s="175"/>
      <c r="O700" s="175"/>
      <c r="P700" s="175"/>
      <c r="Q700" s="175"/>
      <c r="R700" s="175"/>
      <c r="S700" s="176"/>
      <c r="T700" s="176"/>
      <c r="U700" s="176"/>
      <c r="V700" s="176"/>
      <c r="W700" s="177"/>
      <c r="X700" s="177"/>
      <c r="Y700" s="177"/>
      <c r="Z700" s="177"/>
    </row>
    <row r="701" ht="15.75" customHeight="1">
      <c r="A701" s="183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5"/>
      <c r="N701" s="175"/>
      <c r="O701" s="175"/>
      <c r="P701" s="175"/>
      <c r="Q701" s="175"/>
      <c r="R701" s="175"/>
      <c r="S701" s="176"/>
      <c r="T701" s="176"/>
      <c r="U701" s="176"/>
      <c r="V701" s="176"/>
      <c r="W701" s="177"/>
      <c r="X701" s="177"/>
      <c r="Y701" s="177"/>
      <c r="Z701" s="177"/>
    </row>
    <row r="702" ht="15.75" customHeight="1">
      <c r="A702" s="183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5"/>
      <c r="N702" s="175"/>
      <c r="O702" s="175"/>
      <c r="P702" s="175"/>
      <c r="Q702" s="175"/>
      <c r="R702" s="175"/>
      <c r="S702" s="176"/>
      <c r="T702" s="176"/>
      <c r="U702" s="176"/>
      <c r="V702" s="176"/>
      <c r="W702" s="177"/>
      <c r="X702" s="177"/>
      <c r="Y702" s="177"/>
      <c r="Z702" s="177"/>
    </row>
    <row r="703" ht="15.75" customHeight="1">
      <c r="A703" s="183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5"/>
      <c r="N703" s="175"/>
      <c r="O703" s="175"/>
      <c r="P703" s="175"/>
      <c r="Q703" s="175"/>
      <c r="R703" s="175"/>
      <c r="S703" s="176"/>
      <c r="T703" s="176"/>
      <c r="U703" s="176"/>
      <c r="V703" s="176"/>
      <c r="W703" s="177"/>
      <c r="X703" s="177"/>
      <c r="Y703" s="177"/>
      <c r="Z703" s="177"/>
    </row>
    <row r="704" ht="15.75" customHeight="1">
      <c r="A704" s="183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5"/>
      <c r="N704" s="175"/>
      <c r="O704" s="175"/>
      <c r="P704" s="175"/>
      <c r="Q704" s="175"/>
      <c r="R704" s="175"/>
      <c r="S704" s="176"/>
      <c r="T704" s="176"/>
      <c r="U704" s="176"/>
      <c r="V704" s="176"/>
      <c r="W704" s="177"/>
      <c r="X704" s="177"/>
      <c r="Y704" s="177"/>
      <c r="Z704" s="177"/>
    </row>
    <row r="705" ht="15.75" customHeight="1">
      <c r="A705" s="183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5"/>
      <c r="N705" s="175"/>
      <c r="O705" s="175"/>
      <c r="P705" s="175"/>
      <c r="Q705" s="175"/>
      <c r="R705" s="175"/>
      <c r="S705" s="176"/>
      <c r="T705" s="176"/>
      <c r="U705" s="176"/>
      <c r="V705" s="176"/>
      <c r="W705" s="177"/>
      <c r="X705" s="177"/>
      <c r="Y705" s="177"/>
      <c r="Z705" s="177"/>
    </row>
    <row r="706" ht="15.75" customHeight="1">
      <c r="A706" s="183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5"/>
      <c r="N706" s="175"/>
      <c r="O706" s="175"/>
      <c r="P706" s="175"/>
      <c r="Q706" s="175"/>
      <c r="R706" s="175"/>
      <c r="S706" s="176"/>
      <c r="T706" s="176"/>
      <c r="U706" s="176"/>
      <c r="V706" s="176"/>
      <c r="W706" s="177"/>
      <c r="X706" s="177"/>
      <c r="Y706" s="177"/>
      <c r="Z706" s="177"/>
    </row>
    <row r="707" ht="15.75" customHeight="1">
      <c r="A707" s="183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5"/>
      <c r="N707" s="175"/>
      <c r="O707" s="175"/>
      <c r="P707" s="175"/>
      <c r="Q707" s="175"/>
      <c r="R707" s="175"/>
      <c r="S707" s="176"/>
      <c r="T707" s="176"/>
      <c r="U707" s="176"/>
      <c r="V707" s="176"/>
      <c r="W707" s="177"/>
      <c r="X707" s="177"/>
      <c r="Y707" s="177"/>
      <c r="Z707" s="177"/>
    </row>
    <row r="708" ht="15.75" customHeight="1">
      <c r="A708" s="183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5"/>
      <c r="N708" s="175"/>
      <c r="O708" s="175"/>
      <c r="P708" s="175"/>
      <c r="Q708" s="175"/>
      <c r="R708" s="175"/>
      <c r="S708" s="176"/>
      <c r="T708" s="176"/>
      <c r="U708" s="176"/>
      <c r="V708" s="176"/>
      <c r="W708" s="177"/>
      <c r="X708" s="177"/>
      <c r="Y708" s="177"/>
      <c r="Z708" s="177"/>
    </row>
    <row r="709" ht="15.75" customHeight="1">
      <c r="A709" s="183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5"/>
      <c r="N709" s="175"/>
      <c r="O709" s="175"/>
      <c r="P709" s="175"/>
      <c r="Q709" s="175"/>
      <c r="R709" s="175"/>
      <c r="S709" s="176"/>
      <c r="T709" s="176"/>
      <c r="U709" s="176"/>
      <c r="V709" s="176"/>
      <c r="W709" s="177"/>
      <c r="X709" s="177"/>
      <c r="Y709" s="177"/>
      <c r="Z709" s="177"/>
    </row>
    <row r="710" ht="15.75" customHeight="1">
      <c r="A710" s="183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5"/>
      <c r="N710" s="175"/>
      <c r="O710" s="175"/>
      <c r="P710" s="175"/>
      <c r="Q710" s="175"/>
      <c r="R710" s="175"/>
      <c r="S710" s="176"/>
      <c r="T710" s="176"/>
      <c r="U710" s="176"/>
      <c r="V710" s="176"/>
      <c r="W710" s="177"/>
      <c r="X710" s="177"/>
      <c r="Y710" s="177"/>
      <c r="Z710" s="177"/>
    </row>
    <row r="711" ht="15.75" customHeight="1">
      <c r="A711" s="183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5"/>
      <c r="N711" s="175"/>
      <c r="O711" s="175"/>
      <c r="P711" s="175"/>
      <c r="Q711" s="175"/>
      <c r="R711" s="175"/>
      <c r="S711" s="176"/>
      <c r="T711" s="176"/>
      <c r="U711" s="176"/>
      <c r="V711" s="176"/>
      <c r="W711" s="177"/>
      <c r="X711" s="177"/>
      <c r="Y711" s="177"/>
      <c r="Z711" s="177"/>
    </row>
    <row r="712" ht="15.75" customHeight="1">
      <c r="A712" s="183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5"/>
      <c r="N712" s="175"/>
      <c r="O712" s="175"/>
      <c r="P712" s="175"/>
      <c r="Q712" s="175"/>
      <c r="R712" s="175"/>
      <c r="S712" s="176"/>
      <c r="T712" s="176"/>
      <c r="U712" s="176"/>
      <c r="V712" s="176"/>
      <c r="W712" s="177"/>
      <c r="X712" s="177"/>
      <c r="Y712" s="177"/>
      <c r="Z712" s="177"/>
    </row>
    <row r="713" ht="15.75" customHeight="1">
      <c r="A713" s="183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5"/>
      <c r="N713" s="175"/>
      <c r="O713" s="175"/>
      <c r="P713" s="175"/>
      <c r="Q713" s="175"/>
      <c r="R713" s="175"/>
      <c r="S713" s="176"/>
      <c r="T713" s="176"/>
      <c r="U713" s="176"/>
      <c r="V713" s="176"/>
      <c r="W713" s="177"/>
      <c r="X713" s="177"/>
      <c r="Y713" s="177"/>
      <c r="Z713" s="177"/>
    </row>
    <row r="714" ht="15.75" customHeight="1">
      <c r="A714" s="183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5"/>
      <c r="N714" s="175"/>
      <c r="O714" s="175"/>
      <c r="P714" s="175"/>
      <c r="Q714" s="175"/>
      <c r="R714" s="175"/>
      <c r="S714" s="176"/>
      <c r="T714" s="176"/>
      <c r="U714" s="176"/>
      <c r="V714" s="176"/>
      <c r="W714" s="177"/>
      <c r="X714" s="177"/>
      <c r="Y714" s="177"/>
      <c r="Z714" s="177"/>
    </row>
    <row r="715" ht="15.75" customHeight="1">
      <c r="A715" s="183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5"/>
      <c r="N715" s="175"/>
      <c r="O715" s="175"/>
      <c r="P715" s="175"/>
      <c r="Q715" s="175"/>
      <c r="R715" s="175"/>
      <c r="S715" s="176"/>
      <c r="T715" s="176"/>
      <c r="U715" s="176"/>
      <c r="V715" s="176"/>
      <c r="W715" s="177"/>
      <c r="X715" s="177"/>
      <c r="Y715" s="177"/>
      <c r="Z715" s="177"/>
    </row>
    <row r="716" ht="15.75" customHeight="1">
      <c r="A716" s="183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5"/>
      <c r="N716" s="175"/>
      <c r="O716" s="175"/>
      <c r="P716" s="175"/>
      <c r="Q716" s="175"/>
      <c r="R716" s="175"/>
      <c r="S716" s="176"/>
      <c r="T716" s="176"/>
      <c r="U716" s="176"/>
      <c r="V716" s="176"/>
      <c r="W716" s="177"/>
      <c r="X716" s="177"/>
      <c r="Y716" s="177"/>
      <c r="Z716" s="177"/>
    </row>
    <row r="717" ht="15.75" customHeight="1">
      <c r="A717" s="183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5"/>
      <c r="N717" s="175"/>
      <c r="O717" s="175"/>
      <c r="P717" s="175"/>
      <c r="Q717" s="175"/>
      <c r="R717" s="175"/>
      <c r="S717" s="176"/>
      <c r="T717" s="176"/>
      <c r="U717" s="176"/>
      <c r="V717" s="176"/>
      <c r="W717" s="177"/>
      <c r="X717" s="177"/>
      <c r="Y717" s="177"/>
      <c r="Z717" s="177"/>
    </row>
    <row r="718" ht="15.75" customHeight="1">
      <c r="A718" s="183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5"/>
      <c r="N718" s="175"/>
      <c r="O718" s="175"/>
      <c r="P718" s="175"/>
      <c r="Q718" s="175"/>
      <c r="R718" s="175"/>
      <c r="S718" s="176"/>
      <c r="T718" s="176"/>
      <c r="U718" s="176"/>
      <c r="V718" s="176"/>
      <c r="W718" s="177"/>
      <c r="X718" s="177"/>
      <c r="Y718" s="177"/>
      <c r="Z718" s="177"/>
    </row>
    <row r="719" ht="15.75" customHeight="1">
      <c r="A719" s="183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5"/>
      <c r="N719" s="175"/>
      <c r="O719" s="175"/>
      <c r="P719" s="175"/>
      <c r="Q719" s="175"/>
      <c r="R719" s="175"/>
      <c r="S719" s="176"/>
      <c r="T719" s="176"/>
      <c r="U719" s="176"/>
      <c r="V719" s="176"/>
      <c r="W719" s="177"/>
      <c r="X719" s="177"/>
      <c r="Y719" s="177"/>
      <c r="Z719" s="177"/>
    </row>
    <row r="720" ht="15.75" customHeight="1">
      <c r="A720" s="183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5"/>
      <c r="N720" s="175"/>
      <c r="O720" s="175"/>
      <c r="P720" s="175"/>
      <c r="Q720" s="175"/>
      <c r="R720" s="175"/>
      <c r="S720" s="176"/>
      <c r="T720" s="176"/>
      <c r="U720" s="176"/>
      <c r="V720" s="176"/>
      <c r="W720" s="177"/>
      <c r="X720" s="177"/>
      <c r="Y720" s="177"/>
      <c r="Z720" s="177"/>
    </row>
    <row r="721" ht="15.75" customHeight="1">
      <c r="A721" s="183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5"/>
      <c r="N721" s="175"/>
      <c r="O721" s="175"/>
      <c r="P721" s="175"/>
      <c r="Q721" s="175"/>
      <c r="R721" s="175"/>
      <c r="S721" s="176"/>
      <c r="T721" s="176"/>
      <c r="U721" s="176"/>
      <c r="V721" s="176"/>
      <c r="W721" s="177"/>
      <c r="X721" s="177"/>
      <c r="Y721" s="177"/>
      <c r="Z721" s="177"/>
    </row>
    <row r="722" ht="15.75" customHeight="1">
      <c r="A722" s="183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5"/>
      <c r="N722" s="175"/>
      <c r="O722" s="175"/>
      <c r="P722" s="175"/>
      <c r="Q722" s="175"/>
      <c r="R722" s="175"/>
      <c r="S722" s="176"/>
      <c r="T722" s="176"/>
      <c r="U722" s="176"/>
      <c r="V722" s="176"/>
      <c r="W722" s="177"/>
      <c r="X722" s="177"/>
      <c r="Y722" s="177"/>
      <c r="Z722" s="177"/>
    </row>
    <row r="723" ht="15.75" customHeight="1">
      <c r="A723" s="183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5"/>
      <c r="N723" s="175"/>
      <c r="O723" s="175"/>
      <c r="P723" s="175"/>
      <c r="Q723" s="175"/>
      <c r="R723" s="175"/>
      <c r="S723" s="176"/>
      <c r="T723" s="176"/>
      <c r="U723" s="176"/>
      <c r="V723" s="176"/>
      <c r="W723" s="177"/>
      <c r="X723" s="177"/>
      <c r="Y723" s="177"/>
      <c r="Z723" s="177"/>
    </row>
    <row r="724" ht="15.75" customHeight="1">
      <c r="A724" s="183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5"/>
      <c r="N724" s="175"/>
      <c r="O724" s="175"/>
      <c r="P724" s="175"/>
      <c r="Q724" s="175"/>
      <c r="R724" s="175"/>
      <c r="S724" s="176"/>
      <c r="T724" s="176"/>
      <c r="U724" s="176"/>
      <c r="V724" s="176"/>
      <c r="W724" s="177"/>
      <c r="X724" s="177"/>
      <c r="Y724" s="177"/>
      <c r="Z724" s="177"/>
    </row>
    <row r="725" ht="15.75" customHeight="1">
      <c r="A725" s="183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5"/>
      <c r="N725" s="175"/>
      <c r="O725" s="175"/>
      <c r="P725" s="175"/>
      <c r="Q725" s="175"/>
      <c r="R725" s="175"/>
      <c r="S725" s="176"/>
      <c r="T725" s="176"/>
      <c r="U725" s="176"/>
      <c r="V725" s="176"/>
      <c r="W725" s="177"/>
      <c r="X725" s="177"/>
      <c r="Y725" s="177"/>
      <c r="Z725" s="177"/>
    </row>
    <row r="726" ht="15.75" customHeight="1">
      <c r="A726" s="183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5"/>
      <c r="N726" s="175"/>
      <c r="O726" s="175"/>
      <c r="P726" s="175"/>
      <c r="Q726" s="175"/>
      <c r="R726" s="175"/>
      <c r="S726" s="176"/>
      <c r="T726" s="176"/>
      <c r="U726" s="176"/>
      <c r="V726" s="176"/>
      <c r="W726" s="177"/>
      <c r="X726" s="177"/>
      <c r="Y726" s="177"/>
      <c r="Z726" s="177"/>
    </row>
    <row r="727" ht="15.75" customHeight="1">
      <c r="A727" s="183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5"/>
      <c r="N727" s="175"/>
      <c r="O727" s="175"/>
      <c r="P727" s="175"/>
      <c r="Q727" s="175"/>
      <c r="R727" s="175"/>
      <c r="S727" s="176"/>
      <c r="T727" s="176"/>
      <c r="U727" s="176"/>
      <c r="V727" s="176"/>
      <c r="W727" s="177"/>
      <c r="X727" s="177"/>
      <c r="Y727" s="177"/>
      <c r="Z727" s="177"/>
    </row>
    <row r="728" ht="15.75" customHeight="1">
      <c r="A728" s="183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5"/>
      <c r="N728" s="175"/>
      <c r="O728" s="175"/>
      <c r="P728" s="175"/>
      <c r="Q728" s="175"/>
      <c r="R728" s="175"/>
      <c r="S728" s="176"/>
      <c r="T728" s="176"/>
      <c r="U728" s="176"/>
      <c r="V728" s="176"/>
      <c r="W728" s="177"/>
      <c r="X728" s="177"/>
      <c r="Y728" s="177"/>
      <c r="Z728" s="177"/>
    </row>
    <row r="729" ht="15.75" customHeight="1">
      <c r="A729" s="183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5"/>
      <c r="N729" s="175"/>
      <c r="O729" s="175"/>
      <c r="P729" s="175"/>
      <c r="Q729" s="175"/>
      <c r="R729" s="175"/>
      <c r="S729" s="176"/>
      <c r="T729" s="176"/>
      <c r="U729" s="176"/>
      <c r="V729" s="176"/>
      <c r="W729" s="177"/>
      <c r="X729" s="177"/>
      <c r="Y729" s="177"/>
      <c r="Z729" s="177"/>
    </row>
    <row r="730" ht="15.75" customHeight="1">
      <c r="A730" s="183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5"/>
      <c r="N730" s="175"/>
      <c r="O730" s="175"/>
      <c r="P730" s="175"/>
      <c r="Q730" s="175"/>
      <c r="R730" s="175"/>
      <c r="S730" s="176"/>
      <c r="T730" s="176"/>
      <c r="U730" s="176"/>
      <c r="V730" s="176"/>
      <c r="W730" s="177"/>
      <c r="X730" s="177"/>
      <c r="Y730" s="177"/>
      <c r="Z730" s="177"/>
    </row>
    <row r="731" ht="15.75" customHeight="1">
      <c r="A731" s="183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5"/>
      <c r="N731" s="175"/>
      <c r="O731" s="175"/>
      <c r="P731" s="175"/>
      <c r="Q731" s="175"/>
      <c r="R731" s="175"/>
      <c r="S731" s="176"/>
      <c r="T731" s="176"/>
      <c r="U731" s="176"/>
      <c r="V731" s="176"/>
      <c r="W731" s="177"/>
      <c r="X731" s="177"/>
      <c r="Y731" s="177"/>
      <c r="Z731" s="177"/>
    </row>
    <row r="732" ht="15.75" customHeight="1">
      <c r="A732" s="183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5"/>
      <c r="N732" s="175"/>
      <c r="O732" s="175"/>
      <c r="P732" s="175"/>
      <c r="Q732" s="175"/>
      <c r="R732" s="175"/>
      <c r="S732" s="176"/>
      <c r="T732" s="176"/>
      <c r="U732" s="176"/>
      <c r="V732" s="176"/>
      <c r="W732" s="177"/>
      <c r="X732" s="177"/>
      <c r="Y732" s="177"/>
      <c r="Z732" s="177"/>
    </row>
    <row r="733" ht="15.75" customHeight="1">
      <c r="A733" s="183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5"/>
      <c r="N733" s="175"/>
      <c r="O733" s="175"/>
      <c r="P733" s="175"/>
      <c r="Q733" s="175"/>
      <c r="R733" s="175"/>
      <c r="S733" s="176"/>
      <c r="T733" s="176"/>
      <c r="U733" s="176"/>
      <c r="V733" s="176"/>
      <c r="W733" s="177"/>
      <c r="X733" s="177"/>
      <c r="Y733" s="177"/>
      <c r="Z733" s="177"/>
    </row>
    <row r="734" ht="15.75" customHeight="1">
      <c r="A734" s="183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5"/>
      <c r="N734" s="175"/>
      <c r="O734" s="175"/>
      <c r="P734" s="175"/>
      <c r="Q734" s="175"/>
      <c r="R734" s="175"/>
      <c r="S734" s="176"/>
      <c r="T734" s="176"/>
      <c r="U734" s="176"/>
      <c r="V734" s="176"/>
      <c r="W734" s="177"/>
      <c r="X734" s="177"/>
      <c r="Y734" s="177"/>
      <c r="Z734" s="177"/>
    </row>
    <row r="735" ht="15.75" customHeight="1">
      <c r="A735" s="183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5"/>
      <c r="N735" s="175"/>
      <c r="O735" s="175"/>
      <c r="P735" s="175"/>
      <c r="Q735" s="175"/>
      <c r="R735" s="175"/>
      <c r="S735" s="176"/>
      <c r="T735" s="176"/>
      <c r="U735" s="176"/>
      <c r="V735" s="176"/>
      <c r="W735" s="177"/>
      <c r="X735" s="177"/>
      <c r="Y735" s="177"/>
      <c r="Z735" s="177"/>
    </row>
    <row r="736" ht="15.75" customHeight="1">
      <c r="A736" s="183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5"/>
      <c r="N736" s="175"/>
      <c r="O736" s="175"/>
      <c r="P736" s="175"/>
      <c r="Q736" s="175"/>
      <c r="R736" s="175"/>
      <c r="S736" s="176"/>
      <c r="T736" s="176"/>
      <c r="U736" s="176"/>
      <c r="V736" s="176"/>
      <c r="W736" s="177"/>
      <c r="X736" s="177"/>
      <c r="Y736" s="177"/>
      <c r="Z736" s="177"/>
    </row>
    <row r="737" ht="15.75" customHeight="1">
      <c r="A737" s="183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5"/>
      <c r="N737" s="175"/>
      <c r="O737" s="175"/>
      <c r="P737" s="175"/>
      <c r="Q737" s="175"/>
      <c r="R737" s="175"/>
      <c r="S737" s="176"/>
      <c r="T737" s="176"/>
      <c r="U737" s="176"/>
      <c r="V737" s="176"/>
      <c r="W737" s="177"/>
      <c r="X737" s="177"/>
      <c r="Y737" s="177"/>
      <c r="Z737" s="177"/>
    </row>
    <row r="738" ht="15.75" customHeight="1">
      <c r="A738" s="183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5"/>
      <c r="N738" s="175"/>
      <c r="O738" s="175"/>
      <c r="P738" s="175"/>
      <c r="Q738" s="175"/>
      <c r="R738" s="175"/>
      <c r="S738" s="176"/>
      <c r="T738" s="176"/>
      <c r="U738" s="176"/>
      <c r="V738" s="176"/>
      <c r="W738" s="177"/>
      <c r="X738" s="177"/>
      <c r="Y738" s="177"/>
      <c r="Z738" s="177"/>
    </row>
    <row r="739" ht="15.75" customHeight="1">
      <c r="A739" s="183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5"/>
      <c r="N739" s="175"/>
      <c r="O739" s="175"/>
      <c r="P739" s="175"/>
      <c r="Q739" s="175"/>
      <c r="R739" s="175"/>
      <c r="S739" s="176"/>
      <c r="T739" s="176"/>
      <c r="U739" s="176"/>
      <c r="V739" s="176"/>
      <c r="W739" s="177"/>
      <c r="X739" s="177"/>
      <c r="Y739" s="177"/>
      <c r="Z739" s="177"/>
    </row>
    <row r="740" ht="15.75" customHeight="1">
      <c r="A740" s="183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5"/>
      <c r="N740" s="175"/>
      <c r="O740" s="175"/>
      <c r="P740" s="175"/>
      <c r="Q740" s="175"/>
      <c r="R740" s="175"/>
      <c r="S740" s="176"/>
      <c r="T740" s="176"/>
      <c r="U740" s="176"/>
      <c r="V740" s="176"/>
      <c r="W740" s="177"/>
      <c r="X740" s="177"/>
      <c r="Y740" s="177"/>
      <c r="Z740" s="177"/>
    </row>
    <row r="741" ht="15.75" customHeight="1">
      <c r="A741" s="183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5"/>
      <c r="N741" s="175"/>
      <c r="O741" s="175"/>
      <c r="P741" s="175"/>
      <c r="Q741" s="175"/>
      <c r="R741" s="175"/>
      <c r="S741" s="176"/>
      <c r="T741" s="176"/>
      <c r="U741" s="176"/>
      <c r="V741" s="176"/>
      <c r="W741" s="177"/>
      <c r="X741" s="177"/>
      <c r="Y741" s="177"/>
      <c r="Z741" s="177"/>
    </row>
    <row r="742" ht="15.75" customHeight="1">
      <c r="A742" s="183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5"/>
      <c r="N742" s="175"/>
      <c r="O742" s="175"/>
      <c r="P742" s="175"/>
      <c r="Q742" s="175"/>
      <c r="R742" s="175"/>
      <c r="S742" s="176"/>
      <c r="T742" s="176"/>
      <c r="U742" s="176"/>
      <c r="V742" s="176"/>
      <c r="W742" s="177"/>
      <c r="X742" s="177"/>
      <c r="Y742" s="177"/>
      <c r="Z742" s="177"/>
    </row>
    <row r="743" ht="15.75" customHeight="1">
      <c r="A743" s="183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5"/>
      <c r="N743" s="175"/>
      <c r="O743" s="175"/>
      <c r="P743" s="175"/>
      <c r="Q743" s="175"/>
      <c r="R743" s="175"/>
      <c r="S743" s="176"/>
      <c r="T743" s="176"/>
      <c r="U743" s="176"/>
      <c r="V743" s="176"/>
      <c r="W743" s="177"/>
      <c r="X743" s="177"/>
      <c r="Y743" s="177"/>
      <c r="Z743" s="177"/>
    </row>
    <row r="744" ht="15.75" customHeight="1">
      <c r="A744" s="183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5"/>
      <c r="N744" s="175"/>
      <c r="O744" s="175"/>
      <c r="P744" s="175"/>
      <c r="Q744" s="175"/>
      <c r="R744" s="175"/>
      <c r="S744" s="176"/>
      <c r="T744" s="176"/>
      <c r="U744" s="176"/>
      <c r="V744" s="176"/>
      <c r="W744" s="177"/>
      <c r="X744" s="177"/>
      <c r="Y744" s="177"/>
      <c r="Z744" s="177"/>
    </row>
    <row r="745" ht="15.75" customHeight="1">
      <c r="A745" s="183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5"/>
      <c r="N745" s="175"/>
      <c r="O745" s="175"/>
      <c r="P745" s="175"/>
      <c r="Q745" s="175"/>
      <c r="R745" s="175"/>
      <c r="S745" s="176"/>
      <c r="T745" s="176"/>
      <c r="U745" s="176"/>
      <c r="V745" s="176"/>
      <c r="W745" s="177"/>
      <c r="X745" s="177"/>
      <c r="Y745" s="177"/>
      <c r="Z745" s="177"/>
    </row>
    <row r="746" ht="15.75" customHeight="1">
      <c r="A746" s="183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5"/>
      <c r="N746" s="175"/>
      <c r="O746" s="175"/>
      <c r="P746" s="175"/>
      <c r="Q746" s="175"/>
      <c r="R746" s="175"/>
      <c r="S746" s="176"/>
      <c r="T746" s="176"/>
      <c r="U746" s="176"/>
      <c r="V746" s="176"/>
      <c r="W746" s="177"/>
      <c r="X746" s="177"/>
      <c r="Y746" s="177"/>
      <c r="Z746" s="177"/>
    </row>
    <row r="747" ht="15.75" customHeight="1">
      <c r="A747" s="183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5"/>
      <c r="N747" s="175"/>
      <c r="O747" s="175"/>
      <c r="P747" s="175"/>
      <c r="Q747" s="175"/>
      <c r="R747" s="175"/>
      <c r="S747" s="176"/>
      <c r="T747" s="176"/>
      <c r="U747" s="176"/>
      <c r="V747" s="176"/>
      <c r="W747" s="177"/>
      <c r="X747" s="177"/>
      <c r="Y747" s="177"/>
      <c r="Z747" s="177"/>
    </row>
    <row r="748" ht="15.75" customHeight="1">
      <c r="A748" s="183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5"/>
      <c r="N748" s="175"/>
      <c r="O748" s="175"/>
      <c r="P748" s="175"/>
      <c r="Q748" s="175"/>
      <c r="R748" s="175"/>
      <c r="S748" s="176"/>
      <c r="T748" s="176"/>
      <c r="U748" s="176"/>
      <c r="V748" s="176"/>
      <c r="W748" s="177"/>
      <c r="X748" s="177"/>
      <c r="Y748" s="177"/>
      <c r="Z748" s="177"/>
    </row>
    <row r="749" ht="15.75" customHeight="1">
      <c r="A749" s="183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5"/>
      <c r="N749" s="175"/>
      <c r="O749" s="175"/>
      <c r="P749" s="175"/>
      <c r="Q749" s="175"/>
      <c r="R749" s="175"/>
      <c r="S749" s="176"/>
      <c r="T749" s="176"/>
      <c r="U749" s="176"/>
      <c r="V749" s="176"/>
      <c r="W749" s="177"/>
      <c r="X749" s="177"/>
      <c r="Y749" s="177"/>
      <c r="Z749" s="177"/>
    </row>
    <row r="750" ht="15.75" customHeight="1">
      <c r="A750" s="183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5"/>
      <c r="N750" s="175"/>
      <c r="O750" s="175"/>
      <c r="P750" s="175"/>
      <c r="Q750" s="175"/>
      <c r="R750" s="175"/>
      <c r="S750" s="176"/>
      <c r="T750" s="176"/>
      <c r="U750" s="176"/>
      <c r="V750" s="176"/>
      <c r="W750" s="177"/>
      <c r="X750" s="177"/>
      <c r="Y750" s="177"/>
      <c r="Z750" s="177"/>
    </row>
    <row r="751" ht="15.75" customHeight="1">
      <c r="A751" s="183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5"/>
      <c r="N751" s="175"/>
      <c r="O751" s="175"/>
      <c r="P751" s="175"/>
      <c r="Q751" s="175"/>
      <c r="R751" s="175"/>
      <c r="S751" s="176"/>
      <c r="T751" s="176"/>
      <c r="U751" s="176"/>
      <c r="V751" s="176"/>
      <c r="W751" s="177"/>
      <c r="X751" s="177"/>
      <c r="Y751" s="177"/>
      <c r="Z751" s="177"/>
    </row>
    <row r="752" ht="15.75" customHeight="1">
      <c r="A752" s="183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5"/>
      <c r="N752" s="175"/>
      <c r="O752" s="175"/>
      <c r="P752" s="175"/>
      <c r="Q752" s="175"/>
      <c r="R752" s="175"/>
      <c r="S752" s="176"/>
      <c r="T752" s="176"/>
      <c r="U752" s="176"/>
      <c r="V752" s="176"/>
      <c r="W752" s="177"/>
      <c r="X752" s="177"/>
      <c r="Y752" s="177"/>
      <c r="Z752" s="177"/>
    </row>
    <row r="753" ht="15.75" customHeight="1">
      <c r="A753" s="183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5"/>
      <c r="N753" s="175"/>
      <c r="O753" s="175"/>
      <c r="P753" s="175"/>
      <c r="Q753" s="175"/>
      <c r="R753" s="175"/>
      <c r="S753" s="176"/>
      <c r="T753" s="176"/>
      <c r="U753" s="176"/>
      <c r="V753" s="176"/>
      <c r="W753" s="177"/>
      <c r="X753" s="177"/>
      <c r="Y753" s="177"/>
      <c r="Z753" s="177"/>
    </row>
    <row r="754" ht="15.75" customHeight="1">
      <c r="A754" s="183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5"/>
      <c r="N754" s="175"/>
      <c r="O754" s="175"/>
      <c r="P754" s="175"/>
      <c r="Q754" s="175"/>
      <c r="R754" s="175"/>
      <c r="S754" s="176"/>
      <c r="T754" s="176"/>
      <c r="U754" s="176"/>
      <c r="V754" s="176"/>
      <c r="W754" s="177"/>
      <c r="X754" s="177"/>
      <c r="Y754" s="177"/>
      <c r="Z754" s="177"/>
    </row>
    <row r="755" ht="15.75" customHeight="1">
      <c r="A755" s="183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5"/>
      <c r="N755" s="175"/>
      <c r="O755" s="175"/>
      <c r="P755" s="175"/>
      <c r="Q755" s="175"/>
      <c r="R755" s="175"/>
      <c r="S755" s="176"/>
      <c r="T755" s="176"/>
      <c r="U755" s="176"/>
      <c r="V755" s="176"/>
      <c r="W755" s="177"/>
      <c r="X755" s="177"/>
      <c r="Y755" s="177"/>
      <c r="Z755" s="177"/>
    </row>
    <row r="756" ht="15.75" customHeight="1">
      <c r="A756" s="183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5"/>
      <c r="N756" s="175"/>
      <c r="O756" s="175"/>
      <c r="P756" s="175"/>
      <c r="Q756" s="175"/>
      <c r="R756" s="175"/>
      <c r="S756" s="176"/>
      <c r="T756" s="176"/>
      <c r="U756" s="176"/>
      <c r="V756" s="176"/>
      <c r="W756" s="177"/>
      <c r="X756" s="177"/>
      <c r="Y756" s="177"/>
      <c r="Z756" s="177"/>
    </row>
    <row r="757" ht="15.75" customHeight="1">
      <c r="A757" s="183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5"/>
      <c r="N757" s="175"/>
      <c r="O757" s="175"/>
      <c r="P757" s="175"/>
      <c r="Q757" s="175"/>
      <c r="R757" s="175"/>
      <c r="S757" s="176"/>
      <c r="T757" s="176"/>
      <c r="U757" s="176"/>
      <c r="V757" s="176"/>
      <c r="W757" s="177"/>
      <c r="X757" s="177"/>
      <c r="Y757" s="177"/>
      <c r="Z757" s="177"/>
    </row>
    <row r="758" ht="15.75" customHeight="1">
      <c r="A758" s="183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5"/>
      <c r="N758" s="175"/>
      <c r="O758" s="175"/>
      <c r="P758" s="175"/>
      <c r="Q758" s="175"/>
      <c r="R758" s="175"/>
      <c r="S758" s="176"/>
      <c r="T758" s="176"/>
      <c r="U758" s="176"/>
      <c r="V758" s="176"/>
      <c r="W758" s="177"/>
      <c r="X758" s="177"/>
      <c r="Y758" s="177"/>
      <c r="Z758" s="177"/>
    </row>
    <row r="759" ht="15.75" customHeight="1">
      <c r="A759" s="183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5"/>
      <c r="N759" s="175"/>
      <c r="O759" s="175"/>
      <c r="P759" s="175"/>
      <c r="Q759" s="175"/>
      <c r="R759" s="175"/>
      <c r="S759" s="176"/>
      <c r="T759" s="176"/>
      <c r="U759" s="176"/>
      <c r="V759" s="176"/>
      <c r="W759" s="177"/>
      <c r="X759" s="177"/>
      <c r="Y759" s="177"/>
      <c r="Z759" s="177"/>
    </row>
    <row r="760" ht="15.75" customHeight="1">
      <c r="A760" s="183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5"/>
      <c r="N760" s="175"/>
      <c r="O760" s="175"/>
      <c r="P760" s="175"/>
      <c r="Q760" s="175"/>
      <c r="R760" s="175"/>
      <c r="S760" s="176"/>
      <c r="T760" s="176"/>
      <c r="U760" s="176"/>
      <c r="V760" s="176"/>
      <c r="W760" s="177"/>
      <c r="X760" s="177"/>
      <c r="Y760" s="177"/>
      <c r="Z760" s="177"/>
    </row>
    <row r="761" ht="15.75" customHeight="1">
      <c r="A761" s="183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5"/>
      <c r="N761" s="175"/>
      <c r="O761" s="175"/>
      <c r="P761" s="175"/>
      <c r="Q761" s="175"/>
      <c r="R761" s="175"/>
      <c r="S761" s="176"/>
      <c r="T761" s="176"/>
      <c r="U761" s="176"/>
      <c r="V761" s="176"/>
      <c r="W761" s="177"/>
      <c r="X761" s="177"/>
      <c r="Y761" s="177"/>
      <c r="Z761" s="177"/>
    </row>
    <row r="762" ht="15.75" customHeight="1">
      <c r="A762" s="183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5"/>
      <c r="N762" s="175"/>
      <c r="O762" s="175"/>
      <c r="P762" s="175"/>
      <c r="Q762" s="175"/>
      <c r="R762" s="175"/>
      <c r="S762" s="176"/>
      <c r="T762" s="176"/>
      <c r="U762" s="176"/>
      <c r="V762" s="176"/>
      <c r="W762" s="177"/>
      <c r="X762" s="177"/>
      <c r="Y762" s="177"/>
      <c r="Z762" s="177"/>
    </row>
    <row r="763" ht="15.75" customHeight="1">
      <c r="A763" s="183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5"/>
      <c r="N763" s="175"/>
      <c r="O763" s="175"/>
      <c r="P763" s="175"/>
      <c r="Q763" s="175"/>
      <c r="R763" s="175"/>
      <c r="S763" s="176"/>
      <c r="T763" s="176"/>
      <c r="U763" s="176"/>
      <c r="V763" s="176"/>
      <c r="W763" s="177"/>
      <c r="X763" s="177"/>
      <c r="Y763" s="177"/>
      <c r="Z763" s="177"/>
    </row>
    <row r="764" ht="15.75" customHeight="1">
      <c r="A764" s="183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5"/>
      <c r="N764" s="175"/>
      <c r="O764" s="175"/>
      <c r="P764" s="175"/>
      <c r="Q764" s="175"/>
      <c r="R764" s="175"/>
      <c r="S764" s="176"/>
      <c r="T764" s="176"/>
      <c r="U764" s="176"/>
      <c r="V764" s="176"/>
      <c r="W764" s="177"/>
      <c r="X764" s="177"/>
      <c r="Y764" s="177"/>
      <c r="Z764" s="177"/>
    </row>
    <row r="765" ht="15.75" customHeight="1">
      <c r="A765" s="183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5"/>
      <c r="N765" s="175"/>
      <c r="O765" s="175"/>
      <c r="P765" s="175"/>
      <c r="Q765" s="175"/>
      <c r="R765" s="175"/>
      <c r="S765" s="176"/>
      <c r="T765" s="176"/>
      <c r="U765" s="176"/>
      <c r="V765" s="176"/>
      <c r="W765" s="177"/>
      <c r="X765" s="177"/>
      <c r="Y765" s="177"/>
      <c r="Z765" s="177"/>
    </row>
    <row r="766" ht="15.75" customHeight="1">
      <c r="A766" s="183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5"/>
      <c r="N766" s="175"/>
      <c r="O766" s="175"/>
      <c r="P766" s="175"/>
      <c r="Q766" s="175"/>
      <c r="R766" s="175"/>
      <c r="S766" s="176"/>
      <c r="T766" s="176"/>
      <c r="U766" s="176"/>
      <c r="V766" s="176"/>
      <c r="W766" s="177"/>
      <c r="X766" s="177"/>
      <c r="Y766" s="177"/>
      <c r="Z766" s="177"/>
    </row>
    <row r="767" ht="15.75" customHeight="1">
      <c r="A767" s="183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5"/>
      <c r="N767" s="175"/>
      <c r="O767" s="175"/>
      <c r="P767" s="175"/>
      <c r="Q767" s="175"/>
      <c r="R767" s="175"/>
      <c r="S767" s="176"/>
      <c r="T767" s="176"/>
      <c r="U767" s="176"/>
      <c r="V767" s="176"/>
      <c r="W767" s="177"/>
      <c r="X767" s="177"/>
      <c r="Y767" s="177"/>
      <c r="Z767" s="177"/>
    </row>
    <row r="768" ht="15.75" customHeight="1">
      <c r="A768" s="183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5"/>
      <c r="N768" s="175"/>
      <c r="O768" s="175"/>
      <c r="P768" s="175"/>
      <c r="Q768" s="175"/>
      <c r="R768" s="175"/>
      <c r="S768" s="176"/>
      <c r="T768" s="176"/>
      <c r="U768" s="176"/>
      <c r="V768" s="176"/>
      <c r="W768" s="177"/>
      <c r="X768" s="177"/>
      <c r="Y768" s="177"/>
      <c r="Z768" s="177"/>
    </row>
    <row r="769" ht="15.75" customHeight="1">
      <c r="A769" s="183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5"/>
      <c r="N769" s="175"/>
      <c r="O769" s="175"/>
      <c r="P769" s="175"/>
      <c r="Q769" s="175"/>
      <c r="R769" s="175"/>
      <c r="S769" s="176"/>
      <c r="T769" s="176"/>
      <c r="U769" s="176"/>
      <c r="V769" s="176"/>
      <c r="W769" s="177"/>
      <c r="X769" s="177"/>
      <c r="Y769" s="177"/>
      <c r="Z769" s="177"/>
    </row>
    <row r="770" ht="15.75" customHeight="1">
      <c r="A770" s="183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5"/>
      <c r="N770" s="175"/>
      <c r="O770" s="175"/>
      <c r="P770" s="175"/>
      <c r="Q770" s="175"/>
      <c r="R770" s="175"/>
      <c r="S770" s="176"/>
      <c r="T770" s="176"/>
      <c r="U770" s="176"/>
      <c r="V770" s="176"/>
      <c r="W770" s="177"/>
      <c r="X770" s="177"/>
      <c r="Y770" s="177"/>
      <c r="Z770" s="177"/>
    </row>
    <row r="771" ht="15.75" customHeight="1">
      <c r="A771" s="183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5"/>
      <c r="N771" s="175"/>
      <c r="O771" s="175"/>
      <c r="P771" s="175"/>
      <c r="Q771" s="175"/>
      <c r="R771" s="175"/>
      <c r="S771" s="176"/>
      <c r="T771" s="176"/>
      <c r="U771" s="176"/>
      <c r="V771" s="176"/>
      <c r="W771" s="177"/>
      <c r="X771" s="177"/>
      <c r="Y771" s="177"/>
      <c r="Z771" s="177"/>
    </row>
    <row r="772" ht="15.75" customHeight="1">
      <c r="A772" s="183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5"/>
      <c r="N772" s="175"/>
      <c r="O772" s="175"/>
      <c r="P772" s="175"/>
      <c r="Q772" s="175"/>
      <c r="R772" s="175"/>
      <c r="S772" s="176"/>
      <c r="T772" s="176"/>
      <c r="U772" s="176"/>
      <c r="V772" s="176"/>
      <c r="W772" s="177"/>
      <c r="X772" s="177"/>
      <c r="Y772" s="177"/>
      <c r="Z772" s="177"/>
    </row>
    <row r="773" ht="15.75" customHeight="1">
      <c r="A773" s="183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5"/>
      <c r="N773" s="175"/>
      <c r="O773" s="175"/>
      <c r="P773" s="175"/>
      <c r="Q773" s="175"/>
      <c r="R773" s="175"/>
      <c r="S773" s="176"/>
      <c r="T773" s="176"/>
      <c r="U773" s="176"/>
      <c r="V773" s="176"/>
      <c r="W773" s="177"/>
      <c r="X773" s="177"/>
      <c r="Y773" s="177"/>
      <c r="Z773" s="177"/>
    </row>
    <row r="774" ht="15.75" customHeight="1">
      <c r="A774" s="183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5"/>
      <c r="N774" s="175"/>
      <c r="O774" s="175"/>
      <c r="P774" s="175"/>
      <c r="Q774" s="175"/>
      <c r="R774" s="175"/>
      <c r="S774" s="176"/>
      <c r="T774" s="176"/>
      <c r="U774" s="176"/>
      <c r="V774" s="176"/>
      <c r="W774" s="177"/>
      <c r="X774" s="177"/>
      <c r="Y774" s="177"/>
      <c r="Z774" s="177"/>
    </row>
    <row r="775" ht="15.75" customHeight="1">
      <c r="A775" s="183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5"/>
      <c r="N775" s="175"/>
      <c r="O775" s="175"/>
      <c r="P775" s="175"/>
      <c r="Q775" s="175"/>
      <c r="R775" s="175"/>
      <c r="S775" s="176"/>
      <c r="T775" s="176"/>
      <c r="U775" s="176"/>
      <c r="V775" s="176"/>
      <c r="W775" s="177"/>
      <c r="X775" s="177"/>
      <c r="Y775" s="177"/>
      <c r="Z775" s="177"/>
    </row>
    <row r="776" ht="15.75" customHeight="1">
      <c r="A776" s="183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5"/>
      <c r="N776" s="175"/>
      <c r="O776" s="175"/>
      <c r="P776" s="175"/>
      <c r="Q776" s="175"/>
      <c r="R776" s="175"/>
      <c r="S776" s="176"/>
      <c r="T776" s="176"/>
      <c r="U776" s="176"/>
      <c r="V776" s="176"/>
      <c r="W776" s="177"/>
      <c r="X776" s="177"/>
      <c r="Y776" s="177"/>
      <c r="Z776" s="177"/>
    </row>
    <row r="777" ht="15.75" customHeight="1">
      <c r="A777" s="183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5"/>
      <c r="N777" s="175"/>
      <c r="O777" s="175"/>
      <c r="P777" s="175"/>
      <c r="Q777" s="175"/>
      <c r="R777" s="175"/>
      <c r="S777" s="176"/>
      <c r="T777" s="176"/>
      <c r="U777" s="176"/>
      <c r="V777" s="176"/>
      <c r="W777" s="177"/>
      <c r="X777" s="177"/>
      <c r="Y777" s="177"/>
      <c r="Z777" s="177"/>
    </row>
    <row r="778" ht="15.75" customHeight="1">
      <c r="A778" s="183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5"/>
      <c r="N778" s="175"/>
      <c r="O778" s="175"/>
      <c r="P778" s="175"/>
      <c r="Q778" s="175"/>
      <c r="R778" s="175"/>
      <c r="S778" s="176"/>
      <c r="T778" s="176"/>
      <c r="U778" s="176"/>
      <c r="V778" s="176"/>
      <c r="W778" s="177"/>
      <c r="X778" s="177"/>
      <c r="Y778" s="177"/>
      <c r="Z778" s="177"/>
    </row>
    <row r="779" ht="15.75" customHeight="1">
      <c r="A779" s="183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5"/>
      <c r="N779" s="175"/>
      <c r="O779" s="175"/>
      <c r="P779" s="175"/>
      <c r="Q779" s="175"/>
      <c r="R779" s="175"/>
      <c r="S779" s="176"/>
      <c r="T779" s="176"/>
      <c r="U779" s="176"/>
      <c r="V779" s="176"/>
      <c r="W779" s="177"/>
      <c r="X779" s="177"/>
      <c r="Y779" s="177"/>
      <c r="Z779" s="177"/>
    </row>
    <row r="780" ht="15.75" customHeight="1">
      <c r="A780" s="183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5"/>
      <c r="N780" s="175"/>
      <c r="O780" s="175"/>
      <c r="P780" s="175"/>
      <c r="Q780" s="175"/>
      <c r="R780" s="175"/>
      <c r="S780" s="176"/>
      <c r="T780" s="176"/>
      <c r="U780" s="176"/>
      <c r="V780" s="176"/>
      <c r="W780" s="177"/>
      <c r="X780" s="177"/>
      <c r="Y780" s="177"/>
      <c r="Z780" s="177"/>
    </row>
    <row r="781" ht="15.75" customHeight="1">
      <c r="A781" s="183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5"/>
      <c r="N781" s="175"/>
      <c r="O781" s="175"/>
      <c r="P781" s="175"/>
      <c r="Q781" s="175"/>
      <c r="R781" s="175"/>
      <c r="S781" s="176"/>
      <c r="T781" s="176"/>
      <c r="U781" s="176"/>
      <c r="V781" s="176"/>
      <c r="W781" s="177"/>
      <c r="X781" s="177"/>
      <c r="Y781" s="177"/>
      <c r="Z781" s="177"/>
    </row>
    <row r="782" ht="15.75" customHeight="1">
      <c r="A782" s="183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5"/>
      <c r="N782" s="175"/>
      <c r="O782" s="175"/>
      <c r="P782" s="175"/>
      <c r="Q782" s="175"/>
      <c r="R782" s="175"/>
      <c r="S782" s="176"/>
      <c r="T782" s="176"/>
      <c r="U782" s="176"/>
      <c r="V782" s="176"/>
      <c r="W782" s="177"/>
      <c r="X782" s="177"/>
      <c r="Y782" s="177"/>
      <c r="Z782" s="177"/>
    </row>
    <row r="783" ht="15.75" customHeight="1">
      <c r="A783" s="183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5"/>
      <c r="N783" s="175"/>
      <c r="O783" s="175"/>
      <c r="P783" s="175"/>
      <c r="Q783" s="175"/>
      <c r="R783" s="175"/>
      <c r="S783" s="176"/>
      <c r="T783" s="176"/>
      <c r="U783" s="176"/>
      <c r="V783" s="176"/>
      <c r="W783" s="177"/>
      <c r="X783" s="177"/>
      <c r="Y783" s="177"/>
      <c r="Z783" s="177"/>
    </row>
    <row r="784" ht="15.75" customHeight="1">
      <c r="A784" s="183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5"/>
      <c r="N784" s="175"/>
      <c r="O784" s="175"/>
      <c r="P784" s="175"/>
      <c r="Q784" s="175"/>
      <c r="R784" s="175"/>
      <c r="S784" s="176"/>
      <c r="T784" s="176"/>
      <c r="U784" s="176"/>
      <c r="V784" s="176"/>
      <c r="W784" s="177"/>
      <c r="X784" s="177"/>
      <c r="Y784" s="177"/>
      <c r="Z784" s="177"/>
    </row>
    <row r="785" ht="15.75" customHeight="1">
      <c r="A785" s="183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5"/>
      <c r="N785" s="175"/>
      <c r="O785" s="175"/>
      <c r="P785" s="175"/>
      <c r="Q785" s="175"/>
      <c r="R785" s="175"/>
      <c r="S785" s="176"/>
      <c r="T785" s="176"/>
      <c r="U785" s="176"/>
      <c r="V785" s="176"/>
      <c r="W785" s="177"/>
      <c r="X785" s="177"/>
      <c r="Y785" s="177"/>
      <c r="Z785" s="177"/>
    </row>
    <row r="786" ht="15.75" customHeight="1">
      <c r="A786" s="183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5"/>
      <c r="N786" s="175"/>
      <c r="O786" s="175"/>
      <c r="P786" s="175"/>
      <c r="Q786" s="175"/>
      <c r="R786" s="175"/>
      <c r="S786" s="176"/>
      <c r="T786" s="176"/>
      <c r="U786" s="176"/>
      <c r="V786" s="176"/>
      <c r="W786" s="177"/>
      <c r="X786" s="177"/>
      <c r="Y786" s="177"/>
      <c r="Z786" s="177"/>
    </row>
    <row r="787" ht="15.75" customHeight="1">
      <c r="A787" s="183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5"/>
      <c r="N787" s="175"/>
      <c r="O787" s="175"/>
      <c r="P787" s="175"/>
      <c r="Q787" s="175"/>
      <c r="R787" s="175"/>
      <c r="S787" s="176"/>
      <c r="T787" s="176"/>
      <c r="U787" s="176"/>
      <c r="V787" s="176"/>
      <c r="W787" s="177"/>
      <c r="X787" s="177"/>
      <c r="Y787" s="177"/>
      <c r="Z787" s="177"/>
    </row>
    <row r="788" ht="15.75" customHeight="1">
      <c r="A788" s="183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5"/>
      <c r="N788" s="175"/>
      <c r="O788" s="175"/>
      <c r="P788" s="175"/>
      <c r="Q788" s="175"/>
      <c r="R788" s="175"/>
      <c r="S788" s="176"/>
      <c r="T788" s="176"/>
      <c r="U788" s="176"/>
      <c r="V788" s="176"/>
      <c r="W788" s="177"/>
      <c r="X788" s="177"/>
      <c r="Y788" s="177"/>
      <c r="Z788" s="177"/>
    </row>
    <row r="789" ht="15.75" customHeight="1">
      <c r="A789" s="183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5"/>
      <c r="N789" s="175"/>
      <c r="O789" s="175"/>
      <c r="P789" s="175"/>
      <c r="Q789" s="175"/>
      <c r="R789" s="175"/>
      <c r="S789" s="176"/>
      <c r="T789" s="176"/>
      <c r="U789" s="176"/>
      <c r="V789" s="176"/>
      <c r="W789" s="177"/>
      <c r="X789" s="177"/>
      <c r="Y789" s="177"/>
      <c r="Z789" s="177"/>
    </row>
    <row r="790" ht="15.75" customHeight="1">
      <c r="A790" s="183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5"/>
      <c r="N790" s="175"/>
      <c r="O790" s="175"/>
      <c r="P790" s="175"/>
      <c r="Q790" s="175"/>
      <c r="R790" s="175"/>
      <c r="S790" s="176"/>
      <c r="T790" s="176"/>
      <c r="U790" s="176"/>
      <c r="V790" s="176"/>
      <c r="W790" s="177"/>
      <c r="X790" s="177"/>
      <c r="Y790" s="177"/>
      <c r="Z790" s="177"/>
    </row>
    <row r="791" ht="15.75" customHeight="1">
      <c r="A791" s="183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5"/>
      <c r="N791" s="175"/>
      <c r="O791" s="175"/>
      <c r="P791" s="175"/>
      <c r="Q791" s="175"/>
      <c r="R791" s="175"/>
      <c r="S791" s="176"/>
      <c r="T791" s="176"/>
      <c r="U791" s="176"/>
      <c r="V791" s="176"/>
      <c r="W791" s="177"/>
      <c r="X791" s="177"/>
      <c r="Y791" s="177"/>
      <c r="Z791" s="177"/>
    </row>
    <row r="792" ht="15.75" customHeight="1">
      <c r="A792" s="183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5"/>
      <c r="N792" s="175"/>
      <c r="O792" s="175"/>
      <c r="P792" s="175"/>
      <c r="Q792" s="175"/>
      <c r="R792" s="175"/>
      <c r="S792" s="176"/>
      <c r="T792" s="176"/>
      <c r="U792" s="176"/>
      <c r="V792" s="176"/>
      <c r="W792" s="177"/>
      <c r="X792" s="177"/>
      <c r="Y792" s="177"/>
      <c r="Z792" s="177"/>
    </row>
    <row r="793" ht="15.75" customHeight="1">
      <c r="A793" s="183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5"/>
      <c r="N793" s="175"/>
      <c r="O793" s="175"/>
      <c r="P793" s="175"/>
      <c r="Q793" s="175"/>
      <c r="R793" s="175"/>
      <c r="S793" s="176"/>
      <c r="T793" s="176"/>
      <c r="U793" s="176"/>
      <c r="V793" s="176"/>
      <c r="W793" s="177"/>
      <c r="X793" s="177"/>
      <c r="Y793" s="177"/>
      <c r="Z793" s="177"/>
    </row>
    <row r="794" ht="15.75" customHeight="1">
      <c r="A794" s="183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5"/>
      <c r="N794" s="175"/>
      <c r="O794" s="175"/>
      <c r="P794" s="175"/>
      <c r="Q794" s="175"/>
      <c r="R794" s="175"/>
      <c r="S794" s="176"/>
      <c r="T794" s="176"/>
      <c r="U794" s="176"/>
      <c r="V794" s="176"/>
      <c r="W794" s="177"/>
      <c r="X794" s="177"/>
      <c r="Y794" s="177"/>
      <c r="Z794" s="177"/>
    </row>
    <row r="795" ht="15.75" customHeight="1">
      <c r="A795" s="183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5"/>
      <c r="N795" s="175"/>
      <c r="O795" s="175"/>
      <c r="P795" s="175"/>
      <c r="Q795" s="175"/>
      <c r="R795" s="175"/>
      <c r="S795" s="176"/>
      <c r="T795" s="176"/>
      <c r="U795" s="176"/>
      <c r="V795" s="176"/>
      <c r="W795" s="177"/>
      <c r="X795" s="177"/>
      <c r="Y795" s="177"/>
      <c r="Z795" s="177"/>
    </row>
    <row r="796" ht="15.75" customHeight="1">
      <c r="A796" s="183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5"/>
      <c r="N796" s="175"/>
      <c r="O796" s="175"/>
      <c r="P796" s="175"/>
      <c r="Q796" s="175"/>
      <c r="R796" s="175"/>
      <c r="S796" s="176"/>
      <c r="T796" s="176"/>
      <c r="U796" s="176"/>
      <c r="V796" s="176"/>
      <c r="W796" s="177"/>
      <c r="X796" s="177"/>
      <c r="Y796" s="177"/>
      <c r="Z796" s="177"/>
    </row>
    <row r="797" ht="15.75" customHeight="1">
      <c r="A797" s="183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5"/>
      <c r="N797" s="175"/>
      <c r="O797" s="175"/>
      <c r="P797" s="175"/>
      <c r="Q797" s="175"/>
      <c r="R797" s="175"/>
      <c r="S797" s="176"/>
      <c r="T797" s="176"/>
      <c r="U797" s="176"/>
      <c r="V797" s="176"/>
      <c r="W797" s="177"/>
      <c r="X797" s="177"/>
      <c r="Y797" s="177"/>
      <c r="Z797" s="177"/>
    </row>
    <row r="798" ht="15.75" customHeight="1">
      <c r="A798" s="183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5"/>
      <c r="N798" s="175"/>
      <c r="O798" s="175"/>
      <c r="P798" s="175"/>
      <c r="Q798" s="175"/>
      <c r="R798" s="175"/>
      <c r="S798" s="176"/>
      <c r="T798" s="176"/>
      <c r="U798" s="176"/>
      <c r="V798" s="176"/>
      <c r="W798" s="177"/>
      <c r="X798" s="177"/>
      <c r="Y798" s="177"/>
      <c r="Z798" s="177"/>
    </row>
    <row r="799" ht="15.75" customHeight="1">
      <c r="A799" s="183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5"/>
      <c r="N799" s="175"/>
      <c r="O799" s="175"/>
      <c r="P799" s="175"/>
      <c r="Q799" s="175"/>
      <c r="R799" s="175"/>
      <c r="S799" s="176"/>
      <c r="T799" s="176"/>
      <c r="U799" s="176"/>
      <c r="V799" s="176"/>
      <c r="W799" s="177"/>
      <c r="X799" s="177"/>
      <c r="Y799" s="177"/>
      <c r="Z799" s="177"/>
    </row>
    <row r="800" ht="15.75" customHeight="1">
      <c r="A800" s="183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5"/>
      <c r="N800" s="175"/>
      <c r="O800" s="175"/>
      <c r="P800" s="175"/>
      <c r="Q800" s="175"/>
      <c r="R800" s="175"/>
      <c r="S800" s="176"/>
      <c r="T800" s="176"/>
      <c r="U800" s="176"/>
      <c r="V800" s="176"/>
      <c r="W800" s="177"/>
      <c r="X800" s="177"/>
      <c r="Y800" s="177"/>
      <c r="Z800" s="177"/>
    </row>
    <row r="801" ht="15.75" customHeight="1">
      <c r="A801" s="183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5"/>
      <c r="N801" s="175"/>
      <c r="O801" s="175"/>
      <c r="P801" s="175"/>
      <c r="Q801" s="175"/>
      <c r="R801" s="175"/>
      <c r="S801" s="176"/>
      <c r="T801" s="176"/>
      <c r="U801" s="176"/>
      <c r="V801" s="176"/>
      <c r="W801" s="177"/>
      <c r="X801" s="177"/>
      <c r="Y801" s="177"/>
      <c r="Z801" s="177"/>
    </row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