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EstaPastaDeTrabalho"/>
  <mc:AlternateContent xmlns:mc="http://schemas.openxmlformats.org/markup-compatibility/2006">
    <mc:Choice Requires="x15">
      <x15ac:absPath xmlns:x15ac="http://schemas.microsoft.com/office/spreadsheetml/2010/11/ac" url="https://sebraepr-my.sharepoint.com/personal/igor_villar_sebrae_com_br/Documents/Área de Trabalho/"/>
    </mc:Choice>
  </mc:AlternateContent>
  <xr:revisionPtr revIDLastSave="2" documentId="8_{1F57A65C-2518-45FA-80ED-C6501AFBFB3F}" xr6:coauthVersionLast="47" xr6:coauthVersionMax="47" xr10:uidLastSave="{1CA34DD4-11FB-4D40-92E2-15FF54405F81}"/>
  <bookViews>
    <workbookView xWindow="-108" yWindow="-108" windowWidth="23256" windowHeight="12456" tabRatio="812" xr2:uid="{00000000-000D-0000-FFFF-FFFF00000000}"/>
  </bookViews>
  <sheets>
    <sheet name="INICIO" sheetId="21" r:id="rId1"/>
    <sheet name="DADOS" sheetId="20" r:id="rId2"/>
    <sheet name="FLUXO PROJETADO" sheetId="5" r:id="rId3"/>
    <sheet name="RESULTADO" sheetId="7" r:id="rId4"/>
    <sheet name="GARANTIAS" sheetId="19" r:id="rId5"/>
    <sheet name="GRÁFICOS" sheetId="6" state="hidden" r:id="rId6"/>
    <sheet name="MEMÓRIA" sheetId="13"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3" i="13" l="1"/>
  <c r="G52" i="13"/>
  <c r="G51" i="13"/>
  <c r="G50" i="13"/>
  <c r="G49" i="13"/>
  <c r="G48" i="13"/>
  <c r="G47" i="13"/>
  <c r="G46" i="13"/>
  <c r="G45" i="13"/>
  <c r="J8" i="7"/>
  <c r="G32" i="13"/>
  <c r="H32" i="13"/>
  <c r="G33" i="13"/>
  <c r="H33" i="13"/>
  <c r="P8" i="7"/>
  <c r="C35" i="13"/>
  <c r="C36" i="13"/>
  <c r="J7" i="7"/>
  <c r="D39" i="20"/>
  <c r="D53" i="20"/>
  <c r="D61" i="20"/>
  <c r="B55" i="13"/>
  <c r="H23" i="13" s="1"/>
  <c r="G34" i="13" l="1"/>
  <c r="H34" i="13"/>
  <c r="G38" i="13"/>
  <c r="G37" i="13"/>
  <c r="H38" i="13"/>
  <c r="H37" i="13"/>
  <c r="D11" i="19"/>
  <c r="C6" i="5"/>
  <c r="D6" i="5" s="1"/>
  <c r="E6" i="5" s="1"/>
  <c r="F6" i="5" s="1"/>
  <c r="G6" i="5" s="1"/>
  <c r="H6" i="5" s="1"/>
  <c r="I6" i="5" s="1"/>
  <c r="J6" i="5" s="1"/>
  <c r="K6" i="5" s="1"/>
  <c r="L6" i="5" s="1"/>
  <c r="M6" i="5" s="1"/>
  <c r="N6" i="5" s="1"/>
  <c r="O6" i="5" s="1"/>
  <c r="P6" i="5" s="1"/>
  <c r="Q6" i="5" s="1"/>
  <c r="R6" i="5" s="1"/>
  <c r="S6" i="5" s="1"/>
  <c r="T6" i="5" s="1"/>
  <c r="U6" i="5" s="1"/>
  <c r="V6" i="5" s="1"/>
  <c r="W6" i="5" s="1"/>
  <c r="X6" i="5" s="1"/>
  <c r="Y6" i="5" s="1"/>
  <c r="Z6" i="5" s="1"/>
  <c r="AA6" i="5" s="1"/>
  <c r="AB6" i="5" s="1"/>
  <c r="AC6" i="5" s="1"/>
  <c r="AD6" i="5" s="1"/>
  <c r="AE6" i="5" s="1"/>
  <c r="AF6" i="5" s="1"/>
  <c r="AG6" i="5" s="1"/>
  <c r="AH6" i="5" s="1"/>
  <c r="AI6" i="5" s="1"/>
  <c r="AJ6" i="5" s="1"/>
  <c r="AK6" i="5" s="1"/>
  <c r="AL6" i="5" s="1"/>
  <c r="AM6" i="5" s="1"/>
  <c r="AN6" i="5" s="1"/>
  <c r="AO6" i="5" s="1"/>
  <c r="AP6" i="5" s="1"/>
  <c r="AQ6" i="5" s="1"/>
  <c r="AR6" i="5" s="1"/>
  <c r="AS6" i="5" s="1"/>
  <c r="AT6" i="5" s="1"/>
  <c r="AU6" i="5" s="1"/>
  <c r="AV6" i="5" s="1"/>
  <c r="AW6" i="5" s="1"/>
  <c r="AX6" i="5" s="1"/>
  <c r="AY6" i="5" s="1"/>
  <c r="AZ6" i="5" s="1"/>
  <c r="BA6" i="5" s="1"/>
  <c r="BB6" i="5" s="1"/>
  <c r="BC6" i="5" s="1"/>
  <c r="BD6" i="5" s="1"/>
  <c r="BE6" i="5" s="1"/>
  <c r="BF6" i="5" s="1"/>
  <c r="BG6" i="5" s="1"/>
  <c r="BH6" i="5" s="1"/>
  <c r="BI6" i="5" s="1"/>
  <c r="BJ6" i="5" s="1"/>
  <c r="BK6" i="5" s="1"/>
  <c r="BL6" i="5" s="1"/>
  <c r="BM6" i="5" s="1"/>
  <c r="BN6" i="5" s="1"/>
  <c r="BO6" i="5" s="1"/>
  <c r="BP6" i="5" s="1"/>
  <c r="BQ6" i="5" s="1"/>
  <c r="BR6" i="5" s="1"/>
  <c r="BS6" i="5" s="1"/>
  <c r="BT6" i="5" s="1"/>
  <c r="BU6" i="5" s="1"/>
  <c r="BV6" i="5" s="1"/>
  <c r="BW6" i="5" s="1"/>
  <c r="BX6" i="5" s="1"/>
  <c r="BY6" i="5" s="1"/>
  <c r="BZ6" i="5" s="1"/>
  <c r="CA6" i="5" s="1"/>
  <c r="CB6" i="5" s="1"/>
  <c r="CC6" i="5" s="1"/>
  <c r="CD6" i="5" s="1"/>
  <c r="CE6" i="5" s="1"/>
  <c r="CF6" i="5" s="1"/>
  <c r="CG6" i="5" s="1"/>
  <c r="CH6" i="5" s="1"/>
  <c r="CI6" i="5" s="1"/>
  <c r="CJ6" i="5" s="1"/>
  <c r="CK6" i="5" s="1"/>
  <c r="CL6" i="5" s="1"/>
  <c r="CM6" i="5" s="1"/>
  <c r="CN6" i="5" s="1"/>
  <c r="CO6" i="5" s="1"/>
  <c r="CP6" i="5" s="1"/>
  <c r="CQ6" i="5" s="1"/>
  <c r="CR6" i="5" s="1"/>
  <c r="CS6" i="5" s="1"/>
  <c r="CT6" i="5" s="1"/>
  <c r="CU6" i="5" s="1"/>
  <c r="CV6" i="5" s="1"/>
  <c r="CW6" i="5" s="1"/>
  <c r="CX6" i="5" s="1"/>
  <c r="I34" i="13" l="1"/>
  <c r="G39" i="13"/>
  <c r="H39" i="13"/>
  <c r="CX10" i="5"/>
  <c r="CW10" i="5"/>
  <c r="CV10" i="5"/>
  <c r="CU10" i="5"/>
  <c r="CT10" i="5"/>
  <c r="CS10" i="5"/>
  <c r="CR10" i="5"/>
  <c r="CQ10" i="5"/>
  <c r="CP10" i="5"/>
  <c r="CO10" i="5"/>
  <c r="CN10" i="5"/>
  <c r="CM10" i="5"/>
  <c r="CL10" i="5"/>
  <c r="CK10" i="5"/>
  <c r="CJ10" i="5"/>
  <c r="CI10" i="5"/>
  <c r="CH10" i="5"/>
  <c r="CG10" i="5"/>
  <c r="CF10" i="5"/>
  <c r="CE10" i="5"/>
  <c r="CD10" i="5"/>
  <c r="CC10" i="5"/>
  <c r="CB10" i="5"/>
  <c r="CA10" i="5"/>
  <c r="BZ10" i="5"/>
  <c r="BY10" i="5"/>
  <c r="BX10" i="5"/>
  <c r="BW10" i="5"/>
  <c r="BV10" i="5"/>
  <c r="BU10" i="5"/>
  <c r="BT10" i="5"/>
  <c r="BS10" i="5"/>
  <c r="BR10" i="5"/>
  <c r="BQ10" i="5"/>
  <c r="BP10" i="5"/>
  <c r="BO10" i="5"/>
  <c r="BN10" i="5"/>
  <c r="BM10" i="5"/>
  <c r="BL10" i="5"/>
  <c r="BK10" i="5"/>
  <c r="BJ10" i="5"/>
  <c r="BI10" i="5"/>
  <c r="BH10" i="5"/>
  <c r="BG10" i="5"/>
  <c r="BF10" i="5"/>
  <c r="BE10" i="5"/>
  <c r="BD10" i="5"/>
  <c r="BC10" i="5"/>
  <c r="BB10" i="5"/>
  <c r="BA10" i="5"/>
  <c r="AZ10" i="5"/>
  <c r="AY10" i="5"/>
  <c r="AX10" i="5"/>
  <c r="AW10" i="5"/>
  <c r="AV10" i="5"/>
  <c r="AU10" i="5"/>
  <c r="AT10" i="5"/>
  <c r="AS10" i="5"/>
  <c r="AR10" i="5"/>
  <c r="AQ10" i="5"/>
  <c r="AP10" i="5"/>
  <c r="AO10" i="5"/>
  <c r="AN10" i="5"/>
  <c r="AM10" i="5"/>
  <c r="AL10" i="5"/>
  <c r="AK10" i="5"/>
  <c r="AJ10" i="5"/>
  <c r="AI10" i="5"/>
  <c r="AH10"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I39" i="13" l="1"/>
  <c r="F4" i="13"/>
  <c r="B71" i="13"/>
  <c r="D26" i="13" s="1"/>
  <c r="E7" i="7" l="1"/>
  <c r="A54" i="13"/>
  <c r="D31" i="13"/>
  <c r="H25" i="13" s="1"/>
  <c r="C6" i="7"/>
  <c r="A7" i="13" l="1"/>
  <c r="A14" i="13"/>
  <c r="A5" i="13"/>
  <c r="A9" i="13"/>
  <c r="A8" i="13"/>
  <c r="A6" i="13"/>
  <c r="A10" i="13" l="1"/>
  <c r="A70" i="13"/>
  <c r="B26" i="13"/>
  <c r="A48" i="13" l="1"/>
  <c r="A44" i="13"/>
  <c r="A49" i="13"/>
  <c r="A50" i="13"/>
  <c r="A51" i="13"/>
  <c r="A45" i="13"/>
  <c r="A53" i="13"/>
  <c r="A46" i="13"/>
  <c r="A47" i="13"/>
  <c r="A52" i="13"/>
  <c r="A67" i="13"/>
  <c r="A60" i="13"/>
  <c r="A68" i="13"/>
  <c r="A61" i="13"/>
  <c r="A69" i="13"/>
  <c r="A62" i="13"/>
  <c r="A64" i="13"/>
  <c r="A65" i="13"/>
  <c r="A66" i="13"/>
  <c r="A63" i="13"/>
  <c r="C16" i="13"/>
  <c r="F5" i="13"/>
  <c r="A43" i="13"/>
  <c r="A59" i="13"/>
  <c r="B27" i="13" l="1"/>
  <c r="E8" i="7"/>
  <c r="E27" i="13" l="1"/>
  <c r="E26" i="13"/>
  <c r="E9" i="7"/>
  <c r="B28" i="13"/>
  <c r="C26" i="13" l="1"/>
  <c r="C27" i="13"/>
  <c r="C9" i="5"/>
  <c r="C27" i="5" s="1"/>
  <c r="E11" i="7"/>
  <c r="D9" i="5" l="1"/>
  <c r="D27" i="5" s="1"/>
  <c r="D8" i="5"/>
  <c r="D28" i="13"/>
  <c r="H24" i="13" s="1"/>
  <c r="H26" i="13" s="1"/>
  <c r="E9" i="5" l="1"/>
  <c r="E27" i="5" s="1"/>
  <c r="P7" i="7"/>
  <c r="P9" i="7" s="1"/>
  <c r="E8" i="5"/>
  <c r="F9" i="5" l="1"/>
  <c r="F27" i="5" s="1"/>
  <c r="J9" i="7"/>
  <c r="J10" i="7" s="1"/>
  <c r="F8" i="5"/>
  <c r="G9" i="5" l="1"/>
  <c r="G27" i="5" s="1"/>
  <c r="J12" i="7"/>
  <c r="G8" i="5"/>
  <c r="H9" i="5" l="1"/>
  <c r="H27" i="5" s="1"/>
  <c r="H8" i="5"/>
  <c r="I9" i="5" l="1"/>
  <c r="I27" i="5" s="1"/>
  <c r="I8" i="5"/>
  <c r="J9" i="5" l="1"/>
  <c r="J27" i="5" s="1"/>
  <c r="J8" i="5"/>
  <c r="K9" i="5" l="1"/>
  <c r="K27" i="5" s="1"/>
  <c r="K8" i="5"/>
  <c r="L9" i="5" l="1"/>
  <c r="L27" i="5" s="1"/>
  <c r="L8" i="5"/>
  <c r="M9" i="5" l="1"/>
  <c r="M27" i="5" s="1"/>
  <c r="M8" i="5"/>
  <c r="N9" i="5" l="1"/>
  <c r="N27" i="5" s="1"/>
  <c r="N8" i="5"/>
  <c r="O9" i="5" l="1"/>
  <c r="O27" i="5" s="1"/>
  <c r="O8" i="5"/>
  <c r="P9" i="5" l="1"/>
  <c r="P27" i="5" s="1"/>
  <c r="P8" i="5"/>
  <c r="Q9" i="5" l="1"/>
  <c r="Q27" i="5" s="1"/>
  <c r="Q8" i="5"/>
  <c r="R9" i="5" l="1"/>
  <c r="R27" i="5" s="1"/>
  <c r="R8" i="5"/>
  <c r="S9" i="5" l="1"/>
  <c r="S27" i="5" s="1"/>
  <c r="S8" i="5"/>
  <c r="T9" i="5" l="1"/>
  <c r="T27" i="5" s="1"/>
  <c r="T8" i="5"/>
  <c r="U9" i="5" l="1"/>
  <c r="U27" i="5" s="1"/>
  <c r="U8" i="5"/>
  <c r="V9" i="5" l="1"/>
  <c r="V27" i="5" s="1"/>
  <c r="V8" i="5"/>
  <c r="W9" i="5" l="1"/>
  <c r="W27" i="5" s="1"/>
  <c r="W8" i="5"/>
  <c r="X9" i="5" l="1"/>
  <c r="X27" i="5" s="1"/>
  <c r="X8" i="5"/>
  <c r="Y9" i="5" l="1"/>
  <c r="Y27" i="5" s="1"/>
  <c r="Y8" i="5"/>
  <c r="Z9" i="5" l="1"/>
  <c r="Z27" i="5" s="1"/>
  <c r="Z8" i="5"/>
  <c r="AA9" i="5" l="1"/>
  <c r="AA27" i="5" s="1"/>
  <c r="AA8" i="5"/>
  <c r="AB9" i="5" l="1"/>
  <c r="AB27" i="5" s="1"/>
  <c r="AB8" i="5"/>
  <c r="AC9" i="5" l="1"/>
  <c r="AC27" i="5" s="1"/>
  <c r="AC8" i="5"/>
  <c r="AD9" i="5" l="1"/>
  <c r="AD27" i="5" s="1"/>
  <c r="AD8" i="5"/>
  <c r="AE9" i="5" l="1"/>
  <c r="AE27" i="5" s="1"/>
  <c r="AE8" i="5"/>
  <c r="AF9" i="5" l="1"/>
  <c r="AF27" i="5" s="1"/>
  <c r="AF8" i="5"/>
  <c r="AG9" i="5" l="1"/>
  <c r="AG27" i="5" s="1"/>
  <c r="AG8" i="5"/>
  <c r="AH9" i="5" l="1"/>
  <c r="AH27" i="5" s="1"/>
  <c r="AH8" i="5"/>
  <c r="AI9" i="5" l="1"/>
  <c r="AI27" i="5" s="1"/>
  <c r="AI8" i="5"/>
  <c r="AJ9" i="5" l="1"/>
  <c r="AJ27" i="5" s="1"/>
  <c r="AJ8" i="5"/>
  <c r="AK9" i="5" l="1"/>
  <c r="AK27" i="5" s="1"/>
  <c r="AK8" i="5"/>
  <c r="AL9" i="5" l="1"/>
  <c r="AL27" i="5" s="1"/>
  <c r="AL8" i="5"/>
  <c r="AM9" i="5" l="1"/>
  <c r="AM27" i="5" s="1"/>
  <c r="AM8" i="5"/>
  <c r="AN9" i="5" l="1"/>
  <c r="AN27" i="5" s="1"/>
  <c r="AN8" i="5"/>
  <c r="AO9" i="5" l="1"/>
  <c r="AO27" i="5" s="1"/>
  <c r="AO8" i="5"/>
  <c r="AP9" i="5" l="1"/>
  <c r="AP27" i="5" s="1"/>
  <c r="AP8" i="5"/>
  <c r="AQ9" i="5" l="1"/>
  <c r="AQ27" i="5" s="1"/>
  <c r="AQ8" i="5"/>
  <c r="AR9" i="5" l="1"/>
  <c r="AR27" i="5" s="1"/>
  <c r="AR8" i="5"/>
  <c r="AS9" i="5" l="1"/>
  <c r="AS27" i="5" s="1"/>
  <c r="AS8" i="5"/>
  <c r="AT9" i="5" l="1"/>
  <c r="AT27" i="5" s="1"/>
  <c r="AT8" i="5"/>
  <c r="AU9" i="5" l="1"/>
  <c r="AU27" i="5" s="1"/>
  <c r="AU8" i="5"/>
  <c r="AV9" i="5" l="1"/>
  <c r="AV27" i="5" s="1"/>
  <c r="AV8" i="5"/>
  <c r="AW9" i="5" l="1"/>
  <c r="AW27" i="5" s="1"/>
  <c r="AW8" i="5"/>
  <c r="AX9" i="5" l="1"/>
  <c r="AX27" i="5" s="1"/>
  <c r="AX8" i="5"/>
  <c r="AY9" i="5" l="1"/>
  <c r="AY27" i="5" s="1"/>
  <c r="AY8" i="5"/>
  <c r="AZ9" i="5" l="1"/>
  <c r="AZ27" i="5" s="1"/>
  <c r="AZ8" i="5"/>
  <c r="BA9" i="5" l="1"/>
  <c r="BA27" i="5" s="1"/>
  <c r="BA8" i="5"/>
  <c r="BB9" i="5" l="1"/>
  <c r="BB27" i="5" s="1"/>
  <c r="BB8" i="5"/>
  <c r="BC9" i="5" l="1"/>
  <c r="BC27" i="5" s="1"/>
  <c r="BC8" i="5"/>
  <c r="BD9" i="5" l="1"/>
  <c r="BD27" i="5" s="1"/>
  <c r="BD8" i="5"/>
  <c r="BE9" i="5" l="1"/>
  <c r="BE27" i="5" s="1"/>
  <c r="BE8" i="5"/>
  <c r="BF9" i="5" l="1"/>
  <c r="BF27" i="5" s="1"/>
  <c r="BF8" i="5"/>
  <c r="BG9" i="5" l="1"/>
  <c r="BG27" i="5" s="1"/>
  <c r="BG8" i="5"/>
  <c r="BH9" i="5" l="1"/>
  <c r="BH27" i="5" s="1"/>
  <c r="BH8" i="5"/>
  <c r="BI9" i="5" l="1"/>
  <c r="BI27" i="5" s="1"/>
  <c r="BI8" i="5"/>
  <c r="BJ9" i="5" l="1"/>
  <c r="BJ27" i="5" s="1"/>
  <c r="BJ8" i="5"/>
  <c r="BK9" i="5" l="1"/>
  <c r="BK27" i="5" s="1"/>
  <c r="BK8" i="5"/>
  <c r="BL9" i="5" l="1"/>
  <c r="BL27" i="5" s="1"/>
  <c r="BL8" i="5"/>
  <c r="BM9" i="5" l="1"/>
  <c r="BM27" i="5" s="1"/>
  <c r="BM8" i="5"/>
  <c r="BN9" i="5" l="1"/>
  <c r="BN27" i="5" s="1"/>
  <c r="BN8" i="5"/>
  <c r="BO9" i="5" l="1"/>
  <c r="BO27" i="5" s="1"/>
  <c r="BO8" i="5"/>
  <c r="BP9" i="5" l="1"/>
  <c r="BP27" i="5" s="1"/>
  <c r="BP8" i="5"/>
  <c r="BQ9" i="5" l="1"/>
  <c r="BQ27" i="5" s="1"/>
  <c r="BQ8" i="5"/>
  <c r="BR9" i="5" l="1"/>
  <c r="BR27" i="5" s="1"/>
  <c r="BR8" i="5"/>
  <c r="BS9" i="5" l="1"/>
  <c r="BS27" i="5" s="1"/>
  <c r="BS8" i="5"/>
  <c r="BT9" i="5" l="1"/>
  <c r="BT27" i="5" s="1"/>
  <c r="BT8" i="5"/>
  <c r="BU9" i="5" l="1"/>
  <c r="BU27" i="5" s="1"/>
  <c r="BU8" i="5"/>
  <c r="BV9" i="5" l="1"/>
  <c r="BV27" i="5" s="1"/>
  <c r="BV8" i="5"/>
  <c r="BW9" i="5" l="1"/>
  <c r="BW27" i="5" s="1"/>
  <c r="BW8" i="5"/>
  <c r="BX9" i="5" l="1"/>
  <c r="BX27" i="5" s="1"/>
  <c r="BX8" i="5"/>
  <c r="BY9" i="5" l="1"/>
  <c r="BY27" i="5" s="1"/>
  <c r="BY8" i="5"/>
  <c r="BZ9" i="5"/>
  <c r="BZ27" i="5" s="1"/>
  <c r="BZ8" i="5" l="1"/>
  <c r="CA9" i="5"/>
  <c r="CA27" i="5" s="1"/>
  <c r="CA8" i="5" l="1"/>
  <c r="CB9" i="5"/>
  <c r="CB27" i="5" s="1"/>
  <c r="CB8" i="5" l="1"/>
  <c r="CC9" i="5"/>
  <c r="CC27" i="5" s="1"/>
  <c r="CC8" i="5" l="1"/>
  <c r="CD9" i="5"/>
  <c r="CD27" i="5" s="1"/>
  <c r="CD8" i="5" l="1"/>
  <c r="CE9" i="5"/>
  <c r="CE27" i="5" s="1"/>
  <c r="CE8" i="5" l="1"/>
  <c r="CF9" i="5"/>
  <c r="CF27" i="5" s="1"/>
  <c r="CF8" i="5" l="1"/>
  <c r="CG9" i="5"/>
  <c r="CG27" i="5" s="1"/>
  <c r="CG8" i="5" l="1"/>
  <c r="CH9" i="5"/>
  <c r="CH27" i="5" s="1"/>
  <c r="CH8" i="5" l="1"/>
  <c r="CI9" i="5"/>
  <c r="CI27" i="5" s="1"/>
  <c r="CI8" i="5" l="1"/>
  <c r="CJ9" i="5"/>
  <c r="CJ27" i="5" s="1"/>
  <c r="CJ8" i="5" l="1"/>
  <c r="CK9" i="5"/>
  <c r="CK27" i="5" s="1"/>
  <c r="CK8" i="5" l="1"/>
  <c r="CL9" i="5"/>
  <c r="CL27" i="5" s="1"/>
  <c r="CL8" i="5" l="1"/>
  <c r="CM9" i="5"/>
  <c r="CM27" i="5" s="1"/>
  <c r="CM8" i="5" l="1"/>
  <c r="CN9" i="5"/>
  <c r="CN27" i="5" s="1"/>
  <c r="CN8" i="5" l="1"/>
  <c r="CO9" i="5"/>
  <c r="CO27" i="5" s="1"/>
  <c r="CO8" i="5" l="1"/>
  <c r="CP9" i="5"/>
  <c r="CP27" i="5" s="1"/>
  <c r="CP8" i="5" l="1"/>
  <c r="CQ9" i="5"/>
  <c r="CQ27" i="5" s="1"/>
  <c r="CQ8" i="5" l="1"/>
  <c r="CR9" i="5"/>
  <c r="CR27" i="5" s="1"/>
  <c r="CR8" i="5" l="1"/>
  <c r="CS9" i="5"/>
  <c r="CS27" i="5" s="1"/>
  <c r="CS8" i="5" l="1"/>
  <c r="CT9" i="5"/>
  <c r="CT27" i="5" s="1"/>
  <c r="CT8" i="5" l="1"/>
  <c r="CU9" i="5"/>
  <c r="CU27" i="5" s="1"/>
  <c r="CU8" i="5" l="1"/>
  <c r="CV9" i="5"/>
  <c r="CV27" i="5" s="1"/>
  <c r="CV8" i="5" l="1"/>
  <c r="CW9" i="5"/>
  <c r="CW27" i="5" s="1"/>
  <c r="CW8" i="5" l="1"/>
  <c r="CX9" i="5"/>
  <c r="CX27" i="5" s="1"/>
  <c r="CX8"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André Wehbe</author>
  </authors>
  <commentList>
    <comment ref="C8" authorId="0" shapeId="0" xr:uid="{482E62A9-2C4E-407F-A60E-88A6DA2623B7}">
      <text>
        <r>
          <rPr>
            <sz val="9"/>
            <color indexed="81"/>
            <rFont val="Segoe UI"/>
            <family val="2"/>
          </rPr>
          <t xml:space="preserve">Para negócios em funcionamento, lance o valor médio mensal das vendas dos últimos três meses.
Se você está planejando um novo negócio, lance o valor da meta estabelecida para a receita mensal. 
</t>
        </r>
      </text>
    </comment>
    <comment ref="C9" authorId="0" shapeId="0" xr:uid="{A596D693-EAEF-4467-B7DC-BA86665CCCDF}">
      <text>
        <r>
          <rPr>
            <sz val="9"/>
            <color indexed="81"/>
            <rFont val="Segoe UI"/>
            <family val="2"/>
          </rPr>
          <t xml:space="preserve">Para um comércio, este é o valor do custo de aquisição das mercadorias vendidas.
Para negócios em funcionamento, use o valor médio dos últimos três meses.
Se você está planejando um novo negócio, lance o custo com mercadorias de acordo com a meta estabelecida para as vendas mensais.
</t>
        </r>
      </text>
    </comment>
    <comment ref="C12" authorId="0" shapeId="0" xr:uid="{98DF81B8-5705-420F-9D76-D462A66DBDB8}">
      <text>
        <r>
          <rPr>
            <sz val="9"/>
            <color indexed="81"/>
            <rFont val="Segoe UI"/>
            <family val="2"/>
          </rPr>
          <t>São os custos que acompanham as mudanças nas vendas.</t>
        </r>
      </text>
    </comment>
    <comment ref="D12" authorId="0" shapeId="0" xr:uid="{A8162212-6057-4B27-B7CC-D804399854CD}">
      <text>
        <r>
          <rPr>
            <sz val="9"/>
            <color indexed="81"/>
            <rFont val="Segoe UI"/>
            <family val="2"/>
          </rPr>
          <t>Taxas percentuais de cada item.</t>
        </r>
      </text>
    </comment>
    <comment ref="E12" authorId="0" shapeId="0" xr:uid="{6AECA4AB-41C6-4F73-A8B5-70584655E38C}">
      <text>
        <r>
          <rPr>
            <sz val="9"/>
            <color indexed="81"/>
            <rFont val="Segoe UI"/>
            <family val="2"/>
          </rPr>
          <t>Atenção: a soma dos percentuais lançados PODE SER DIFERENTE de 100%.</t>
        </r>
      </text>
    </comment>
    <comment ref="C20" authorId="0" shapeId="0" xr:uid="{41D18C0D-5EEB-410C-A491-CFFACE0D01A8}">
      <text>
        <r>
          <rPr>
            <sz val="9"/>
            <color indexed="81"/>
            <rFont val="Segoe UI"/>
            <family val="2"/>
          </rPr>
          <t>Neste campo, lance a soma de todos os itens de custos fixos mensais. Por exemplo: aluguel, condomínio, energia, água, telefonia, internet, prolabore, salários, contabilidade, combustível, manutenção, taxas fixas, impostos fixos (MEI) etc.
Para negócios em funcionamento, lance o valor médio dos custos fixos nos últimos três meses.
Se você está planejando um novo negócio, lance o valor dos custos fixos que serão necessários para a empresa entrar em funcionamento e conseguir atingir as metas estabelecidas para as vendas mensais.</t>
        </r>
      </text>
    </comment>
    <comment ref="C22" authorId="0" shapeId="0" xr:uid="{8D7B63FD-78F1-4566-9CF9-B0E03E5C8A0F}">
      <text>
        <r>
          <rPr>
            <sz val="9"/>
            <color indexed="81"/>
            <rFont val="Segoe UI"/>
            <family val="2"/>
          </rPr>
          <t xml:space="preserve">Valor dos móveis, equipamentos, máquinas, instalações etc. Se você está planejando um novo negócio, lance o valor do investimento que será necessário para a empresa entrar em funcionamento e conseguir atingir as metas estabelecidas para as vendas mensais.
</t>
        </r>
      </text>
    </comment>
    <comment ref="C23" authorId="0" shapeId="0" xr:uid="{3D73C0F5-B417-42E6-8BD4-8DCE5FD8551C}">
      <text>
        <r>
          <rPr>
            <sz val="9"/>
            <color indexed="81"/>
            <rFont val="Segoe UI"/>
            <family val="2"/>
          </rPr>
          <t>Valor da soma de todo dinheiro que a empresa tem guardado para fazer frente aos pagamentos dos seus custos quando falta dinheiro no caixa. É o investimento financeiro da empresa.</t>
        </r>
      </text>
    </comment>
    <comment ref="D27" authorId="0" shapeId="0" xr:uid="{904A3558-EDC8-481C-97AB-5C9282A7849A}">
      <text>
        <r>
          <rPr>
            <sz val="9"/>
            <color indexed="81"/>
            <rFont val="Segoe UI"/>
            <family val="2"/>
          </rPr>
          <t xml:space="preserve">Atenção: a soma dos percentuais lançados DEVE SER IGUAL a 100%.
</t>
        </r>
      </text>
    </comment>
    <comment ref="D41" authorId="0" shapeId="0" xr:uid="{2E5E652B-4154-44CB-A948-4778AB4CC8DC}">
      <text>
        <r>
          <rPr>
            <sz val="9"/>
            <color indexed="81"/>
            <rFont val="Segoe UI"/>
            <family val="2"/>
          </rPr>
          <t xml:space="preserve">Levando em conta os prazos obtidos com seus fornecedores, preencha com os percentuais das Compras referentes a cada modalidade de pagamento. 
Atenção: a soma dos percentuais lançados DEVE SER IGUAL a 100%.
</t>
        </r>
      </text>
    </comment>
    <comment ref="C55" authorId="0" shapeId="0" xr:uid="{CC0834B3-FA12-401F-A466-8C17202D7198}">
      <text>
        <r>
          <rPr>
            <sz val="9"/>
            <color indexed="81"/>
            <rFont val="Segoe UI"/>
            <family val="2"/>
          </rPr>
          <t>Este é o tempo (em média) que as mercadorias ficam paradas no seu estoque. Uma maneira de estimar este valor é a partir do tempo entre cada compra de mercadoria.
Por exemplo:
Mercadorias que são compradas diariamente ficam 1 dia paradas no estoque.
Mercadorias que são compradas semanalmente ficam (em média) 3,5 dias paradas no estoque.
Mercadorias que são compradas mensalmente ficam (em média) 15 dias paradas no estoque.
Atenção: a soma dos percentuais lançados DEVE SER IGUAL a 100%.
Se você ainda não tem estas informações sobre o seu negócio, preencha com uma média geral estimada para o tempo que as mercadorias ficam no seu estoque e o '% das compras' com um percentual de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IGOR LEMOS VILLAR</author>
    <author>André</author>
  </authors>
  <commentList>
    <comment ref="C6" authorId="0" shapeId="0" xr:uid="{751B89C7-868F-47EB-96DB-F2F213F49148}">
      <text>
        <r>
          <rPr>
            <sz val="9"/>
            <color indexed="81"/>
            <rFont val="Segoe UI"/>
            <family val="2"/>
          </rPr>
          <t xml:space="preserve">As datas da tabela são atualizadas automaticamente. Por isso é necessário que você atualize os lançamentos para que a última parcela de cada dívida esteja lançada no mês/ano correto.
</t>
        </r>
      </text>
    </comment>
    <comment ref="C8" authorId="1" shapeId="0" xr:uid="{55BB6199-7A50-4122-AD66-947F0814DAD0}">
      <text>
        <r>
          <rPr>
            <sz val="9"/>
            <color indexed="81"/>
            <rFont val="Segoe UI"/>
            <family val="2"/>
          </rPr>
          <t xml:space="preserve">Lance o saldo atual do caixa da empresa. 
Lance somente o valor em dinheiro que está disponível na conta(s) corrente(s) utilizada no dia a dia. 
Caso você tenha uma reserva para capital de giro (Capital de Giro Próprio) NÃO lance aqui.
Lembre-se, a reserva para capital de giro deve ficar em uma conta separa da conta corrente do dia a dia. Mantenha seus recursos para capital de giro em uma conta poupança ou em uma conta de investimento com rendimentos mensais e de fácil movimentação (alta liquidez). Pois, caso você precise de capital giro com urgência, você poderá resgatar dinheiro com rapidez.
</t>
        </r>
      </text>
    </comment>
    <comment ref="B10" authorId="1" shapeId="0" xr:uid="{1289BE04-75DF-47A5-8612-B8D5D1B4567D}">
      <text>
        <r>
          <rPr>
            <sz val="9"/>
            <color indexed="81"/>
            <rFont val="Segoe UI"/>
            <family val="2"/>
          </rPr>
          <t xml:space="preserve">Nos campos abaixo lance as dívidas que já existem e que já estão parceladas, como financiamentos bancários ou empréstimos com parentes.
Lance também os parcelamentos de investimentos como reformas, aquisição de equipamentos, veículos etc.
Utilize uma linha para cada dívida e lance os valores das parcelas no campo correspondente ao mês de vencimento de cada uma delas.
IMPORTANTE: 
Em uma das linhas, lance as parcelas do crédito (empréstimo/financiamento) que você pretende contratar. 
Em seguida faça uma análise nos valores da sua Capacidade de Pagamento mensal.
Verifique se o lucro do seu negócio, atual ou projetado, será capaz de suportar o parcelamento do seu endividamento total.
ATENÇÃO! 
É indispensável que, a cada mês, você atualize os lançamentos desta tabela para verificar se as datas de vencimento das parcelas das dívidas estão de acordo com as datas da tabela.
.
As datas da tabela são atualizadas automaticamente, por isso é necessário que você atualize os lançamentos, para que a última parcela de cada dívida esteja lançada no mês/ano corretos.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IGOR LEMOS VILLAR</author>
  </authors>
  <commentList>
    <comment ref="M9" authorId="0" shapeId="0" xr:uid="{30CDEC84-221C-454E-8890-450F111DC2FA}">
      <text>
        <r>
          <rPr>
            <sz val="9"/>
            <color indexed="81"/>
            <rFont val="Segoe UI"/>
            <family val="2"/>
          </rPr>
          <t>Lembre-se que você pode formar o seu Capital de Giro com recursos próprios ou com recursos financiados.</t>
        </r>
      </text>
    </comment>
    <comment ref="P12" authorId="0" shapeId="0" xr:uid="{48CB25A2-EBB6-4D9F-958E-E0A566F3CAE7}">
      <text>
        <r>
          <rPr>
            <sz val="9"/>
            <color indexed="81"/>
            <rFont val="Segoe UI"/>
            <family val="2"/>
          </rPr>
          <t xml:space="preserve">Ao lançar um valor percentual você simulará uma variação geral nas quantidades vendidas e consequentemente irá alterar os indicadores de resultado apresentados neste painel.
Use este campo para variar percentualmente as vendas da empresa e simular cenários diferentes para os seus resultados financeiros.
Observe a mudança nos valores de todos os indicadores apresentados. 
Faça exercícios de planejamento e utilize-os para orientar suas ações empreendedoras, estabelecendo metas que podem ser atingidas por meio do aumento das vendas (RECEITA TOTAL). 
Por exemplo, você pode estimar o aumento necessário nas vendas que o ajudará a atingir uma determinada meta de Lucro. 
</t>
        </r>
      </text>
    </comment>
    <comment ref="P13" authorId="0" shapeId="0" xr:uid="{F5FC0448-AC86-4639-9620-250FAED39609}">
      <text>
        <r>
          <rPr>
            <sz val="9"/>
            <color indexed="81"/>
            <rFont val="Segoe UI"/>
            <family val="2"/>
          </rPr>
          <t>Ao lançar um valor percentual você simulará uma variação geral nos preços de venda e consequentemente irá alterar os indicadores de resultado apresentados neste painel.
Use este campo para variar percentualmente os preços de venda e simular cenários diferentes para os seus resultados financeiros.
Observe a mudança nos valores de todos os indicadores apresentados. 
Faça exercícios de planejamento e utilize-os para orientar suas ações empreendedoras, estabelecendo metas que podem ser atingidas por meio do aumento dos preços de venda.
Por exemplo, você pode estimar o aumento médio necessário nos preços de venda que o ajudará a atingir uma determinada meta de Lucro. Contudo, saiba que os preços de venda praticados são fortemente influenciados por fatores de mercado. Por isso, procure fundamentar suas análises e o seu planejamento financeiro com observações sobre os preços de produtos e/ou serviços similares ou substitutos aos seus que são praticados no mercado. Observe a concorrência.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André Wehbe</author>
  </authors>
  <commentList>
    <comment ref="D8" authorId="0" shapeId="0" xr:uid="{B26CA377-67BD-472B-BC8F-2382FD02C18A}">
      <text>
        <r>
          <rPr>
            <sz val="9"/>
            <color indexed="81"/>
            <rFont val="Segoe UI"/>
            <family val="2"/>
          </rPr>
          <t>Lance o valor do financiamento pretendido.</t>
        </r>
      </text>
    </comment>
    <comment ref="D9" authorId="0" shapeId="0" xr:uid="{BD61E857-C345-4EFA-9A0A-A1C743111AF5}">
      <text>
        <r>
          <rPr>
            <sz val="9"/>
            <color indexed="81"/>
            <rFont val="Segoe UI"/>
            <family val="2"/>
          </rPr>
          <t xml:space="preserve">Lance o valor total das garantias exigidas pelo banco.
</t>
        </r>
      </text>
    </comment>
    <comment ref="D10" authorId="0" shapeId="0" xr:uid="{948C2645-25AE-4CA8-AE7C-A2E9B718EAFE}">
      <text>
        <r>
          <rPr>
            <sz val="9"/>
            <color indexed="81"/>
            <rFont val="Segoe UI"/>
            <family val="2"/>
          </rPr>
          <t xml:space="preserve">Lance aqui o valor de aval do FAMPE.
</t>
        </r>
      </text>
    </comment>
  </commentList>
</comments>
</file>

<file path=xl/sharedStrings.xml><?xml version="1.0" encoding="utf-8"?>
<sst xmlns="http://schemas.openxmlformats.org/spreadsheetml/2006/main" count="122" uniqueCount="108">
  <si>
    <t>prazo médio de recebimentos-clientes</t>
  </si>
  <si>
    <t>prazo médio de pagamentos</t>
  </si>
  <si>
    <t>prazo médio de permanência de estoques</t>
  </si>
  <si>
    <t>DIAS</t>
  </si>
  <si>
    <t>TOTAL</t>
  </si>
  <si>
    <t>$</t>
  </si>
  <si>
    <t>CUSTOS</t>
  </si>
  <si>
    <t>% DO CUSTO TOTAL</t>
  </si>
  <si>
    <t>R$</t>
  </si>
  <si>
    <t>PRAZO MÉDIO OBTIDO</t>
  </si>
  <si>
    <t>PRAZO MÉDIO DE GIRO DO ESTOQUE</t>
  </si>
  <si>
    <t>CICLO FINANCEIRO</t>
  </si>
  <si>
    <t>% DA RECEITA TOTAL</t>
  </si>
  <si>
    <t>CUSTOS INDIRETOS VARIÁVEIS</t>
  </si>
  <si>
    <t>%CT</t>
  </si>
  <si>
    <t>CICLO FINANCEIRO E NECESSIDADE DE CAPITAL DE GIRO</t>
  </si>
  <si>
    <t>POLÍTICA DE PRAZOS</t>
  </si>
  <si>
    <t>PRODUTOS</t>
  </si>
  <si>
    <t>FORNECEDORES</t>
  </si>
  <si>
    <t>% DAS COMPRAS</t>
  </si>
  <si>
    <t>CUSTOS COM MERCADORIAS</t>
  </si>
  <si>
    <t>CUSTOS COM SERVIÇOS</t>
  </si>
  <si>
    <t>CAPACIDADE MENSAL DE PAGAMENTO</t>
  </si>
  <si>
    <t>SAÍDAS (reembolsos)</t>
  </si>
  <si>
    <t>COMPLEMENTO NECESSÁRIO DE GARANTIAS</t>
  </si>
  <si>
    <t>% DA RECEITA</t>
  </si>
  <si>
    <t>PRAZO MÉDIO CONCEDIDO</t>
  </si>
  <si>
    <t>VENDAS</t>
  </si>
  <si>
    <t>SERVIÇOS</t>
  </si>
  <si>
    <t>CUSTOS DIRETOS (mercadorias)</t>
  </si>
  <si>
    <t>CUSTOS INDIRETOS (serviços)</t>
  </si>
  <si>
    <t>FAMPE 80%</t>
  </si>
  <si>
    <t>RECEITA TOTAL PROJETADA</t>
  </si>
  <si>
    <t>CUSTO COM MERCADORIAS PROJETADO</t>
  </si>
  <si>
    <t>QUANTIDADE</t>
  </si>
  <si>
    <t>QUANTIDADE MULTIPLICADA</t>
  </si>
  <si>
    <t>%RT</t>
  </si>
  <si>
    <t>CUSTO COM MERCADORIAS ATUAL</t>
  </si>
  <si>
    <t>RECEITA TOTAL ATUAL</t>
  </si>
  <si>
    <t>RESULTADO</t>
  </si>
  <si>
    <t>PRAZOS DE RECEBIMENTO</t>
  </si>
  <si>
    <t>PRAZOS DE PAGAMENTO</t>
  </si>
  <si>
    <t>GIRO DO ESTOQUE (em dias)</t>
  </si>
  <si>
    <t>FINANCIAMENTO DE EQUIPAMENTO</t>
  </si>
  <si>
    <t>GARANTIAS EXIGIDAS PELO BANCO</t>
  </si>
  <si>
    <t>FINANCIAMENTO</t>
  </si>
  <si>
    <t>GARANTIAS</t>
  </si>
  <si>
    <t>% TAXAS</t>
  </si>
  <si>
    <t>FLUXO DE CAIXA PROJETADO</t>
  </si>
  <si>
    <t>PARCELAMENTO DE IMPOSTOS</t>
  </si>
  <si>
    <t>INVESTIMENTO</t>
  </si>
  <si>
    <t>SALDO</t>
  </si>
  <si>
    <t>ENTRADAS (lucro operacional)</t>
  </si>
  <si>
    <t>PAGAMENTO À VISTA</t>
  </si>
  <si>
    <t>PAGAMENTO EM 3X</t>
  </si>
  <si>
    <t>PAGAMENTO EM 2X</t>
  </si>
  <si>
    <t>PAGAMENTO EM 4X</t>
  </si>
  <si>
    <t>PAGAMENTO EM 5X</t>
  </si>
  <si>
    <t>PAGAMENTO EM 6X</t>
  </si>
  <si>
    <t>PAGAMENTO EM 7X</t>
  </si>
  <si>
    <t>PAGAMENTO EM 8X</t>
  </si>
  <si>
    <t>PAGAMENTO EM 9X</t>
  </si>
  <si>
    <t>PAGAMENTO EM 10X</t>
  </si>
  <si>
    <t>PAGAMENTO EM 30DIAS</t>
  </si>
  <si>
    <t>MÉDIA MENSAL</t>
  </si>
  <si>
    <t>Receita total</t>
  </si>
  <si>
    <t>Custo com mercadorias</t>
  </si>
  <si>
    <t>Recebimento à vista</t>
  </si>
  <si>
    <t>Recebimento em 30 dias</t>
  </si>
  <si>
    <t>Recebimento em 2x</t>
  </si>
  <si>
    <t>Recebimento em 3x</t>
  </si>
  <si>
    <t>Recebimento em 4x</t>
  </si>
  <si>
    <t>Recebimento em 5x</t>
  </si>
  <si>
    <t>Recebimento em 6x</t>
  </si>
  <si>
    <t>Recebimento em 7x</t>
  </si>
  <si>
    <t>Recebimento em 8x</t>
  </si>
  <si>
    <t>Recebimento em 9x</t>
  </si>
  <si>
    <t>Recebimento em 10x</t>
  </si>
  <si>
    <t>Taxa de cartão de débito (média)</t>
  </si>
  <si>
    <t>Taxa de cartão de crédito (média)</t>
  </si>
  <si>
    <t>Comissões</t>
  </si>
  <si>
    <t>Impostos</t>
  </si>
  <si>
    <t>Outros</t>
  </si>
  <si>
    <t>Custos indiretos fixos</t>
  </si>
  <si>
    <t>Investimento fixo</t>
  </si>
  <si>
    <t>Capital de Giro próprio</t>
  </si>
  <si>
    <t>CAPITAL DE GIRO</t>
  </si>
  <si>
    <t>INVESTIMENTO - REFORMA</t>
  </si>
  <si>
    <t>INVESTIMENTO - VEÍCULO</t>
  </si>
  <si>
    <t>Necessidade de Capital de Giro</t>
  </si>
  <si>
    <t>Aumento geral de preços de venda</t>
  </si>
  <si>
    <t>Aumento geral das quantidades vendidas</t>
  </si>
  <si>
    <t>Investimento Fixo</t>
  </si>
  <si>
    <t>Investimento Financeiro</t>
  </si>
  <si>
    <t>Investimento Total</t>
  </si>
  <si>
    <t>Rentabilidade (mensal)</t>
  </si>
  <si>
    <t>Prazo de Retorno de Investimentos (anos)</t>
  </si>
  <si>
    <t>Lucro (L)</t>
  </si>
  <si>
    <t>Lucratividade (%RT)</t>
  </si>
  <si>
    <t>Receita Total (RT)</t>
  </si>
  <si>
    <t>Ctusto Total (CT)</t>
  </si>
  <si>
    <t>Como utilizar a Calculadora?</t>
  </si>
  <si>
    <t>RENEGOCIAÇÃO DE DÍVIDA</t>
  </si>
  <si>
    <t>NOVO FINANCIAMENTO</t>
  </si>
  <si>
    <t>FINANCIAMENTO DE CAPITAL DE GIRO</t>
  </si>
  <si>
    <t>FINANCIAMENTO MISTO</t>
  </si>
  <si>
    <t>AUMENTO DE CG</t>
  </si>
  <si>
    <t>Necessidade de Formação 
de Capital de Giro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</si>
</sst>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R$&quot;\ #,##0.00;[Red]\-&quot;R$&quot;\ #,##0.00"/>
    <numFmt numFmtId="164" formatCode="_(* #,##0.00_);_(* \(#,##0.00\);_(* &quot;-&quot;??_);_(@_)"/>
    <numFmt numFmtId="165" formatCode="#,##0.00_ ;[Red]\-#,##0.00\ "/>
    <numFmt numFmtId="166" formatCode="0.0%"/>
    <numFmt numFmtId="167" formatCode="#,##0.00;[Red]#,##0.00"/>
    <numFmt numFmtId="168" formatCode="&quot;R$&quot;\ #,##0.00"/>
    <numFmt numFmtId="169" formatCode="0.0"/>
  </numFmts>
  <fonts count="31" x14ac:knownFonts="1">
    <font>
      <sz val="10"/>
      <name val="Arial"/>
    </font>
    <font>
      <sz val="10"/>
      <name val="Arial"/>
      <family val="2"/>
    </font>
    <font>
      <b/>
      <sz val="10"/>
      <name val="Arial"/>
      <family val="2"/>
    </font>
    <font>
      <sz val="8"/>
      <name val="Arial"/>
      <family val="2"/>
    </font>
    <font>
      <b/>
      <sz val="10"/>
      <color theme="1"/>
      <name val="Arial"/>
      <family val="2"/>
    </font>
    <font>
      <b/>
      <sz val="12"/>
      <color theme="1"/>
      <name val="Arial"/>
      <family val="2"/>
    </font>
    <font>
      <b/>
      <sz val="11"/>
      <color theme="1"/>
      <name val="Arial"/>
      <family val="2"/>
    </font>
    <font>
      <b/>
      <sz val="11"/>
      <color theme="1"/>
      <name val="Calibri"/>
      <family val="2"/>
    </font>
    <font>
      <u/>
      <sz val="10"/>
      <color theme="10"/>
      <name val="Arial"/>
      <family val="2"/>
    </font>
    <font>
      <sz val="9"/>
      <color indexed="81"/>
      <name val="Segoe UI"/>
      <family val="2"/>
    </font>
    <font>
      <b/>
      <sz val="22"/>
      <color theme="8"/>
      <name val="Campuni"/>
      <family val="3"/>
    </font>
    <font>
      <b/>
      <sz val="10"/>
      <color theme="4"/>
      <name val="Arial"/>
      <family val="2"/>
    </font>
    <font>
      <b/>
      <sz val="10"/>
      <color theme="3"/>
      <name val="Arial"/>
      <family val="2"/>
    </font>
    <font>
      <sz val="10"/>
      <color theme="8"/>
      <name val="Arial"/>
      <family val="2"/>
    </font>
    <font>
      <b/>
      <sz val="9"/>
      <color theme="3"/>
      <name val="Arial"/>
      <family val="2"/>
    </font>
    <font>
      <b/>
      <sz val="11"/>
      <color theme="3"/>
      <name val="Arial"/>
      <family val="2"/>
    </font>
    <font>
      <b/>
      <sz val="12"/>
      <color theme="3"/>
      <name val="Alegreya Sans"/>
    </font>
    <font>
      <b/>
      <sz val="12"/>
      <color rgb="FFFFFCE5"/>
      <name val="Alegreya Sans"/>
    </font>
    <font>
      <b/>
      <sz val="11"/>
      <color theme="3"/>
      <name val="Alegreya Sans"/>
    </font>
    <font>
      <sz val="10"/>
      <color theme="3"/>
      <name val="Arial"/>
      <family val="2"/>
    </font>
    <font>
      <i/>
      <sz val="10"/>
      <color theme="1" tint="0.34998626667073579"/>
      <name val="Arial"/>
      <family val="2"/>
    </font>
    <font>
      <i/>
      <sz val="11"/>
      <color theme="1" tint="0.34998626667073579"/>
      <name val="Arial"/>
      <family val="2"/>
    </font>
    <font>
      <i/>
      <sz val="10"/>
      <name val="Arial"/>
      <family val="2"/>
    </font>
    <font>
      <i/>
      <sz val="10"/>
      <color theme="2" tint="-0.749992370372631"/>
      <name val="Arial"/>
      <family val="2"/>
    </font>
    <font>
      <b/>
      <sz val="11"/>
      <name val="Alegreya Sans"/>
    </font>
    <font>
      <sz val="10"/>
      <color theme="5"/>
      <name val="Arial"/>
      <family val="2"/>
    </font>
    <font>
      <b/>
      <sz val="10"/>
      <color theme="0" tint="-0.499984740745262"/>
      <name val="Arial"/>
      <family val="2"/>
    </font>
    <font>
      <i/>
      <sz val="12"/>
      <color theme="1" tint="0.499984740745262"/>
      <name val="Arial"/>
      <family val="2"/>
    </font>
    <font>
      <sz val="10"/>
      <color theme="0" tint="-0.499984740745262"/>
      <name val="Arial"/>
      <family val="2"/>
    </font>
    <font>
      <b/>
      <sz val="11"/>
      <color theme="0" tint="-0.499984740745262"/>
      <name val="Arial"/>
      <family val="2"/>
    </font>
    <font>
      <b/>
      <sz val="14"/>
      <color rgb="FFFFFCE5"/>
      <name val="Arial"/>
      <family val="2"/>
    </font>
  </fonts>
  <fills count="22">
    <fill>
      <patternFill patternType="none"/>
    </fill>
    <fill>
      <patternFill patternType="gray125"/>
    </fill>
    <fill>
      <patternFill patternType="solid">
        <fgColor theme="3"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79998168889431442"/>
        <bgColor indexed="64"/>
      </patternFill>
    </fill>
    <fill>
      <patternFill patternType="solid">
        <fgColor rgb="FFBFBFBF"/>
        <bgColor rgb="FFBFBFBF"/>
      </patternFill>
    </fill>
    <fill>
      <patternFill patternType="solid">
        <fgColor rgb="FF92D050"/>
        <bgColor rgb="FF92D050"/>
      </patternFill>
    </fill>
    <fill>
      <patternFill patternType="solid">
        <fgColor theme="4" tint="0.39997558519241921"/>
        <bgColor indexed="64"/>
      </patternFill>
    </fill>
    <fill>
      <patternFill patternType="solid">
        <fgColor theme="3" tint="0.59999389629810485"/>
        <bgColor indexed="64"/>
      </patternFill>
    </fill>
    <fill>
      <patternFill patternType="solid">
        <fgColor theme="5"/>
        <bgColor indexed="64"/>
      </patternFill>
    </fill>
    <fill>
      <patternFill patternType="solid">
        <fgColor theme="3" tint="0.59999389629810485"/>
        <bgColor rgb="FFFFC000"/>
      </patternFill>
    </fill>
    <fill>
      <patternFill patternType="solid">
        <fgColor theme="3" tint="0.59999389629810485"/>
        <bgColor rgb="FFBFBFBF"/>
      </patternFill>
    </fill>
    <fill>
      <patternFill patternType="solid">
        <fgColor theme="9"/>
        <bgColor indexed="64"/>
      </patternFill>
    </fill>
    <fill>
      <patternFill patternType="solid">
        <fgColor theme="9" tint="0.79998168889431442"/>
        <bgColor indexed="64"/>
      </patternFill>
    </fill>
    <fill>
      <patternFill patternType="solid">
        <fgColor rgb="FFFFFCE5"/>
        <bgColor indexed="64"/>
      </patternFill>
    </fill>
    <fill>
      <patternFill patternType="solid">
        <fgColor rgb="FFFFF7BD"/>
        <bgColor indexed="64"/>
      </patternFill>
    </fill>
    <fill>
      <patternFill patternType="solid">
        <fgColor theme="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rgb="FFFFF7BD"/>
        <bgColor rgb="FFBFBFBF"/>
      </patternFill>
    </fill>
  </fills>
  <borders count="31">
    <border>
      <left/>
      <right/>
      <top/>
      <bottom/>
      <diagonal/>
    </border>
    <border>
      <left style="thin">
        <color indexed="64"/>
      </left>
      <right style="thin">
        <color indexed="64"/>
      </right>
      <top/>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thin">
        <color indexed="64"/>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theme="8"/>
      </left>
      <right style="thin">
        <color theme="8"/>
      </right>
      <top style="thin">
        <color theme="8"/>
      </top>
      <bottom style="thin">
        <color theme="8"/>
      </bottom>
      <diagonal/>
    </border>
    <border>
      <left style="thin">
        <color theme="8"/>
      </left>
      <right style="thin">
        <color indexed="64"/>
      </right>
      <top style="thin">
        <color indexed="64"/>
      </top>
      <bottom/>
      <diagonal/>
    </border>
    <border>
      <left style="thin">
        <color theme="8"/>
      </left>
      <right style="thin">
        <color indexed="64"/>
      </right>
      <top/>
      <bottom/>
      <diagonal/>
    </border>
    <border>
      <left/>
      <right/>
      <top/>
      <bottom style="thin">
        <color theme="5"/>
      </bottom>
      <diagonal/>
    </border>
    <border>
      <left style="thin">
        <color theme="5"/>
      </left>
      <right style="thin">
        <color theme="5"/>
      </right>
      <top style="thin">
        <color theme="5"/>
      </top>
      <bottom style="thin">
        <color theme="5"/>
      </bottom>
      <diagonal/>
    </border>
    <border>
      <left/>
      <right style="thin">
        <color theme="5"/>
      </right>
      <top/>
      <bottom style="thin">
        <color theme="5"/>
      </bottom>
      <diagonal/>
    </border>
    <border>
      <left style="thin">
        <color theme="5"/>
      </left>
      <right style="thin">
        <color theme="5"/>
      </right>
      <top style="thin">
        <color theme="5"/>
      </top>
      <bottom/>
      <diagonal/>
    </border>
    <border>
      <left style="thin">
        <color theme="5"/>
      </left>
      <right style="thin">
        <color theme="5"/>
      </right>
      <top/>
      <bottom style="thin">
        <color theme="5"/>
      </bottom>
      <diagonal/>
    </border>
    <border>
      <left/>
      <right style="thin">
        <color theme="5"/>
      </right>
      <top style="thin">
        <color theme="5"/>
      </top>
      <bottom/>
      <diagonal/>
    </border>
    <border>
      <left/>
      <right style="thin">
        <color theme="5"/>
      </right>
      <top/>
      <bottom/>
      <diagonal/>
    </border>
    <border>
      <left/>
      <right/>
      <top style="thin">
        <color theme="5"/>
      </top>
      <bottom/>
      <diagonal/>
    </border>
    <border>
      <left/>
      <right/>
      <top style="thin">
        <color theme="5"/>
      </top>
      <bottom style="thin">
        <color theme="5"/>
      </bottom>
      <diagonal/>
    </border>
    <border>
      <left/>
      <right/>
      <top style="thin">
        <color theme="5"/>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142">
    <xf numFmtId="0" fontId="0" fillId="0" borderId="0" xfId="0"/>
    <xf numFmtId="10" fontId="2" fillId="4" borderId="7" xfId="2" applyNumberFormat="1" applyFont="1" applyFill="1" applyBorder="1" applyAlignment="1" applyProtection="1">
      <alignment horizontal="center"/>
    </xf>
    <xf numFmtId="10" fontId="2" fillId="11" borderId="0" xfId="2" applyNumberFormat="1" applyFont="1" applyFill="1" applyBorder="1" applyAlignment="1" applyProtection="1">
      <alignment horizontal="center"/>
    </xf>
    <xf numFmtId="10" fontId="2" fillId="11" borderId="2" xfId="2" applyNumberFormat="1" applyFont="1" applyFill="1" applyBorder="1" applyAlignment="1" applyProtection="1">
      <alignment horizontal="center"/>
    </xf>
    <xf numFmtId="10" fontId="2" fillId="6" borderId="0" xfId="2" applyNumberFormat="1" applyFont="1" applyFill="1" applyBorder="1" applyAlignment="1" applyProtection="1">
      <alignment horizontal="center"/>
    </xf>
    <xf numFmtId="10" fontId="2" fillId="4" borderId="17" xfId="2" applyNumberFormat="1" applyFont="1" applyFill="1" applyBorder="1" applyAlignment="1" applyProtection="1">
      <alignment horizontal="center"/>
    </xf>
    <xf numFmtId="10" fontId="2" fillId="9" borderId="0" xfId="2" applyNumberFormat="1" applyFont="1" applyFill="1" applyBorder="1" applyAlignment="1" applyProtection="1">
      <alignment horizontal="center"/>
    </xf>
    <xf numFmtId="8" fontId="2" fillId="6" borderId="0" xfId="0" applyNumberFormat="1" applyFont="1" applyFill="1" applyAlignment="1">
      <alignment horizontal="center"/>
    </xf>
    <xf numFmtId="0" fontId="2" fillId="0" borderId="5" xfId="0" applyFont="1" applyBorder="1"/>
    <xf numFmtId="0" fontId="2" fillId="0" borderId="0" xfId="0" applyFont="1" applyAlignment="1">
      <alignment horizontal="center"/>
    </xf>
    <xf numFmtId="0" fontId="0" fillId="0" borderId="8" xfId="0" applyBorder="1"/>
    <xf numFmtId="2" fontId="2" fillId="6" borderId="0" xfId="0" applyNumberFormat="1" applyFont="1" applyFill="1" applyAlignment="1">
      <alignment horizontal="center"/>
    </xf>
    <xf numFmtId="0" fontId="2" fillId="0" borderId="8" xfId="0" applyFont="1" applyBorder="1" applyAlignment="1">
      <alignment horizontal="left"/>
    </xf>
    <xf numFmtId="0" fontId="2" fillId="0" borderId="6" xfId="0" applyFont="1" applyBorder="1"/>
    <xf numFmtId="2" fontId="2" fillId="6" borderId="2" xfId="0" applyNumberFormat="1" applyFont="1" applyFill="1" applyBorder="1" applyAlignment="1">
      <alignment horizontal="center"/>
    </xf>
    <xf numFmtId="0" fontId="2" fillId="0" borderId="10" xfId="0" applyFont="1" applyBorder="1" applyAlignment="1">
      <alignment horizontal="left"/>
    </xf>
    <xf numFmtId="0" fontId="2" fillId="0" borderId="5" xfId="0" applyFont="1" applyBorder="1" applyAlignment="1">
      <alignment horizontal="right"/>
    </xf>
    <xf numFmtId="2" fontId="2" fillId="9" borderId="0" xfId="0" applyNumberFormat="1" applyFont="1" applyFill="1" applyAlignment="1">
      <alignment horizontal="center"/>
    </xf>
    <xf numFmtId="0" fontId="4" fillId="13" borderId="0" xfId="0" applyFont="1" applyFill="1" applyAlignment="1">
      <alignment horizontal="center"/>
    </xf>
    <xf numFmtId="8" fontId="2" fillId="10" borderId="0" xfId="0" applyNumberFormat="1" applyFont="1" applyFill="1" applyAlignment="1">
      <alignment horizontal="center"/>
    </xf>
    <xf numFmtId="8" fontId="6" fillId="2" borderId="0" xfId="0" applyNumberFormat="1" applyFont="1" applyFill="1" applyAlignment="1">
      <alignment horizontal="center"/>
    </xf>
    <xf numFmtId="8" fontId="4" fillId="12" borderId="0" xfId="0" applyNumberFormat="1" applyFont="1" applyFill="1" applyAlignment="1">
      <alignment horizontal="center"/>
    </xf>
    <xf numFmtId="0" fontId="2" fillId="0" borderId="0" xfId="0" applyFont="1" applyAlignment="1">
      <alignment horizontal="right"/>
    </xf>
    <xf numFmtId="0" fontId="2" fillId="4" borderId="2" xfId="0" applyFont="1" applyFill="1" applyBorder="1" applyAlignment="1">
      <alignment horizontal="center"/>
    </xf>
    <xf numFmtId="0" fontId="2" fillId="2" borderId="0" xfId="0" applyFont="1" applyFill="1" applyAlignment="1">
      <alignment horizontal="center"/>
    </xf>
    <xf numFmtId="165" fontId="2" fillId="6" borderId="9" xfId="0" applyNumberFormat="1" applyFont="1" applyFill="1" applyBorder="1" applyAlignment="1">
      <alignment horizontal="center"/>
    </xf>
    <xf numFmtId="1" fontId="0" fillId="11" borderId="0" xfId="0" applyNumberFormat="1" applyFill="1" applyAlignment="1">
      <alignment horizontal="center"/>
    </xf>
    <xf numFmtId="4" fontId="2" fillId="3" borderId="7" xfId="0" applyNumberFormat="1" applyFont="1" applyFill="1" applyBorder="1" applyAlignment="1">
      <alignment horizontal="center"/>
    </xf>
    <xf numFmtId="165" fontId="2" fillId="10" borderId="2" xfId="0" applyNumberFormat="1" applyFont="1" applyFill="1" applyBorder="1" applyAlignment="1">
      <alignment horizontal="center"/>
    </xf>
    <xf numFmtId="0" fontId="0" fillId="10" borderId="2" xfId="0" applyFill="1" applyBorder="1"/>
    <xf numFmtId="4" fontId="2" fillId="2" borderId="0" xfId="0" applyNumberFormat="1" applyFont="1" applyFill="1" applyAlignment="1">
      <alignment horizontal="center"/>
    </xf>
    <xf numFmtId="0" fontId="2" fillId="4" borderId="0" xfId="0" applyFont="1" applyFill="1" applyAlignment="1">
      <alignment horizontal="center"/>
    </xf>
    <xf numFmtId="165" fontId="2" fillId="5" borderId="0" xfId="0" applyNumberFormat="1" applyFont="1" applyFill="1" applyAlignment="1">
      <alignment horizontal="center"/>
    </xf>
    <xf numFmtId="4" fontId="2" fillId="10" borderId="4" xfId="0" applyNumberFormat="1" applyFont="1" applyFill="1" applyBorder="1" applyAlignment="1">
      <alignment horizontal="center"/>
    </xf>
    <xf numFmtId="4" fontId="0" fillId="0" borderId="3" xfId="0" applyNumberFormat="1" applyBorder="1" applyAlignment="1">
      <alignment horizontal="center"/>
    </xf>
    <xf numFmtId="0" fontId="0" fillId="11" borderId="0" xfId="0" applyFill="1"/>
    <xf numFmtId="0" fontId="2" fillId="11" borderId="2" xfId="0" applyFont="1" applyFill="1" applyBorder="1" applyAlignment="1">
      <alignment horizontal="center"/>
    </xf>
    <xf numFmtId="0" fontId="2" fillId="11" borderId="0" xfId="0" applyFont="1" applyFill="1" applyAlignment="1">
      <alignment horizontal="center"/>
    </xf>
    <xf numFmtId="165" fontId="2" fillId="11" borderId="0" xfId="0" applyNumberFormat="1" applyFont="1" applyFill="1" applyAlignment="1">
      <alignment horizontal="center"/>
    </xf>
    <xf numFmtId="165" fontId="2" fillId="11" borderId="2" xfId="0" applyNumberFormat="1" applyFont="1" applyFill="1" applyBorder="1" applyAlignment="1">
      <alignment horizontal="center"/>
    </xf>
    <xf numFmtId="1" fontId="2" fillId="11" borderId="2" xfId="0" applyNumberFormat="1" applyFont="1" applyFill="1" applyBorder="1" applyAlignment="1">
      <alignment horizontal="center"/>
    </xf>
    <xf numFmtId="0" fontId="2" fillId="7" borderId="7" xfId="0" applyFont="1" applyFill="1" applyBorder="1" applyAlignment="1">
      <alignment horizontal="center"/>
    </xf>
    <xf numFmtId="0" fontId="4" fillId="7" borderId="7" xfId="0" applyFont="1" applyFill="1" applyBorder="1" applyAlignment="1">
      <alignment horizontal="center"/>
    </xf>
    <xf numFmtId="4" fontId="5" fillId="11" borderId="16" xfId="0" applyNumberFormat="1" applyFont="1" applyFill="1" applyBorder="1" applyAlignment="1">
      <alignment horizontal="left"/>
    </xf>
    <xf numFmtId="0" fontId="6" fillId="11" borderId="16" xfId="0" applyFont="1" applyFill="1" applyBorder="1" applyAlignment="1">
      <alignment horizontal="center"/>
    </xf>
    <xf numFmtId="2" fontId="6" fillId="11" borderId="15" xfId="0" applyNumberFormat="1" applyFont="1" applyFill="1" applyBorder="1" applyAlignment="1">
      <alignment horizontal="center"/>
    </xf>
    <xf numFmtId="4" fontId="5" fillId="11" borderId="7" xfId="0" applyNumberFormat="1" applyFont="1" applyFill="1" applyBorder="1" applyAlignment="1">
      <alignment horizontal="left"/>
    </xf>
    <xf numFmtId="0" fontId="6" fillId="11" borderId="7" xfId="0" applyFont="1" applyFill="1" applyBorder="1" applyAlignment="1">
      <alignment horizontal="center"/>
    </xf>
    <xf numFmtId="2" fontId="6" fillId="11" borderId="14" xfId="0" applyNumberFormat="1" applyFont="1" applyFill="1" applyBorder="1" applyAlignment="1">
      <alignment horizontal="center"/>
    </xf>
    <xf numFmtId="0" fontId="6" fillId="8" borderId="15" xfId="0" applyFont="1" applyFill="1" applyBorder="1" applyAlignment="1">
      <alignment horizontal="center"/>
    </xf>
    <xf numFmtId="0" fontId="6" fillId="8" borderId="0" xfId="0" applyFont="1" applyFill="1" applyAlignment="1">
      <alignment horizontal="center"/>
    </xf>
    <xf numFmtId="0" fontId="7" fillId="8" borderId="0" xfId="0" applyFont="1" applyFill="1"/>
    <xf numFmtId="17" fontId="2" fillId="4" borderId="0" xfId="0" applyNumberFormat="1" applyFont="1" applyFill="1" applyAlignment="1">
      <alignment horizontal="center"/>
    </xf>
    <xf numFmtId="165" fontId="2" fillId="6" borderId="0" xfId="0" applyNumberFormat="1" applyFont="1" applyFill="1" applyAlignment="1">
      <alignment horizontal="center"/>
    </xf>
    <xf numFmtId="0" fontId="0" fillId="17" borderId="0" xfId="0" applyFill="1"/>
    <xf numFmtId="0" fontId="10" fillId="17" borderId="0" xfId="0" applyFont="1" applyFill="1"/>
    <xf numFmtId="0" fontId="0" fillId="17" borderId="0" xfId="0" applyFill="1" applyAlignment="1">
      <alignment horizontal="center"/>
    </xf>
    <xf numFmtId="0" fontId="12" fillId="17" borderId="18" xfId="0" applyFont="1" applyFill="1" applyBorder="1" applyAlignment="1">
      <alignment horizontal="center"/>
    </xf>
    <xf numFmtId="0" fontId="13" fillId="17" borderId="0" xfId="0" applyFont="1" applyFill="1" applyAlignment="1">
      <alignment horizontal="center"/>
    </xf>
    <xf numFmtId="0" fontId="13" fillId="17" borderId="18" xfId="0" applyFont="1" applyFill="1" applyBorder="1" applyAlignment="1">
      <alignment horizontal="center"/>
    </xf>
    <xf numFmtId="10" fontId="11" fillId="17" borderId="18" xfId="0" applyNumberFormat="1" applyFont="1" applyFill="1" applyBorder="1" applyAlignment="1">
      <alignment horizontal="center"/>
    </xf>
    <xf numFmtId="10" fontId="12" fillId="17" borderId="18" xfId="0" applyNumberFormat="1" applyFont="1" applyFill="1" applyBorder="1" applyAlignment="1">
      <alignment horizontal="center"/>
    </xf>
    <xf numFmtId="0" fontId="17" fillId="18" borderId="18" xfId="0" applyFont="1" applyFill="1" applyBorder="1" applyAlignment="1">
      <alignment horizontal="center"/>
    </xf>
    <xf numFmtId="0" fontId="18" fillId="17" borderId="18" xfId="0" applyFont="1" applyFill="1" applyBorder="1" applyAlignment="1">
      <alignment horizontal="center"/>
    </xf>
    <xf numFmtId="0" fontId="19" fillId="17" borderId="18" xfId="0" applyFont="1" applyFill="1" applyBorder="1" applyAlignment="1">
      <alignment horizontal="center"/>
    </xf>
    <xf numFmtId="0" fontId="19" fillId="17" borderId="0" xfId="0" applyFont="1" applyFill="1" applyAlignment="1">
      <alignment horizontal="center"/>
    </xf>
    <xf numFmtId="10" fontId="20" fillId="16" borderId="18" xfId="2" applyNumberFormat="1" applyFont="1" applyFill="1" applyBorder="1" applyAlignment="1" applyProtection="1">
      <alignment horizontal="center"/>
      <protection locked="0"/>
    </xf>
    <xf numFmtId="4" fontId="21" fillId="16" borderId="18" xfId="0" applyNumberFormat="1" applyFont="1" applyFill="1" applyBorder="1" applyAlignment="1" applyProtection="1">
      <alignment horizontal="center"/>
      <protection locked="0"/>
    </xf>
    <xf numFmtId="166" fontId="20" fillId="16" borderId="18" xfId="2" applyNumberFormat="1" applyFont="1" applyFill="1" applyBorder="1" applyAlignment="1" applyProtection="1">
      <alignment horizontal="center"/>
      <protection locked="0"/>
    </xf>
    <xf numFmtId="4" fontId="20" fillId="16" borderId="18" xfId="0" applyNumberFormat="1" applyFont="1" applyFill="1" applyBorder="1" applyAlignment="1" applyProtection="1">
      <alignment horizontal="center"/>
      <protection locked="0"/>
    </xf>
    <xf numFmtId="10" fontId="20" fillId="16" borderId="18" xfId="0" applyNumberFormat="1" applyFont="1" applyFill="1" applyBorder="1" applyAlignment="1" applyProtection="1">
      <alignment horizontal="center"/>
      <protection locked="0"/>
    </xf>
    <xf numFmtId="169" fontId="20" fillId="16" borderId="18" xfId="0" applyNumberFormat="1" applyFont="1" applyFill="1" applyBorder="1" applyAlignment="1" applyProtection="1">
      <alignment horizontal="center"/>
      <protection locked="0"/>
    </xf>
    <xf numFmtId="164" fontId="0" fillId="17" borderId="0" xfId="0" applyNumberFormat="1" applyFill="1"/>
    <xf numFmtId="164" fontId="1" fillId="17" borderId="0" xfId="0" applyNumberFormat="1" applyFont="1" applyFill="1"/>
    <xf numFmtId="167" fontId="0" fillId="19" borderId="7" xfId="0" applyNumberFormat="1" applyFill="1" applyBorder="1" applyAlignment="1">
      <alignment horizontal="center" vertical="center"/>
    </xf>
    <xf numFmtId="167" fontId="0" fillId="20" borderId="7" xfId="1" applyNumberFormat="1" applyFont="1" applyFill="1" applyBorder="1" applyAlignment="1" applyProtection="1">
      <alignment horizontal="center" vertical="center"/>
    </xf>
    <xf numFmtId="167" fontId="2" fillId="20" borderId="7" xfId="1" applyNumberFormat="1" applyFont="1" applyFill="1" applyBorder="1" applyAlignment="1" applyProtection="1">
      <alignment horizontal="center" vertical="center"/>
    </xf>
    <xf numFmtId="17" fontId="12" fillId="17" borderId="0" xfId="0" applyNumberFormat="1" applyFont="1" applyFill="1" applyAlignment="1">
      <alignment horizontal="center"/>
    </xf>
    <xf numFmtId="0" fontId="19" fillId="17" borderId="0" xfId="0" applyFont="1" applyFill="1"/>
    <xf numFmtId="1" fontId="12" fillId="17" borderId="0" xfId="0" applyNumberFormat="1" applyFont="1" applyFill="1" applyAlignment="1">
      <alignment horizontal="center"/>
    </xf>
    <xf numFmtId="167" fontId="23" fillId="16" borderId="1" xfId="0" applyNumberFormat="1" applyFont="1" applyFill="1" applyBorder="1" applyAlignment="1" applyProtection="1">
      <alignment horizontal="center" vertical="center"/>
      <protection locked="0"/>
    </xf>
    <xf numFmtId="164" fontId="23" fillId="17" borderId="0" xfId="0" applyNumberFormat="1" applyFont="1" applyFill="1"/>
    <xf numFmtId="167" fontId="23" fillId="16" borderId="7" xfId="1" applyNumberFormat="1" applyFont="1" applyFill="1" applyBorder="1" applyAlignment="1" applyProtection="1">
      <alignment horizontal="center" vertical="center"/>
      <protection locked="0"/>
    </xf>
    <xf numFmtId="0" fontId="24" fillId="20" borderId="7" xfId="0" applyFont="1" applyFill="1" applyBorder="1" applyAlignment="1">
      <alignment horizontal="right"/>
    </xf>
    <xf numFmtId="0" fontId="24" fillId="19" borderId="7" xfId="0" applyFont="1" applyFill="1" applyBorder="1" applyAlignment="1">
      <alignment horizontal="right"/>
    </xf>
    <xf numFmtId="17" fontId="23" fillId="16" borderId="18" xfId="0" applyNumberFormat="1" applyFont="1" applyFill="1" applyBorder="1" applyAlignment="1">
      <alignment horizontal="center"/>
    </xf>
    <xf numFmtId="164" fontId="23" fillId="16" borderId="19" xfId="0" applyNumberFormat="1" applyFont="1" applyFill="1" applyBorder="1" applyProtection="1">
      <protection locked="0"/>
    </xf>
    <xf numFmtId="164" fontId="23" fillId="16" borderId="20" xfId="0" applyNumberFormat="1" applyFont="1" applyFill="1" applyBorder="1" applyProtection="1">
      <protection locked="0"/>
    </xf>
    <xf numFmtId="0" fontId="25" fillId="17" borderId="21" xfId="0" applyFont="1" applyFill="1" applyBorder="1"/>
    <xf numFmtId="0" fontId="0" fillId="17" borderId="21" xfId="0" applyFill="1" applyBorder="1"/>
    <xf numFmtId="17" fontId="14" fillId="17" borderId="21" xfId="0" applyNumberFormat="1" applyFont="1" applyFill="1" applyBorder="1" applyAlignment="1">
      <alignment horizontal="left"/>
    </xf>
    <xf numFmtId="0" fontId="12" fillId="17" borderId="21" xfId="0" applyFont="1" applyFill="1" applyBorder="1" applyAlignment="1">
      <alignment horizontal="right"/>
    </xf>
    <xf numFmtId="0" fontId="19" fillId="17" borderId="21" xfId="0" applyFont="1" applyFill="1" applyBorder="1"/>
    <xf numFmtId="0" fontId="0" fillId="17" borderId="28" xfId="0" applyFill="1" applyBorder="1"/>
    <xf numFmtId="0" fontId="12" fillId="17" borderId="21" xfId="0" applyFont="1" applyFill="1" applyBorder="1"/>
    <xf numFmtId="0" fontId="19" fillId="17" borderId="28" xfId="0" applyFont="1" applyFill="1" applyBorder="1"/>
    <xf numFmtId="0" fontId="12" fillId="17" borderId="0" xfId="0" applyFont="1" applyFill="1" applyAlignment="1">
      <alignment vertical="center"/>
    </xf>
    <xf numFmtId="0" fontId="12" fillId="17" borderId="28" xfId="0" applyFont="1" applyFill="1" applyBorder="1" applyAlignment="1">
      <alignment vertical="center"/>
    </xf>
    <xf numFmtId="0" fontId="26" fillId="17" borderId="28" xfId="0" applyFont="1" applyFill="1" applyBorder="1" applyAlignment="1">
      <alignment horizontal="right" vertical="center"/>
    </xf>
    <xf numFmtId="8" fontId="26" fillId="17" borderId="24" xfId="0" applyNumberFormat="1" applyFont="1" applyFill="1" applyBorder="1" applyAlignment="1">
      <alignment horizontal="center" vertical="center"/>
    </xf>
    <xf numFmtId="0" fontId="26" fillId="17" borderId="0" xfId="0" applyFont="1" applyFill="1" applyAlignment="1">
      <alignment horizontal="right" vertical="center"/>
    </xf>
    <xf numFmtId="10" fontId="27" fillId="16" borderId="22" xfId="2" applyNumberFormat="1" applyFont="1" applyFill="1" applyBorder="1" applyAlignment="1" applyProtection="1">
      <alignment horizontal="center" vertical="center"/>
      <protection locked="0"/>
    </xf>
    <xf numFmtId="0" fontId="28" fillId="17" borderId="0" xfId="0" applyFont="1" applyFill="1"/>
    <xf numFmtId="0" fontId="26" fillId="21" borderId="0" xfId="0" applyFont="1" applyFill="1" applyAlignment="1">
      <alignment horizontal="right"/>
    </xf>
    <xf numFmtId="0" fontId="28" fillId="17" borderId="29" xfId="0" applyFont="1" applyFill="1" applyBorder="1"/>
    <xf numFmtId="0" fontId="26" fillId="21" borderId="30" xfId="0" applyFont="1" applyFill="1" applyBorder="1" applyAlignment="1">
      <alignment horizontal="right"/>
    </xf>
    <xf numFmtId="8" fontId="26" fillId="17" borderId="22" xfId="0" applyNumberFormat="1" applyFont="1" applyFill="1" applyBorder="1" applyAlignment="1">
      <alignment horizontal="center"/>
    </xf>
    <xf numFmtId="0" fontId="26" fillId="21" borderId="28" xfId="0" applyFont="1" applyFill="1" applyBorder="1" applyAlignment="1">
      <alignment horizontal="right"/>
    </xf>
    <xf numFmtId="0" fontId="26" fillId="21" borderId="2" xfId="0" applyFont="1" applyFill="1" applyBorder="1" applyAlignment="1">
      <alignment horizontal="right"/>
    </xf>
    <xf numFmtId="168" fontId="0" fillId="17" borderId="0" xfId="0" applyNumberFormat="1" applyFill="1"/>
    <xf numFmtId="0" fontId="8" fillId="17" borderId="0" xfId="3" applyFill="1" applyProtection="1"/>
    <xf numFmtId="0" fontId="8" fillId="17" borderId="0" xfId="3" applyFill="1"/>
    <xf numFmtId="0" fontId="19" fillId="15" borderId="22" xfId="0" applyFont="1" applyFill="1" applyBorder="1" applyAlignment="1">
      <alignment horizontal="right"/>
    </xf>
    <xf numFmtId="168" fontId="22" fillId="16" borderId="22" xfId="0" applyNumberFormat="1" applyFont="1" applyFill="1" applyBorder="1" applyProtection="1">
      <protection locked="0"/>
    </xf>
    <xf numFmtId="0" fontId="1" fillId="17" borderId="0" xfId="0" applyFont="1" applyFill="1" applyAlignment="1">
      <alignment wrapText="1"/>
    </xf>
    <xf numFmtId="0" fontId="12" fillId="6" borderId="22" xfId="0" applyFont="1" applyFill="1" applyBorder="1" applyAlignment="1">
      <alignment horizontal="center"/>
    </xf>
    <xf numFmtId="8" fontId="2" fillId="14" borderId="22" xfId="0" applyNumberFormat="1" applyFont="1" applyFill="1" applyBorder="1" applyAlignment="1">
      <alignment horizontal="center"/>
    </xf>
    <xf numFmtId="0" fontId="16" fillId="17" borderId="0" xfId="0" applyFont="1" applyFill="1" applyAlignment="1">
      <alignment horizontal="center" vertical="center"/>
    </xf>
    <xf numFmtId="0" fontId="16" fillId="17" borderId="2" xfId="0" applyFont="1" applyFill="1" applyBorder="1" applyAlignment="1">
      <alignment horizontal="center" vertical="center"/>
    </xf>
    <xf numFmtId="8" fontId="30" fillId="18" borderId="22" xfId="0" applyNumberFormat="1" applyFont="1" applyFill="1" applyBorder="1" applyAlignment="1">
      <alignment horizontal="center" vertical="center"/>
    </xf>
    <xf numFmtId="2" fontId="30" fillId="18" borderId="22" xfId="0" applyNumberFormat="1" applyFont="1" applyFill="1" applyBorder="1" applyAlignment="1">
      <alignment horizontal="center" vertical="center"/>
    </xf>
    <xf numFmtId="0" fontId="29" fillId="17" borderId="0" xfId="0" applyFont="1" applyFill="1" applyAlignment="1">
      <alignment horizontal="right" vertical="center" wrapText="1"/>
    </xf>
    <xf numFmtId="0" fontId="29" fillId="17" borderId="27" xfId="0" applyFont="1" applyFill="1" applyBorder="1" applyAlignment="1">
      <alignment horizontal="right" vertical="center" wrapText="1"/>
    </xf>
    <xf numFmtId="0" fontId="29" fillId="17" borderId="21" xfId="0" applyFont="1" applyFill="1" applyBorder="1" applyAlignment="1">
      <alignment horizontal="right" vertical="center" wrapText="1"/>
    </xf>
    <xf numFmtId="0" fontId="29" fillId="17" borderId="23" xfId="0" applyFont="1" applyFill="1" applyBorder="1" applyAlignment="1">
      <alignment horizontal="right" vertical="center" wrapText="1"/>
    </xf>
    <xf numFmtId="10" fontId="30" fillId="18" borderId="22" xfId="2" applyNumberFormat="1" applyFont="1" applyFill="1" applyBorder="1" applyAlignment="1" applyProtection="1">
      <alignment horizontal="center" vertical="center"/>
    </xf>
    <xf numFmtId="0" fontId="29" fillId="17" borderId="0" xfId="0" applyFont="1" applyFill="1" applyAlignment="1">
      <alignment horizontal="right" vertical="center"/>
    </xf>
    <xf numFmtId="8" fontId="30" fillId="18" borderId="24" xfId="0" applyNumberFormat="1" applyFont="1" applyFill="1" applyBorder="1" applyAlignment="1">
      <alignment horizontal="center" vertical="center"/>
    </xf>
    <xf numFmtId="8" fontId="30" fillId="18" borderId="25" xfId="0" applyNumberFormat="1" applyFont="1" applyFill="1" applyBorder="1" applyAlignment="1">
      <alignment horizontal="center" vertical="center"/>
    </xf>
    <xf numFmtId="0" fontId="15" fillId="21" borderId="0" xfId="0" applyFont="1" applyFill="1" applyAlignment="1">
      <alignment horizontal="right" vertical="center"/>
    </xf>
    <xf numFmtId="0" fontId="15" fillId="21" borderId="21" xfId="0" applyFont="1" applyFill="1" applyBorder="1" applyAlignment="1">
      <alignment horizontal="right" vertical="center"/>
    </xf>
    <xf numFmtId="0" fontId="15" fillId="21" borderId="28" xfId="0" applyFont="1" applyFill="1" applyBorder="1" applyAlignment="1">
      <alignment horizontal="right" vertical="center"/>
    </xf>
    <xf numFmtId="0" fontId="15" fillId="21" borderId="26" xfId="0" applyFont="1" applyFill="1" applyBorder="1" applyAlignment="1">
      <alignment horizontal="right" vertical="center"/>
    </xf>
    <xf numFmtId="0" fontId="15" fillId="21" borderId="27" xfId="0" applyFont="1" applyFill="1" applyBorder="1" applyAlignment="1">
      <alignment horizontal="right" vertical="center"/>
    </xf>
    <xf numFmtId="0" fontId="12" fillId="21" borderId="0" xfId="0" applyFont="1" applyFill="1" applyAlignment="1">
      <alignment horizontal="right" wrapText="1"/>
    </xf>
    <xf numFmtId="0" fontId="12" fillId="21" borderId="27" xfId="0" applyFont="1" applyFill="1" applyBorder="1" applyAlignment="1">
      <alignment horizontal="right" wrapText="1"/>
    </xf>
    <xf numFmtId="0" fontId="12" fillId="21" borderId="21" xfId="0" applyFont="1" applyFill="1" applyBorder="1" applyAlignment="1">
      <alignment horizontal="right" wrapText="1"/>
    </xf>
    <xf numFmtId="0" fontId="12" fillId="21" borderId="23" xfId="0" applyFont="1" applyFill="1" applyBorder="1" applyAlignment="1">
      <alignment horizontal="right" wrapText="1"/>
    </xf>
    <xf numFmtId="0" fontId="12" fillId="6" borderId="22" xfId="0" applyFont="1" applyFill="1" applyBorder="1" applyAlignment="1">
      <alignment horizontal="center"/>
    </xf>
    <xf numFmtId="0" fontId="2" fillId="10" borderId="11" xfId="0" applyFont="1" applyFill="1" applyBorder="1" applyAlignment="1">
      <alignment horizontal="center"/>
    </xf>
    <xf numFmtId="0" fontId="2" fillId="10" borderId="12" xfId="0" applyFont="1" applyFill="1" applyBorder="1" applyAlignment="1">
      <alignment horizontal="center"/>
    </xf>
    <xf numFmtId="0" fontId="2" fillId="10" borderId="13" xfId="0" applyFont="1" applyFill="1" applyBorder="1" applyAlignment="1">
      <alignment horizontal="center"/>
    </xf>
  </cellXfs>
  <cellStyles count="4">
    <cellStyle name="Hiperlink" xfId="3" builtinId="8"/>
    <cellStyle name="Normal" xfId="0" builtinId="0"/>
    <cellStyle name="Porcentagem" xfId="2" builtinId="5"/>
    <cellStyle name="Vírgula" xfId="1" builtinId="3"/>
  </cellStyles>
  <dxfs count="0"/>
  <tableStyles count="0" defaultTableStyle="TableStyleMedium9" defaultPivotStyle="PivotStyleLight16"/>
  <colors>
    <mruColors>
      <color rgb="FFFFF7BD"/>
      <color rgb="FFFFB380"/>
      <color rgb="FFFFFCE5"/>
      <color rgb="FFFFED69"/>
      <color rgb="FF9285F9"/>
      <color rgb="FF005E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accent6"/>
                </a:solidFill>
              </a:defRPr>
            </a:pPr>
            <a:r>
              <a:rPr lang="en-US">
                <a:solidFill>
                  <a:schemeClr val="accent6"/>
                </a:solidFill>
              </a:rPr>
              <a:t>CAPACIDADE MENSAL DE PAGAMENTOS</a:t>
            </a:r>
          </a:p>
        </c:rich>
      </c:tx>
      <c:layout>
        <c:manualLayout>
          <c:xMode val="edge"/>
          <c:yMode val="edge"/>
          <c:x val="0.33421463225408415"/>
          <c:y val="3.9732530200894345E-2"/>
        </c:manualLayout>
      </c:layout>
      <c:overlay val="0"/>
    </c:title>
    <c:autoTitleDeleted val="0"/>
    <c:plotArea>
      <c:layout/>
      <c:barChart>
        <c:barDir val="col"/>
        <c:grouping val="clustered"/>
        <c:varyColors val="0"/>
        <c:ser>
          <c:idx val="0"/>
          <c:order val="0"/>
          <c:tx>
            <c:strRef>
              <c:f>'FLUXO PROJETADO'!$B$27</c:f>
              <c:strCache>
                <c:ptCount val="1"/>
                <c:pt idx="0">
                  <c:v>CAPACIDADE MENSAL DE PAGAMENTO</c:v>
                </c:pt>
              </c:strCache>
            </c:strRef>
          </c:tx>
          <c:spPr>
            <a:solidFill>
              <a:schemeClr val="accent6"/>
            </a:solidFill>
          </c:spPr>
          <c:invertIfNegative val="0"/>
          <c:cat>
            <c:numRef>
              <c:f>'FLUXO PROJETADO'!$C$6:$CX$6</c:f>
              <c:numCache>
                <c:formatCode>mmm\-yy</c:formatCode>
                <c:ptCount val="100"/>
                <c:pt idx="0">
                  <c:v>45356</c:v>
                </c:pt>
                <c:pt idx="1">
                  <c:v>45387</c:v>
                </c:pt>
                <c:pt idx="2">
                  <c:v>45417</c:v>
                </c:pt>
                <c:pt idx="3">
                  <c:v>45448</c:v>
                </c:pt>
                <c:pt idx="4">
                  <c:v>45478</c:v>
                </c:pt>
                <c:pt idx="5">
                  <c:v>45509</c:v>
                </c:pt>
                <c:pt idx="6">
                  <c:v>45540</c:v>
                </c:pt>
                <c:pt idx="7">
                  <c:v>45570</c:v>
                </c:pt>
                <c:pt idx="8">
                  <c:v>45601</c:v>
                </c:pt>
                <c:pt idx="9">
                  <c:v>45631</c:v>
                </c:pt>
                <c:pt idx="10">
                  <c:v>45662</c:v>
                </c:pt>
                <c:pt idx="11">
                  <c:v>45693</c:v>
                </c:pt>
                <c:pt idx="12">
                  <c:v>45721</c:v>
                </c:pt>
                <c:pt idx="13">
                  <c:v>45752</c:v>
                </c:pt>
                <c:pt idx="14">
                  <c:v>45782</c:v>
                </c:pt>
                <c:pt idx="15">
                  <c:v>45813</c:v>
                </c:pt>
                <c:pt idx="16">
                  <c:v>45843</c:v>
                </c:pt>
                <c:pt idx="17">
                  <c:v>45874</c:v>
                </c:pt>
                <c:pt idx="18">
                  <c:v>45905</c:v>
                </c:pt>
                <c:pt idx="19">
                  <c:v>45935</c:v>
                </c:pt>
                <c:pt idx="20">
                  <c:v>45966</c:v>
                </c:pt>
                <c:pt idx="21">
                  <c:v>45996</c:v>
                </c:pt>
                <c:pt idx="22">
                  <c:v>46027</c:v>
                </c:pt>
                <c:pt idx="23">
                  <c:v>46058</c:v>
                </c:pt>
                <c:pt idx="24">
                  <c:v>46086</c:v>
                </c:pt>
                <c:pt idx="25">
                  <c:v>46117</c:v>
                </c:pt>
                <c:pt idx="26">
                  <c:v>46147</c:v>
                </c:pt>
                <c:pt idx="27">
                  <c:v>46178</c:v>
                </c:pt>
                <c:pt idx="28">
                  <c:v>46208</c:v>
                </c:pt>
                <c:pt idx="29">
                  <c:v>46239</c:v>
                </c:pt>
                <c:pt idx="30">
                  <c:v>46270</c:v>
                </c:pt>
                <c:pt idx="31">
                  <c:v>46300</c:v>
                </c:pt>
                <c:pt idx="32">
                  <c:v>46331</c:v>
                </c:pt>
                <c:pt idx="33">
                  <c:v>46361</c:v>
                </c:pt>
                <c:pt idx="34">
                  <c:v>46392</c:v>
                </c:pt>
                <c:pt idx="35">
                  <c:v>46423</c:v>
                </c:pt>
                <c:pt idx="36">
                  <c:v>46451</c:v>
                </c:pt>
                <c:pt idx="37">
                  <c:v>46482</c:v>
                </c:pt>
                <c:pt idx="38">
                  <c:v>46512</c:v>
                </c:pt>
                <c:pt idx="39">
                  <c:v>46543</c:v>
                </c:pt>
                <c:pt idx="40">
                  <c:v>46573</c:v>
                </c:pt>
                <c:pt idx="41">
                  <c:v>46604</c:v>
                </c:pt>
                <c:pt idx="42">
                  <c:v>46635</c:v>
                </c:pt>
                <c:pt idx="43">
                  <c:v>46665</c:v>
                </c:pt>
                <c:pt idx="44">
                  <c:v>46696</c:v>
                </c:pt>
                <c:pt idx="45">
                  <c:v>46726</c:v>
                </c:pt>
                <c:pt idx="46">
                  <c:v>46757</c:v>
                </c:pt>
                <c:pt idx="47">
                  <c:v>46788</c:v>
                </c:pt>
                <c:pt idx="48">
                  <c:v>46817</c:v>
                </c:pt>
                <c:pt idx="49">
                  <c:v>46848</c:v>
                </c:pt>
                <c:pt idx="50">
                  <c:v>46878</c:v>
                </c:pt>
                <c:pt idx="51">
                  <c:v>46909</c:v>
                </c:pt>
                <c:pt idx="52">
                  <c:v>46939</c:v>
                </c:pt>
                <c:pt idx="53">
                  <c:v>46970</c:v>
                </c:pt>
                <c:pt idx="54">
                  <c:v>47001</c:v>
                </c:pt>
                <c:pt idx="55">
                  <c:v>47031</c:v>
                </c:pt>
                <c:pt idx="56">
                  <c:v>47062</c:v>
                </c:pt>
                <c:pt idx="57">
                  <c:v>47092</c:v>
                </c:pt>
                <c:pt idx="58">
                  <c:v>47123</c:v>
                </c:pt>
                <c:pt idx="59">
                  <c:v>47154</c:v>
                </c:pt>
                <c:pt idx="60">
                  <c:v>47182</c:v>
                </c:pt>
                <c:pt idx="61">
                  <c:v>47213</c:v>
                </c:pt>
                <c:pt idx="62">
                  <c:v>47243</c:v>
                </c:pt>
                <c:pt idx="63">
                  <c:v>47274</c:v>
                </c:pt>
                <c:pt idx="64">
                  <c:v>47304</c:v>
                </c:pt>
                <c:pt idx="65">
                  <c:v>47335</c:v>
                </c:pt>
                <c:pt idx="66">
                  <c:v>47366</c:v>
                </c:pt>
                <c:pt idx="67">
                  <c:v>47396</c:v>
                </c:pt>
                <c:pt idx="68">
                  <c:v>47427</c:v>
                </c:pt>
                <c:pt idx="69">
                  <c:v>47457</c:v>
                </c:pt>
                <c:pt idx="70">
                  <c:v>47488</c:v>
                </c:pt>
                <c:pt idx="71">
                  <c:v>47519</c:v>
                </c:pt>
                <c:pt idx="72">
                  <c:v>47547</c:v>
                </c:pt>
                <c:pt idx="73">
                  <c:v>47578</c:v>
                </c:pt>
                <c:pt idx="74">
                  <c:v>47608</c:v>
                </c:pt>
                <c:pt idx="75">
                  <c:v>47639</c:v>
                </c:pt>
                <c:pt idx="76">
                  <c:v>47669</c:v>
                </c:pt>
                <c:pt idx="77">
                  <c:v>47700</c:v>
                </c:pt>
                <c:pt idx="78">
                  <c:v>47731</c:v>
                </c:pt>
                <c:pt idx="79">
                  <c:v>47761</c:v>
                </c:pt>
                <c:pt idx="80">
                  <c:v>47792</c:v>
                </c:pt>
                <c:pt idx="81">
                  <c:v>47822</c:v>
                </c:pt>
                <c:pt idx="82">
                  <c:v>47853</c:v>
                </c:pt>
                <c:pt idx="83">
                  <c:v>47884</c:v>
                </c:pt>
                <c:pt idx="84">
                  <c:v>47912</c:v>
                </c:pt>
                <c:pt idx="85">
                  <c:v>47943</c:v>
                </c:pt>
                <c:pt idx="86">
                  <c:v>47973</c:v>
                </c:pt>
                <c:pt idx="87">
                  <c:v>48004</c:v>
                </c:pt>
                <c:pt idx="88">
                  <c:v>48034</c:v>
                </c:pt>
                <c:pt idx="89">
                  <c:v>48065</c:v>
                </c:pt>
                <c:pt idx="90">
                  <c:v>48096</c:v>
                </c:pt>
                <c:pt idx="91">
                  <c:v>48126</c:v>
                </c:pt>
                <c:pt idx="92">
                  <c:v>48157</c:v>
                </c:pt>
                <c:pt idx="93">
                  <c:v>48187</c:v>
                </c:pt>
                <c:pt idx="94">
                  <c:v>48218</c:v>
                </c:pt>
                <c:pt idx="95">
                  <c:v>48249</c:v>
                </c:pt>
                <c:pt idx="96">
                  <c:v>48278</c:v>
                </c:pt>
                <c:pt idx="97">
                  <c:v>48309</c:v>
                </c:pt>
                <c:pt idx="98">
                  <c:v>48339</c:v>
                </c:pt>
                <c:pt idx="99">
                  <c:v>48370</c:v>
                </c:pt>
              </c:numCache>
            </c:numRef>
          </c:cat>
          <c:val>
            <c:numRef>
              <c:f>'FLUXO PROJETADO'!$C$27:$CX$27</c:f>
              <c:numCache>
                <c:formatCode>#,##0.00;[Red]#,##0.00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extLst>
            <c:ext xmlns:c16="http://schemas.microsoft.com/office/drawing/2014/chart" uri="{C3380CC4-5D6E-409C-BE32-E72D297353CC}">
              <c16:uniqueId val="{00000000-9201-41B3-A32F-6CEED004415D}"/>
            </c:ext>
          </c:extLst>
        </c:ser>
        <c:dLbls>
          <c:showLegendKey val="0"/>
          <c:showVal val="0"/>
          <c:showCatName val="0"/>
          <c:showSerName val="0"/>
          <c:showPercent val="0"/>
          <c:showBubbleSize val="0"/>
        </c:dLbls>
        <c:gapWidth val="150"/>
        <c:axId val="97314688"/>
        <c:axId val="97316224"/>
      </c:barChart>
      <c:dateAx>
        <c:axId val="97314688"/>
        <c:scaling>
          <c:orientation val="minMax"/>
        </c:scaling>
        <c:delete val="0"/>
        <c:axPos val="b"/>
        <c:numFmt formatCode="mmm/yy" sourceLinked="0"/>
        <c:majorTickMark val="out"/>
        <c:minorTickMark val="none"/>
        <c:tickLblPos val="nextTo"/>
        <c:txPr>
          <a:bodyPr/>
          <a:lstStyle/>
          <a:p>
            <a:pPr>
              <a:defRPr>
                <a:solidFill>
                  <a:schemeClr val="accent6"/>
                </a:solidFill>
              </a:defRPr>
            </a:pPr>
            <a:endParaRPr lang="pt-BR"/>
          </a:p>
        </c:txPr>
        <c:crossAx val="97316224"/>
        <c:crosses val="autoZero"/>
        <c:auto val="1"/>
        <c:lblOffset val="100"/>
        <c:baseTimeUnit val="months"/>
      </c:dateAx>
      <c:valAx>
        <c:axId val="97316224"/>
        <c:scaling>
          <c:orientation val="minMax"/>
        </c:scaling>
        <c:delete val="0"/>
        <c:axPos val="l"/>
        <c:majorGridlines/>
        <c:numFmt formatCode="#,##0.00;[Red]#,##0.00" sourceLinked="1"/>
        <c:majorTickMark val="out"/>
        <c:minorTickMark val="none"/>
        <c:tickLblPos val="nextTo"/>
        <c:txPr>
          <a:bodyPr/>
          <a:lstStyle/>
          <a:p>
            <a:pPr>
              <a:defRPr>
                <a:solidFill>
                  <a:schemeClr val="accent6"/>
                </a:solidFill>
              </a:defRPr>
            </a:pPr>
            <a:endParaRPr lang="pt-BR"/>
          </a:p>
        </c:txPr>
        <c:crossAx val="97314688"/>
        <c:crosses val="autoZero"/>
        <c:crossBetween val="between"/>
      </c:valAx>
      <c:spPr>
        <a:solidFill>
          <a:schemeClr val="accent2">
            <a:lumMod val="50000"/>
          </a:schemeClr>
        </a:solidFill>
      </c:spPr>
    </c:plotArea>
    <c:plotVisOnly val="1"/>
    <c:dispBlanksAs val="gap"/>
    <c:showDLblsOverMax val="0"/>
  </c:chart>
  <c:spPr>
    <a:solidFill>
      <a:schemeClr val="accent2">
        <a:lumMod val="50000"/>
      </a:schemeClr>
    </a:solidFill>
  </c:spPr>
  <c:txPr>
    <a:bodyPr/>
    <a:lstStyle/>
    <a:p>
      <a:pPr>
        <a:defRPr>
          <a:solidFill>
            <a:srgbClr val="FFFCE5"/>
          </a:solidFill>
        </a:defRPr>
      </a:pPr>
      <a:endParaRPr lang="pt-BR"/>
    </a:p>
  </c:txPr>
  <c:printSettings>
    <c:headerFooter/>
    <c:pageMargins b="0.78740157499999996" l="0.511811024" r="0.511811024" t="0.78740157499999996" header="0.31496062000000336" footer="0.3149606200000033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SALDO DO CAIXA</a:t>
            </a:r>
          </a:p>
        </c:rich>
      </c:tx>
      <c:overlay val="0"/>
    </c:title>
    <c:autoTitleDeleted val="0"/>
    <c:plotArea>
      <c:layout/>
      <c:barChart>
        <c:barDir val="col"/>
        <c:grouping val="clustered"/>
        <c:varyColors val="0"/>
        <c:ser>
          <c:idx val="0"/>
          <c:order val="0"/>
          <c:tx>
            <c:strRef>
              <c:f>'FLUXO PROJETADO'!$B$8</c:f>
              <c:strCache>
                <c:ptCount val="1"/>
                <c:pt idx="0">
                  <c:v>SALDO</c:v>
                </c:pt>
              </c:strCache>
            </c:strRef>
          </c:tx>
          <c:invertIfNegative val="0"/>
          <c:cat>
            <c:numRef>
              <c:f>'FLUXO PROJETADO'!$C$6:$CX$6</c:f>
              <c:numCache>
                <c:formatCode>mmm\-yy</c:formatCode>
                <c:ptCount val="100"/>
                <c:pt idx="0">
                  <c:v>45356</c:v>
                </c:pt>
                <c:pt idx="1">
                  <c:v>45387</c:v>
                </c:pt>
                <c:pt idx="2">
                  <c:v>45417</c:v>
                </c:pt>
                <c:pt idx="3">
                  <c:v>45448</c:v>
                </c:pt>
                <c:pt idx="4">
                  <c:v>45478</c:v>
                </c:pt>
                <c:pt idx="5">
                  <c:v>45509</c:v>
                </c:pt>
                <c:pt idx="6">
                  <c:v>45540</c:v>
                </c:pt>
                <c:pt idx="7">
                  <c:v>45570</c:v>
                </c:pt>
                <c:pt idx="8">
                  <c:v>45601</c:v>
                </c:pt>
                <c:pt idx="9">
                  <c:v>45631</c:v>
                </c:pt>
                <c:pt idx="10">
                  <c:v>45662</c:v>
                </c:pt>
                <c:pt idx="11">
                  <c:v>45693</c:v>
                </c:pt>
                <c:pt idx="12">
                  <c:v>45721</c:v>
                </c:pt>
                <c:pt idx="13">
                  <c:v>45752</c:v>
                </c:pt>
                <c:pt idx="14">
                  <c:v>45782</c:v>
                </c:pt>
                <c:pt idx="15">
                  <c:v>45813</c:v>
                </c:pt>
                <c:pt idx="16">
                  <c:v>45843</c:v>
                </c:pt>
                <c:pt idx="17">
                  <c:v>45874</c:v>
                </c:pt>
                <c:pt idx="18">
                  <c:v>45905</c:v>
                </c:pt>
                <c:pt idx="19">
                  <c:v>45935</c:v>
                </c:pt>
                <c:pt idx="20">
                  <c:v>45966</c:v>
                </c:pt>
                <c:pt idx="21">
                  <c:v>45996</c:v>
                </c:pt>
                <c:pt idx="22">
                  <c:v>46027</c:v>
                </c:pt>
                <c:pt idx="23">
                  <c:v>46058</c:v>
                </c:pt>
                <c:pt idx="24">
                  <c:v>46086</c:v>
                </c:pt>
                <c:pt idx="25">
                  <c:v>46117</c:v>
                </c:pt>
                <c:pt idx="26">
                  <c:v>46147</c:v>
                </c:pt>
                <c:pt idx="27">
                  <c:v>46178</c:v>
                </c:pt>
                <c:pt idx="28">
                  <c:v>46208</c:v>
                </c:pt>
                <c:pt idx="29">
                  <c:v>46239</c:v>
                </c:pt>
                <c:pt idx="30">
                  <c:v>46270</c:v>
                </c:pt>
                <c:pt idx="31">
                  <c:v>46300</c:v>
                </c:pt>
                <c:pt idx="32">
                  <c:v>46331</c:v>
                </c:pt>
                <c:pt idx="33">
                  <c:v>46361</c:v>
                </c:pt>
                <c:pt idx="34">
                  <c:v>46392</c:v>
                </c:pt>
                <c:pt idx="35">
                  <c:v>46423</c:v>
                </c:pt>
                <c:pt idx="36">
                  <c:v>46451</c:v>
                </c:pt>
                <c:pt idx="37">
                  <c:v>46482</c:v>
                </c:pt>
                <c:pt idx="38">
                  <c:v>46512</c:v>
                </c:pt>
                <c:pt idx="39">
                  <c:v>46543</c:v>
                </c:pt>
                <c:pt idx="40">
                  <c:v>46573</c:v>
                </c:pt>
                <c:pt idx="41">
                  <c:v>46604</c:v>
                </c:pt>
                <c:pt idx="42">
                  <c:v>46635</c:v>
                </c:pt>
                <c:pt idx="43">
                  <c:v>46665</c:v>
                </c:pt>
                <c:pt idx="44">
                  <c:v>46696</c:v>
                </c:pt>
                <c:pt idx="45">
                  <c:v>46726</c:v>
                </c:pt>
                <c:pt idx="46">
                  <c:v>46757</c:v>
                </c:pt>
                <c:pt idx="47">
                  <c:v>46788</c:v>
                </c:pt>
                <c:pt idx="48">
                  <c:v>46817</c:v>
                </c:pt>
                <c:pt idx="49">
                  <c:v>46848</c:v>
                </c:pt>
                <c:pt idx="50">
                  <c:v>46878</c:v>
                </c:pt>
                <c:pt idx="51">
                  <c:v>46909</c:v>
                </c:pt>
                <c:pt idx="52">
                  <c:v>46939</c:v>
                </c:pt>
                <c:pt idx="53">
                  <c:v>46970</c:v>
                </c:pt>
                <c:pt idx="54">
                  <c:v>47001</c:v>
                </c:pt>
                <c:pt idx="55">
                  <c:v>47031</c:v>
                </c:pt>
                <c:pt idx="56">
                  <c:v>47062</c:v>
                </c:pt>
                <c:pt idx="57">
                  <c:v>47092</c:v>
                </c:pt>
                <c:pt idx="58">
                  <c:v>47123</c:v>
                </c:pt>
                <c:pt idx="59">
                  <c:v>47154</c:v>
                </c:pt>
                <c:pt idx="60">
                  <c:v>47182</c:v>
                </c:pt>
                <c:pt idx="61">
                  <c:v>47213</c:v>
                </c:pt>
                <c:pt idx="62">
                  <c:v>47243</c:v>
                </c:pt>
                <c:pt idx="63">
                  <c:v>47274</c:v>
                </c:pt>
                <c:pt idx="64">
                  <c:v>47304</c:v>
                </c:pt>
                <c:pt idx="65">
                  <c:v>47335</c:v>
                </c:pt>
                <c:pt idx="66">
                  <c:v>47366</c:v>
                </c:pt>
                <c:pt idx="67">
                  <c:v>47396</c:v>
                </c:pt>
                <c:pt idx="68">
                  <c:v>47427</c:v>
                </c:pt>
                <c:pt idx="69">
                  <c:v>47457</c:v>
                </c:pt>
                <c:pt idx="70">
                  <c:v>47488</c:v>
                </c:pt>
                <c:pt idx="71">
                  <c:v>47519</c:v>
                </c:pt>
                <c:pt idx="72">
                  <c:v>47547</c:v>
                </c:pt>
                <c:pt idx="73">
                  <c:v>47578</c:v>
                </c:pt>
                <c:pt idx="74">
                  <c:v>47608</c:v>
                </c:pt>
                <c:pt idx="75">
                  <c:v>47639</c:v>
                </c:pt>
                <c:pt idx="76">
                  <c:v>47669</c:v>
                </c:pt>
                <c:pt idx="77">
                  <c:v>47700</c:v>
                </c:pt>
                <c:pt idx="78">
                  <c:v>47731</c:v>
                </c:pt>
                <c:pt idx="79">
                  <c:v>47761</c:v>
                </c:pt>
                <c:pt idx="80">
                  <c:v>47792</c:v>
                </c:pt>
                <c:pt idx="81">
                  <c:v>47822</c:v>
                </c:pt>
                <c:pt idx="82">
                  <c:v>47853</c:v>
                </c:pt>
                <c:pt idx="83">
                  <c:v>47884</c:v>
                </c:pt>
                <c:pt idx="84">
                  <c:v>47912</c:v>
                </c:pt>
                <c:pt idx="85">
                  <c:v>47943</c:v>
                </c:pt>
                <c:pt idx="86">
                  <c:v>47973</c:v>
                </c:pt>
                <c:pt idx="87">
                  <c:v>48004</c:v>
                </c:pt>
                <c:pt idx="88">
                  <c:v>48034</c:v>
                </c:pt>
                <c:pt idx="89">
                  <c:v>48065</c:v>
                </c:pt>
                <c:pt idx="90">
                  <c:v>48096</c:v>
                </c:pt>
                <c:pt idx="91">
                  <c:v>48126</c:v>
                </c:pt>
                <c:pt idx="92">
                  <c:v>48157</c:v>
                </c:pt>
                <c:pt idx="93">
                  <c:v>48187</c:v>
                </c:pt>
                <c:pt idx="94">
                  <c:v>48218</c:v>
                </c:pt>
                <c:pt idx="95">
                  <c:v>48249</c:v>
                </c:pt>
                <c:pt idx="96">
                  <c:v>48278</c:v>
                </c:pt>
                <c:pt idx="97">
                  <c:v>48309</c:v>
                </c:pt>
                <c:pt idx="98">
                  <c:v>48339</c:v>
                </c:pt>
                <c:pt idx="99">
                  <c:v>48370</c:v>
                </c:pt>
              </c:numCache>
            </c:numRef>
          </c:cat>
          <c:val>
            <c:numRef>
              <c:f>'FLUXO PROJETADO'!$C$8:$CX$8</c:f>
              <c:numCache>
                <c:formatCode>#,##0.00;[Red]#,##0.00</c:formatCode>
                <c:ptCount val="100"/>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extLst>
            <c:ext xmlns:c16="http://schemas.microsoft.com/office/drawing/2014/chart" uri="{C3380CC4-5D6E-409C-BE32-E72D297353CC}">
              <c16:uniqueId val="{00000000-F3C9-4D09-8BA6-0BB9038DFE49}"/>
            </c:ext>
          </c:extLst>
        </c:ser>
        <c:dLbls>
          <c:showLegendKey val="0"/>
          <c:showVal val="0"/>
          <c:showCatName val="0"/>
          <c:showSerName val="0"/>
          <c:showPercent val="0"/>
          <c:showBubbleSize val="0"/>
        </c:dLbls>
        <c:gapWidth val="150"/>
        <c:axId val="97314688"/>
        <c:axId val="97316224"/>
      </c:barChart>
      <c:dateAx>
        <c:axId val="97314688"/>
        <c:scaling>
          <c:orientation val="minMax"/>
        </c:scaling>
        <c:delete val="0"/>
        <c:axPos val="b"/>
        <c:numFmt formatCode="mmm/yy" sourceLinked="0"/>
        <c:majorTickMark val="out"/>
        <c:minorTickMark val="none"/>
        <c:tickLblPos val="nextTo"/>
        <c:crossAx val="97316224"/>
        <c:crosses val="autoZero"/>
        <c:auto val="1"/>
        <c:lblOffset val="100"/>
        <c:baseTimeUnit val="months"/>
      </c:dateAx>
      <c:valAx>
        <c:axId val="97316224"/>
        <c:scaling>
          <c:orientation val="minMax"/>
        </c:scaling>
        <c:delete val="0"/>
        <c:axPos val="l"/>
        <c:majorGridlines/>
        <c:numFmt formatCode="#,##0.00;[Red]#,##0.00" sourceLinked="1"/>
        <c:majorTickMark val="out"/>
        <c:minorTickMark val="none"/>
        <c:tickLblPos val="nextTo"/>
        <c:crossAx val="97314688"/>
        <c:crosses val="autoZero"/>
        <c:crossBetween val="between"/>
      </c:valAx>
    </c:plotArea>
    <c:plotVisOnly val="1"/>
    <c:dispBlanksAs val="gap"/>
    <c:showDLblsOverMax val="0"/>
  </c:chart>
  <c:printSettings>
    <c:headerFooter/>
    <c:pageMargins b="0.78740157499999996" l="0.511811024" r="0.511811024" t="0.78740157499999996" header="0.31496062000000336" footer="0.3149606200000033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CAPACIDADE MENSAL</a:t>
            </a:r>
            <a:r>
              <a:rPr lang="en-US" baseline="0"/>
              <a:t> DE PAGAMENTOS</a:t>
            </a:r>
          </a:p>
        </c:rich>
      </c:tx>
      <c:layout>
        <c:manualLayout>
          <c:xMode val="edge"/>
          <c:yMode val="edge"/>
          <c:x val="0.33421464518770022"/>
          <c:y val="0"/>
        </c:manualLayout>
      </c:layout>
      <c:overlay val="0"/>
    </c:title>
    <c:autoTitleDeleted val="0"/>
    <c:plotArea>
      <c:layout/>
      <c:barChart>
        <c:barDir val="col"/>
        <c:grouping val="clustered"/>
        <c:varyColors val="0"/>
        <c:ser>
          <c:idx val="0"/>
          <c:order val="0"/>
          <c:tx>
            <c:strRef>
              <c:f>'FLUXO PROJETADO'!$B$27</c:f>
              <c:strCache>
                <c:ptCount val="1"/>
                <c:pt idx="0">
                  <c:v>CAPACIDADE MENSAL DE PAGAMENTO</c:v>
                </c:pt>
              </c:strCache>
            </c:strRef>
          </c:tx>
          <c:invertIfNegative val="0"/>
          <c:cat>
            <c:numRef>
              <c:f>'FLUXO PROJETADO'!$C$6:$CX$6</c:f>
              <c:numCache>
                <c:formatCode>mmm\-yy</c:formatCode>
                <c:ptCount val="100"/>
                <c:pt idx="0">
                  <c:v>45356</c:v>
                </c:pt>
                <c:pt idx="1">
                  <c:v>45387</c:v>
                </c:pt>
                <c:pt idx="2">
                  <c:v>45417</c:v>
                </c:pt>
                <c:pt idx="3">
                  <c:v>45448</c:v>
                </c:pt>
                <c:pt idx="4">
                  <c:v>45478</c:v>
                </c:pt>
                <c:pt idx="5">
                  <c:v>45509</c:v>
                </c:pt>
                <c:pt idx="6">
                  <c:v>45540</c:v>
                </c:pt>
                <c:pt idx="7">
                  <c:v>45570</c:v>
                </c:pt>
                <c:pt idx="8">
                  <c:v>45601</c:v>
                </c:pt>
                <c:pt idx="9">
                  <c:v>45631</c:v>
                </c:pt>
                <c:pt idx="10">
                  <c:v>45662</c:v>
                </c:pt>
                <c:pt idx="11">
                  <c:v>45693</c:v>
                </c:pt>
                <c:pt idx="12">
                  <c:v>45721</c:v>
                </c:pt>
                <c:pt idx="13">
                  <c:v>45752</c:v>
                </c:pt>
                <c:pt idx="14">
                  <c:v>45782</c:v>
                </c:pt>
                <c:pt idx="15">
                  <c:v>45813</c:v>
                </c:pt>
                <c:pt idx="16">
                  <c:v>45843</c:v>
                </c:pt>
                <c:pt idx="17">
                  <c:v>45874</c:v>
                </c:pt>
                <c:pt idx="18">
                  <c:v>45905</c:v>
                </c:pt>
                <c:pt idx="19">
                  <c:v>45935</c:v>
                </c:pt>
                <c:pt idx="20">
                  <c:v>45966</c:v>
                </c:pt>
                <c:pt idx="21">
                  <c:v>45996</c:v>
                </c:pt>
                <c:pt idx="22">
                  <c:v>46027</c:v>
                </c:pt>
                <c:pt idx="23">
                  <c:v>46058</c:v>
                </c:pt>
                <c:pt idx="24">
                  <c:v>46086</c:v>
                </c:pt>
                <c:pt idx="25">
                  <c:v>46117</c:v>
                </c:pt>
                <c:pt idx="26">
                  <c:v>46147</c:v>
                </c:pt>
                <c:pt idx="27">
                  <c:v>46178</c:v>
                </c:pt>
                <c:pt idx="28">
                  <c:v>46208</c:v>
                </c:pt>
                <c:pt idx="29">
                  <c:v>46239</c:v>
                </c:pt>
                <c:pt idx="30">
                  <c:v>46270</c:v>
                </c:pt>
                <c:pt idx="31">
                  <c:v>46300</c:v>
                </c:pt>
                <c:pt idx="32">
                  <c:v>46331</c:v>
                </c:pt>
                <c:pt idx="33">
                  <c:v>46361</c:v>
                </c:pt>
                <c:pt idx="34">
                  <c:v>46392</c:v>
                </c:pt>
                <c:pt idx="35">
                  <c:v>46423</c:v>
                </c:pt>
                <c:pt idx="36">
                  <c:v>46451</c:v>
                </c:pt>
                <c:pt idx="37">
                  <c:v>46482</c:v>
                </c:pt>
                <c:pt idx="38">
                  <c:v>46512</c:v>
                </c:pt>
                <c:pt idx="39">
                  <c:v>46543</c:v>
                </c:pt>
                <c:pt idx="40">
                  <c:v>46573</c:v>
                </c:pt>
                <c:pt idx="41">
                  <c:v>46604</c:v>
                </c:pt>
                <c:pt idx="42">
                  <c:v>46635</c:v>
                </c:pt>
                <c:pt idx="43">
                  <c:v>46665</c:v>
                </c:pt>
                <c:pt idx="44">
                  <c:v>46696</c:v>
                </c:pt>
                <c:pt idx="45">
                  <c:v>46726</c:v>
                </c:pt>
                <c:pt idx="46">
                  <c:v>46757</c:v>
                </c:pt>
                <c:pt idx="47">
                  <c:v>46788</c:v>
                </c:pt>
                <c:pt idx="48">
                  <c:v>46817</c:v>
                </c:pt>
                <c:pt idx="49">
                  <c:v>46848</c:v>
                </c:pt>
                <c:pt idx="50">
                  <c:v>46878</c:v>
                </c:pt>
                <c:pt idx="51">
                  <c:v>46909</c:v>
                </c:pt>
                <c:pt idx="52">
                  <c:v>46939</c:v>
                </c:pt>
                <c:pt idx="53">
                  <c:v>46970</c:v>
                </c:pt>
                <c:pt idx="54">
                  <c:v>47001</c:v>
                </c:pt>
                <c:pt idx="55">
                  <c:v>47031</c:v>
                </c:pt>
                <c:pt idx="56">
                  <c:v>47062</c:v>
                </c:pt>
                <c:pt idx="57">
                  <c:v>47092</c:v>
                </c:pt>
                <c:pt idx="58">
                  <c:v>47123</c:v>
                </c:pt>
                <c:pt idx="59">
                  <c:v>47154</c:v>
                </c:pt>
                <c:pt idx="60">
                  <c:v>47182</c:v>
                </c:pt>
                <c:pt idx="61">
                  <c:v>47213</c:v>
                </c:pt>
                <c:pt idx="62">
                  <c:v>47243</c:v>
                </c:pt>
                <c:pt idx="63">
                  <c:v>47274</c:v>
                </c:pt>
                <c:pt idx="64">
                  <c:v>47304</c:v>
                </c:pt>
                <c:pt idx="65">
                  <c:v>47335</c:v>
                </c:pt>
                <c:pt idx="66">
                  <c:v>47366</c:v>
                </c:pt>
                <c:pt idx="67">
                  <c:v>47396</c:v>
                </c:pt>
                <c:pt idx="68">
                  <c:v>47427</c:v>
                </c:pt>
                <c:pt idx="69">
                  <c:v>47457</c:v>
                </c:pt>
                <c:pt idx="70">
                  <c:v>47488</c:v>
                </c:pt>
                <c:pt idx="71">
                  <c:v>47519</c:v>
                </c:pt>
                <c:pt idx="72">
                  <c:v>47547</c:v>
                </c:pt>
                <c:pt idx="73">
                  <c:v>47578</c:v>
                </c:pt>
                <c:pt idx="74">
                  <c:v>47608</c:v>
                </c:pt>
                <c:pt idx="75">
                  <c:v>47639</c:v>
                </c:pt>
                <c:pt idx="76">
                  <c:v>47669</c:v>
                </c:pt>
                <c:pt idx="77">
                  <c:v>47700</c:v>
                </c:pt>
                <c:pt idx="78">
                  <c:v>47731</c:v>
                </c:pt>
                <c:pt idx="79">
                  <c:v>47761</c:v>
                </c:pt>
                <c:pt idx="80">
                  <c:v>47792</c:v>
                </c:pt>
                <c:pt idx="81">
                  <c:v>47822</c:v>
                </c:pt>
                <c:pt idx="82">
                  <c:v>47853</c:v>
                </c:pt>
                <c:pt idx="83">
                  <c:v>47884</c:v>
                </c:pt>
                <c:pt idx="84">
                  <c:v>47912</c:v>
                </c:pt>
                <c:pt idx="85">
                  <c:v>47943</c:v>
                </c:pt>
                <c:pt idx="86">
                  <c:v>47973</c:v>
                </c:pt>
                <c:pt idx="87">
                  <c:v>48004</c:v>
                </c:pt>
                <c:pt idx="88">
                  <c:v>48034</c:v>
                </c:pt>
                <c:pt idx="89">
                  <c:v>48065</c:v>
                </c:pt>
                <c:pt idx="90">
                  <c:v>48096</c:v>
                </c:pt>
                <c:pt idx="91">
                  <c:v>48126</c:v>
                </c:pt>
                <c:pt idx="92">
                  <c:v>48157</c:v>
                </c:pt>
                <c:pt idx="93">
                  <c:v>48187</c:v>
                </c:pt>
                <c:pt idx="94">
                  <c:v>48218</c:v>
                </c:pt>
                <c:pt idx="95">
                  <c:v>48249</c:v>
                </c:pt>
                <c:pt idx="96">
                  <c:v>48278</c:v>
                </c:pt>
                <c:pt idx="97">
                  <c:v>48309</c:v>
                </c:pt>
                <c:pt idx="98">
                  <c:v>48339</c:v>
                </c:pt>
                <c:pt idx="99">
                  <c:v>48370</c:v>
                </c:pt>
              </c:numCache>
            </c:numRef>
          </c:cat>
          <c:val>
            <c:numRef>
              <c:f>'FLUXO PROJETADO'!$C$27:$CX$27</c:f>
              <c:numCache>
                <c:formatCode>#,##0.00;[Red]#,##0.00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extLst>
            <c:ext xmlns:c16="http://schemas.microsoft.com/office/drawing/2014/chart" uri="{C3380CC4-5D6E-409C-BE32-E72D297353CC}">
              <c16:uniqueId val="{00000001-3045-4A73-9396-71FB432B7093}"/>
            </c:ext>
          </c:extLst>
        </c:ser>
        <c:dLbls>
          <c:showLegendKey val="0"/>
          <c:showVal val="0"/>
          <c:showCatName val="0"/>
          <c:showSerName val="0"/>
          <c:showPercent val="0"/>
          <c:showBubbleSize val="0"/>
        </c:dLbls>
        <c:gapWidth val="150"/>
        <c:axId val="97314688"/>
        <c:axId val="97316224"/>
      </c:barChart>
      <c:dateAx>
        <c:axId val="97314688"/>
        <c:scaling>
          <c:orientation val="minMax"/>
        </c:scaling>
        <c:delete val="0"/>
        <c:axPos val="b"/>
        <c:numFmt formatCode="mmm/yy" sourceLinked="0"/>
        <c:majorTickMark val="out"/>
        <c:minorTickMark val="none"/>
        <c:tickLblPos val="nextTo"/>
        <c:crossAx val="97316224"/>
        <c:crosses val="autoZero"/>
        <c:auto val="1"/>
        <c:lblOffset val="100"/>
        <c:baseTimeUnit val="months"/>
      </c:dateAx>
      <c:valAx>
        <c:axId val="97316224"/>
        <c:scaling>
          <c:orientation val="minMax"/>
        </c:scaling>
        <c:delete val="0"/>
        <c:axPos val="l"/>
        <c:majorGridlines/>
        <c:numFmt formatCode="#,##0.00;[Red]#,##0.00" sourceLinked="1"/>
        <c:majorTickMark val="out"/>
        <c:minorTickMark val="none"/>
        <c:tickLblPos val="nextTo"/>
        <c:crossAx val="97314688"/>
        <c:crosses val="autoZero"/>
        <c:crossBetween val="between"/>
      </c:valAx>
    </c:plotArea>
    <c:plotVisOnly val="1"/>
    <c:dispBlanksAs val="gap"/>
    <c:showDLblsOverMax val="0"/>
  </c:chart>
  <c:printSettings>
    <c:headerFooter/>
    <c:pageMargins b="0.78740157499999996" l="0.511811024" r="0.511811024" t="0.78740157499999996" header="0.31496062000000336" footer="0.31496062000000336"/>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hyperlink" Target="#'FLUXO PROJETADO'!A1"/><Relationship Id="rId7" Type="http://schemas.openxmlformats.org/officeDocument/2006/relationships/image" Target="../media/image2.png"/><Relationship Id="rId2" Type="http://schemas.openxmlformats.org/officeDocument/2006/relationships/hyperlink" Target="#DADOS!A1"/><Relationship Id="rId1" Type="http://schemas.openxmlformats.org/officeDocument/2006/relationships/hyperlink" Target="#INICIO!A1"/><Relationship Id="rId6" Type="http://schemas.openxmlformats.org/officeDocument/2006/relationships/image" Target="../media/image1.png"/><Relationship Id="rId5" Type="http://schemas.openxmlformats.org/officeDocument/2006/relationships/hyperlink" Target="#GARANTIAS!A1"/><Relationship Id="rId4" Type="http://schemas.openxmlformats.org/officeDocument/2006/relationships/hyperlink" Target="#RESULTADO!A1"/><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hyperlink" Target="#'FLUXO PROJETADO'!A1"/><Relationship Id="rId2" Type="http://schemas.openxmlformats.org/officeDocument/2006/relationships/hyperlink" Target="#DADOS!A1"/><Relationship Id="rId1" Type="http://schemas.openxmlformats.org/officeDocument/2006/relationships/hyperlink" Target="#INICIO!A1"/><Relationship Id="rId6" Type="http://schemas.openxmlformats.org/officeDocument/2006/relationships/image" Target="../media/image5.png"/><Relationship Id="rId5" Type="http://schemas.openxmlformats.org/officeDocument/2006/relationships/hyperlink" Target="#GARANTIAS!A1"/><Relationship Id="rId4" Type="http://schemas.openxmlformats.org/officeDocument/2006/relationships/hyperlink" Target="#RESULTADO!A1"/></Relationships>
</file>

<file path=xl/drawings/_rels/drawing3.xml.rels><?xml version="1.0" encoding="UTF-8" standalone="yes"?>
<Relationships xmlns="http://schemas.openxmlformats.org/package/2006/relationships"><Relationship Id="rId3" Type="http://schemas.openxmlformats.org/officeDocument/2006/relationships/hyperlink" Target="#'FLUXO PROJETADO'!A1"/><Relationship Id="rId2" Type="http://schemas.openxmlformats.org/officeDocument/2006/relationships/hyperlink" Target="#DADOS!A1"/><Relationship Id="rId1" Type="http://schemas.openxmlformats.org/officeDocument/2006/relationships/hyperlink" Target="#INICIO!A1"/><Relationship Id="rId6" Type="http://schemas.openxmlformats.org/officeDocument/2006/relationships/image" Target="../media/image5.png"/><Relationship Id="rId5" Type="http://schemas.openxmlformats.org/officeDocument/2006/relationships/hyperlink" Target="#GARANTIAS!A1"/><Relationship Id="rId4" Type="http://schemas.openxmlformats.org/officeDocument/2006/relationships/hyperlink" Target="#RESULTADO!A1"/></Relationships>
</file>

<file path=xl/drawings/_rels/drawing4.xml.rels><?xml version="1.0" encoding="UTF-8" standalone="yes"?>
<Relationships xmlns="http://schemas.openxmlformats.org/package/2006/relationships"><Relationship Id="rId3" Type="http://schemas.openxmlformats.org/officeDocument/2006/relationships/hyperlink" Target="#DADOS!A1"/><Relationship Id="rId7" Type="http://schemas.openxmlformats.org/officeDocument/2006/relationships/image" Target="../media/image6.png"/><Relationship Id="rId2" Type="http://schemas.openxmlformats.org/officeDocument/2006/relationships/hyperlink" Target="#INICIO!A1"/><Relationship Id="rId1" Type="http://schemas.openxmlformats.org/officeDocument/2006/relationships/chart" Target="../charts/chart1.xml"/><Relationship Id="rId6" Type="http://schemas.openxmlformats.org/officeDocument/2006/relationships/hyperlink" Target="#GARANTIAS!A1"/><Relationship Id="rId5" Type="http://schemas.openxmlformats.org/officeDocument/2006/relationships/hyperlink" Target="#RESULTADO!A1"/><Relationship Id="rId4" Type="http://schemas.openxmlformats.org/officeDocument/2006/relationships/hyperlink" Target="#'FLUXO PROJETADO'!A1"/></Relationships>
</file>

<file path=xl/drawings/_rels/drawing5.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FLUXO PROJETADO'!A1"/><Relationship Id="rId7" Type="http://schemas.openxmlformats.org/officeDocument/2006/relationships/image" Target="../media/image7.png"/><Relationship Id="rId2" Type="http://schemas.openxmlformats.org/officeDocument/2006/relationships/hyperlink" Target="#DADOS!A1"/><Relationship Id="rId1" Type="http://schemas.openxmlformats.org/officeDocument/2006/relationships/hyperlink" Target="#INICIO!A1"/><Relationship Id="rId6" Type="http://schemas.openxmlformats.org/officeDocument/2006/relationships/hyperlink" Target="https://sebrae.com.br/sites/PortalSebrae/fampe" TargetMode="External"/><Relationship Id="rId5" Type="http://schemas.openxmlformats.org/officeDocument/2006/relationships/hyperlink" Target="#GARANTIAS!A1"/><Relationship Id="rId4" Type="http://schemas.openxmlformats.org/officeDocument/2006/relationships/hyperlink" Target="#RESULTADO!A1"/></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146931</xdr:colOff>
      <xdr:row>0</xdr:row>
      <xdr:rowOff>38711</xdr:rowOff>
    </xdr:from>
    <xdr:to>
      <xdr:col>20</xdr:col>
      <xdr:colOff>57123</xdr:colOff>
      <xdr:row>3</xdr:row>
      <xdr:rowOff>88782</xdr:rowOff>
    </xdr:to>
    <xdr:sp macro="" textlink="">
      <xdr:nvSpPr>
        <xdr:cNvPr id="6" name="Forma Livre 18">
          <a:extLst>
            <a:ext uri="{FF2B5EF4-FFF2-40B4-BE49-F238E27FC236}">
              <a16:creationId xmlns:a16="http://schemas.microsoft.com/office/drawing/2014/main" id="{9560DD3E-F8BC-0B88-8962-FF85889D02BE}"/>
            </a:ext>
          </a:extLst>
        </xdr:cNvPr>
        <xdr:cNvSpPr/>
      </xdr:nvSpPr>
      <xdr:spPr>
        <a:xfrm>
          <a:off x="146931" y="38711"/>
          <a:ext cx="12156621" cy="539928"/>
        </a:xfrm>
        <a:custGeom>
          <a:avLst/>
          <a:gdLst>
            <a:gd name="connsiteX0" fmla="*/ 123177 w 12540184"/>
            <a:gd name="connsiteY0" fmla="*/ 0 h 554747"/>
            <a:gd name="connsiteX1" fmla="*/ 12540184 w 12540184"/>
            <a:gd name="connsiteY1" fmla="*/ 0 h 554747"/>
            <a:gd name="connsiteX2" fmla="*/ 12419518 w 12540184"/>
            <a:gd name="connsiteY2" fmla="*/ 554747 h 554747"/>
            <a:gd name="connsiteX3" fmla="*/ 0 w 12540184"/>
            <a:gd name="connsiteY3" fmla="*/ 554747 h 554747"/>
            <a:gd name="connsiteX4" fmla="*/ 123177 w 12540184"/>
            <a:gd name="connsiteY4" fmla="*/ 0 h 55474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540184" h="554747">
              <a:moveTo>
                <a:pt x="123177" y="0"/>
              </a:moveTo>
              <a:lnTo>
                <a:pt x="12540184" y="0"/>
              </a:lnTo>
              <a:lnTo>
                <a:pt x="12419518" y="554747"/>
              </a:lnTo>
              <a:lnTo>
                <a:pt x="0" y="554747"/>
              </a:lnTo>
              <a:lnTo>
                <a:pt x="123177" y="0"/>
              </a:lnTo>
              <a:close/>
            </a:path>
          </a:pathLst>
        </a:custGeom>
        <a:solidFill>
          <a:schemeClr val="tx2"/>
        </a:solidFill>
        <a:ln w="12700" cap="flat">
          <a:solidFill>
            <a:schemeClr val="tx2"/>
          </a:solid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solidFill>
              <a:schemeClr val="tx1"/>
            </a:solidFill>
          </a:endParaRPr>
        </a:p>
      </xdr:txBody>
    </xdr:sp>
    <xdr:clientData/>
  </xdr:twoCellAnchor>
  <xdr:twoCellAnchor>
    <xdr:from>
      <xdr:col>2</xdr:col>
      <xdr:colOff>83820</xdr:colOff>
      <xdr:row>0</xdr:row>
      <xdr:rowOff>152400</xdr:rowOff>
    </xdr:from>
    <xdr:to>
      <xdr:col>4</xdr:col>
      <xdr:colOff>56428</xdr:colOff>
      <xdr:row>3</xdr:row>
      <xdr:rowOff>106680</xdr:rowOff>
    </xdr:to>
    <xdr:sp macro="" textlink="">
      <xdr:nvSpPr>
        <xdr:cNvPr id="7" name="Gráfico 10">
          <a:hlinkClick xmlns:r="http://schemas.openxmlformats.org/officeDocument/2006/relationships" r:id="rId1"/>
          <a:extLst>
            <a:ext uri="{FF2B5EF4-FFF2-40B4-BE49-F238E27FC236}">
              <a16:creationId xmlns:a16="http://schemas.microsoft.com/office/drawing/2014/main" id="{710EA11F-DDFC-4CCE-B576-6FE9E686419C}"/>
            </a:ext>
          </a:extLst>
        </xdr:cNvPr>
        <xdr:cNvSpPr/>
      </xdr:nvSpPr>
      <xdr:spPr>
        <a:xfrm>
          <a:off x="1303020" y="152400"/>
          <a:ext cx="1191808" cy="434340"/>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solidFill>
          <a:srgbClr val="FFF7BD"/>
        </a:solid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chemeClr val="tx2"/>
              </a:solidFill>
              <a:latin typeface="Alegreya Sans" panose="00000500000000000000" pitchFamily="2" charset="0"/>
            </a:rPr>
            <a:t>Início</a:t>
          </a:r>
        </a:p>
      </xdr:txBody>
    </xdr:sp>
    <xdr:clientData/>
  </xdr:twoCellAnchor>
  <xdr:twoCellAnchor>
    <xdr:from>
      <xdr:col>0</xdr:col>
      <xdr:colOff>375284</xdr:colOff>
      <xdr:row>6</xdr:row>
      <xdr:rowOff>382905</xdr:rowOff>
    </xdr:from>
    <xdr:to>
      <xdr:col>7</xdr:col>
      <xdr:colOff>112394</xdr:colOff>
      <xdr:row>28</xdr:row>
      <xdr:rowOff>92710</xdr:rowOff>
    </xdr:to>
    <xdr:sp macro="" textlink="">
      <xdr:nvSpPr>
        <xdr:cNvPr id="8" name="CaixaDeTexto 7">
          <a:extLst>
            <a:ext uri="{FF2B5EF4-FFF2-40B4-BE49-F238E27FC236}">
              <a16:creationId xmlns:a16="http://schemas.microsoft.com/office/drawing/2014/main" id="{D92F7055-2BBF-FA17-07B2-2778DF87AD6B}"/>
            </a:ext>
          </a:extLst>
        </xdr:cNvPr>
        <xdr:cNvSpPr txBox="1"/>
      </xdr:nvSpPr>
      <xdr:spPr>
        <a:xfrm>
          <a:off x="375284" y="1335405"/>
          <a:ext cx="4004310" cy="3430905"/>
        </a:xfrm>
        <a:prstGeom prst="rect">
          <a:avLst/>
        </a:prstGeom>
        <a:solidFill>
          <a:schemeClr val="bg1"/>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2400">
              <a:solidFill>
                <a:schemeClr val="tx2"/>
              </a:solidFill>
              <a:effectLst/>
              <a:latin typeface="Campuni" panose="00000500000000000000" pitchFamily="50" charset="0"/>
              <a:ea typeface="+mn-ea"/>
              <a:cs typeface="+mn-cs"/>
            </a:rPr>
            <a:t>Olá empresário,</a:t>
          </a:r>
        </a:p>
        <a:p>
          <a:pPr marL="0" marR="0" lvl="0" indent="0" defTabSz="914400" eaLnBrk="1" fontAlgn="auto" latinLnBrk="0" hangingPunct="1">
            <a:lnSpc>
              <a:spcPct val="100000"/>
            </a:lnSpc>
            <a:spcBef>
              <a:spcPts val="0"/>
            </a:spcBef>
            <a:spcAft>
              <a:spcPts val="0"/>
            </a:spcAft>
            <a:buClrTx/>
            <a:buSzTx/>
            <a:buFontTx/>
            <a:buNone/>
            <a:tabLst/>
            <a:defRPr/>
          </a:pPr>
          <a:endParaRPr lang="pt-BR" sz="1100">
            <a:solidFill>
              <a:schemeClr val="tx2"/>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a:solidFill>
                <a:schemeClr val="tx2"/>
              </a:solidFill>
              <a:effectLst/>
              <a:latin typeface="Alegreya Sans" panose="00000500000000000000" pitchFamily="2" charset="0"/>
              <a:ea typeface="+mn-ea"/>
              <a:cs typeface="+mn-cs"/>
            </a:rPr>
            <a:t>A Calculadora de Planejamento Financeiro Empresarial com foco em crédito foi especialmente estruturada para ajudar você, que deseja obter crédito para o seu negócio. Ou mesmo para você, empreendedor, que está iniciando a jornada empresarial e necessita de investimento para formalizar a sua empresa e colocar o seu plano de negócios para rodar. </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a:solidFill>
              <a:schemeClr val="tx2"/>
            </a:solidFill>
            <a:effectLst/>
            <a:latin typeface="Alegreya Sans" panose="00000500000000000000" pitchFamily="2"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a:solidFill>
                <a:schemeClr val="tx2"/>
              </a:solidFill>
              <a:effectLst/>
              <a:latin typeface="Alegreya Sans" panose="00000500000000000000" pitchFamily="2" charset="0"/>
              <a:ea typeface="+mn-ea"/>
              <a:cs typeface="+mn-cs"/>
            </a:rPr>
            <a:t>Com ela você conseguirá calcular:</a:t>
          </a:r>
        </a:p>
        <a:p>
          <a:pPr marL="457200" marR="0" lvl="1" indent="0" algn="l" defTabSz="914400" eaLnBrk="1" fontAlgn="auto" latinLnBrk="0" hangingPunct="1">
            <a:lnSpc>
              <a:spcPct val="100000"/>
            </a:lnSpc>
            <a:spcBef>
              <a:spcPts val="0"/>
            </a:spcBef>
            <a:spcAft>
              <a:spcPts val="0"/>
            </a:spcAft>
            <a:buClrTx/>
            <a:buSzTx/>
            <a:buFontTx/>
            <a:buNone/>
            <a:tabLst/>
            <a:defRPr/>
          </a:pPr>
          <a:r>
            <a:rPr lang="pt-BR" sz="1100" b="1">
              <a:solidFill>
                <a:srgbClr val="9285F9"/>
              </a:solidFill>
              <a:effectLst/>
              <a:latin typeface="Alegreya Sans" panose="00000500000000000000" pitchFamily="2" charset="0"/>
              <a:ea typeface="+mn-ea"/>
              <a:cs typeface="+mn-cs"/>
            </a:rPr>
            <a:t>Lucro</a:t>
          </a:r>
          <a:endParaRPr lang="pt-BR" sz="1100" b="1" baseline="0">
            <a:solidFill>
              <a:srgbClr val="9285F9"/>
            </a:solidFill>
            <a:effectLst/>
            <a:latin typeface="Alegreya Sans" panose="00000500000000000000" pitchFamily="2" charset="0"/>
            <a:ea typeface="+mn-ea"/>
            <a:cs typeface="+mn-cs"/>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9285F9"/>
              </a:solidFill>
              <a:effectLst/>
              <a:latin typeface="Alegreya Sans" panose="00000500000000000000" pitchFamily="2" charset="0"/>
              <a:ea typeface="+mn-ea"/>
              <a:cs typeface="+mn-cs"/>
            </a:rPr>
            <a:t>Lucratividade</a:t>
          </a:r>
        </a:p>
        <a:p>
          <a:pPr marL="457200" marR="0" lvl="1"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9285F9"/>
              </a:solidFill>
              <a:effectLst/>
              <a:latin typeface="Alegreya Sans" panose="00000500000000000000" pitchFamily="2" charset="0"/>
              <a:ea typeface="+mn-ea"/>
              <a:cs typeface="+mn-cs"/>
            </a:rPr>
            <a:t>Rentabilidade</a:t>
          </a:r>
        </a:p>
        <a:p>
          <a:pPr marL="457200" marR="0" lvl="1"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9285F9"/>
              </a:solidFill>
              <a:effectLst/>
              <a:latin typeface="Alegreya Sans" panose="00000500000000000000" pitchFamily="2" charset="0"/>
              <a:ea typeface="+mn-ea"/>
              <a:cs typeface="+mn-cs"/>
            </a:rPr>
            <a:t>Prazo de Retorno do Investimento</a:t>
          </a:r>
        </a:p>
        <a:p>
          <a:pPr marL="457200" marR="0" lvl="1"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9285F9"/>
              </a:solidFill>
              <a:effectLst/>
              <a:latin typeface="Alegreya Sans" panose="00000500000000000000" pitchFamily="2" charset="0"/>
              <a:ea typeface="+mn-ea"/>
              <a:cs typeface="+mn-cs"/>
            </a:rPr>
            <a:t>Necessidade de Capital de Giro</a:t>
          </a:r>
        </a:p>
        <a:p>
          <a:pPr marL="457200" marR="0" lvl="1"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9285F9"/>
              </a:solidFill>
              <a:effectLst/>
              <a:latin typeface="Alegreya Sans" panose="00000500000000000000" pitchFamily="2" charset="0"/>
              <a:ea typeface="+mn-ea"/>
              <a:cs typeface="+mn-cs"/>
            </a:rPr>
            <a:t>Necessidade de Financiamento para Capital de Giro</a:t>
          </a:r>
          <a:endParaRPr lang="pt-BR" sz="1100" b="1">
            <a:solidFill>
              <a:srgbClr val="9285F9"/>
            </a:solidFill>
            <a:effectLst/>
            <a:latin typeface="Alegreya Sans" panose="00000500000000000000" pitchFamily="2" charset="0"/>
            <a:ea typeface="+mn-ea"/>
            <a:cs typeface="+mn-cs"/>
          </a:endParaRPr>
        </a:p>
      </xdr:txBody>
    </xdr:sp>
    <xdr:clientData/>
  </xdr:twoCellAnchor>
  <xdr:twoCellAnchor>
    <xdr:from>
      <xdr:col>10</xdr:col>
      <xdr:colOff>480695</xdr:colOff>
      <xdr:row>7</xdr:row>
      <xdr:rowOff>149225</xdr:rowOff>
    </xdr:from>
    <xdr:to>
      <xdr:col>19</xdr:col>
      <xdr:colOff>137795</xdr:colOff>
      <xdr:row>12</xdr:row>
      <xdr:rowOff>66675</xdr:rowOff>
    </xdr:to>
    <xdr:sp macro="" textlink="">
      <xdr:nvSpPr>
        <xdr:cNvPr id="9" name="CaixaDeTexto 8">
          <a:hlinkClick xmlns:r="http://schemas.openxmlformats.org/officeDocument/2006/relationships" r:id="rId2"/>
          <a:extLst>
            <a:ext uri="{FF2B5EF4-FFF2-40B4-BE49-F238E27FC236}">
              <a16:creationId xmlns:a16="http://schemas.microsoft.com/office/drawing/2014/main" id="{5004C953-8DEE-0E63-564F-9DC4C8FE25AA}"/>
            </a:ext>
          </a:extLst>
        </xdr:cNvPr>
        <xdr:cNvSpPr txBox="1"/>
      </xdr:nvSpPr>
      <xdr:spPr>
        <a:xfrm>
          <a:off x="6576695" y="1489075"/>
          <a:ext cx="5143500" cy="71120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100" b="0" baseline="0">
              <a:solidFill>
                <a:schemeClr val="bg1"/>
              </a:solidFill>
              <a:latin typeface="Alegreya Sans" panose="00000500000000000000" pitchFamily="2" charset="0"/>
            </a:rPr>
            <a:t>A primeira coisa a fazer é preencher as informações financeiras da sua empresa na guia de </a:t>
          </a:r>
          <a:r>
            <a:rPr lang="pt-BR" sz="1100" b="1" baseline="0">
              <a:solidFill>
                <a:schemeClr val="accent6"/>
              </a:solidFill>
              <a:latin typeface="Alegreya Sans" panose="00000500000000000000" pitchFamily="2" charset="0"/>
            </a:rPr>
            <a:t>DADOS. </a:t>
          </a:r>
          <a:r>
            <a:rPr lang="pt-BR" sz="1100" baseline="0">
              <a:solidFill>
                <a:schemeClr val="bg1"/>
              </a:solidFill>
              <a:latin typeface="Alegreya Sans" panose="00000500000000000000" pitchFamily="2" charset="0"/>
            </a:rPr>
            <a:t> Busque em seus controles finaceiros, como registros de venda, movimentações bancárias etc. </a:t>
          </a:r>
          <a:r>
            <a:rPr lang="pt-BR" sz="1100" b="1" baseline="0">
              <a:solidFill>
                <a:srgbClr val="FFF7BD"/>
              </a:solidFill>
              <a:latin typeface="Alegreya Sans" panose="00000500000000000000" pitchFamily="2" charset="0"/>
            </a:rPr>
            <a:t>É indispensável preencher todos os campos solicitados.</a:t>
          </a:r>
        </a:p>
      </xdr:txBody>
    </xdr:sp>
    <xdr:clientData/>
  </xdr:twoCellAnchor>
  <xdr:twoCellAnchor>
    <xdr:from>
      <xdr:col>7</xdr:col>
      <xdr:colOff>594996</xdr:colOff>
      <xdr:row>8</xdr:row>
      <xdr:rowOff>111125</xdr:rowOff>
    </xdr:from>
    <xdr:to>
      <xdr:col>10</xdr:col>
      <xdr:colOff>252095</xdr:colOff>
      <xdr:row>11</xdr:row>
      <xdr:rowOff>111125</xdr:rowOff>
    </xdr:to>
    <xdr:sp macro="" textlink="">
      <xdr:nvSpPr>
        <xdr:cNvPr id="10" name="CaixaDeTexto 9">
          <a:extLst>
            <a:ext uri="{FF2B5EF4-FFF2-40B4-BE49-F238E27FC236}">
              <a16:creationId xmlns:a16="http://schemas.microsoft.com/office/drawing/2014/main" id="{E60C803B-1D3B-4558-8C0F-25B0F2FB4638}"/>
            </a:ext>
          </a:extLst>
        </xdr:cNvPr>
        <xdr:cNvSpPr txBox="1"/>
      </xdr:nvSpPr>
      <xdr:spPr>
        <a:xfrm>
          <a:off x="4862196" y="1609725"/>
          <a:ext cx="1485899" cy="476250"/>
        </a:xfrm>
        <a:prstGeom prst="rect">
          <a:avLst/>
        </a:prstGeom>
        <a:solidFill>
          <a:schemeClr val="bg1"/>
        </a:solidFill>
        <a:ln w="952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2400">
              <a:solidFill>
                <a:schemeClr val="accent5"/>
              </a:solidFill>
              <a:effectLst/>
              <a:latin typeface="Campuni" panose="00000500000000000000" pitchFamily="50" charset="0"/>
              <a:ea typeface="+mn-ea"/>
              <a:cs typeface="+mn-cs"/>
            </a:rPr>
            <a:t>Passo 1:</a:t>
          </a:r>
        </a:p>
      </xdr:txBody>
    </xdr:sp>
    <xdr:clientData/>
  </xdr:twoCellAnchor>
  <xdr:twoCellAnchor>
    <xdr:from>
      <xdr:col>10</xdr:col>
      <xdr:colOff>480695</xdr:colOff>
      <xdr:row>13</xdr:row>
      <xdr:rowOff>66675</xdr:rowOff>
    </xdr:from>
    <xdr:to>
      <xdr:col>19</xdr:col>
      <xdr:colOff>137795</xdr:colOff>
      <xdr:row>17</xdr:row>
      <xdr:rowOff>149225</xdr:rowOff>
    </xdr:to>
    <xdr:sp macro="" textlink="">
      <xdr:nvSpPr>
        <xdr:cNvPr id="11" name="CaixaDeTexto 10">
          <a:hlinkClick xmlns:r="http://schemas.openxmlformats.org/officeDocument/2006/relationships" r:id="rId3"/>
          <a:extLst>
            <a:ext uri="{FF2B5EF4-FFF2-40B4-BE49-F238E27FC236}">
              <a16:creationId xmlns:a16="http://schemas.microsoft.com/office/drawing/2014/main" id="{6A7C0DC4-3F9D-4235-8954-06E0F0FE3A02}"/>
            </a:ext>
          </a:extLst>
        </xdr:cNvPr>
        <xdr:cNvSpPr txBox="1"/>
      </xdr:nvSpPr>
      <xdr:spPr>
        <a:xfrm>
          <a:off x="6576695" y="2359025"/>
          <a:ext cx="5143500" cy="71755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100" b="0" baseline="0">
              <a:solidFill>
                <a:schemeClr val="bg1"/>
              </a:solidFill>
              <a:latin typeface="Alegreya Sans" panose="00000500000000000000" pitchFamily="2" charset="0"/>
            </a:rPr>
            <a:t>Em seguida, vá para a guia de  </a:t>
          </a:r>
          <a:r>
            <a:rPr lang="pt-BR" sz="1100" b="1" baseline="0">
              <a:solidFill>
                <a:schemeClr val="accent6"/>
              </a:solidFill>
              <a:latin typeface="Alegreya Sans" panose="00000500000000000000" pitchFamily="2" charset="0"/>
            </a:rPr>
            <a:t>FLUXO PROJETADO </a:t>
          </a:r>
          <a:r>
            <a:rPr lang="pt-BR" sz="1100" b="0" baseline="0">
              <a:solidFill>
                <a:schemeClr val="bg1"/>
              </a:solidFill>
              <a:latin typeface="Alegreya Sans" panose="00000500000000000000" pitchFamily="2" charset="0"/>
            </a:rPr>
            <a:t>e lance o saldo em caixa da empresa, investimentos, financiamentos e dívidas parceladas da empresa.</a:t>
          </a:r>
        </a:p>
      </xdr:txBody>
    </xdr:sp>
    <xdr:clientData/>
  </xdr:twoCellAnchor>
  <xdr:twoCellAnchor>
    <xdr:from>
      <xdr:col>7</xdr:col>
      <xdr:colOff>594996</xdr:colOff>
      <xdr:row>14</xdr:row>
      <xdr:rowOff>28575</xdr:rowOff>
    </xdr:from>
    <xdr:to>
      <xdr:col>10</xdr:col>
      <xdr:colOff>252095</xdr:colOff>
      <xdr:row>17</xdr:row>
      <xdr:rowOff>66675</xdr:rowOff>
    </xdr:to>
    <xdr:sp macro="" textlink="">
      <xdr:nvSpPr>
        <xdr:cNvPr id="12" name="CaixaDeTexto 11">
          <a:extLst>
            <a:ext uri="{FF2B5EF4-FFF2-40B4-BE49-F238E27FC236}">
              <a16:creationId xmlns:a16="http://schemas.microsoft.com/office/drawing/2014/main" id="{F732E419-C18F-4B14-997E-9C19417AEAB2}"/>
            </a:ext>
          </a:extLst>
        </xdr:cNvPr>
        <xdr:cNvSpPr txBox="1"/>
      </xdr:nvSpPr>
      <xdr:spPr>
        <a:xfrm>
          <a:off x="4862196" y="2479675"/>
          <a:ext cx="1485899" cy="514350"/>
        </a:xfrm>
        <a:prstGeom prst="rect">
          <a:avLst/>
        </a:prstGeom>
        <a:solidFill>
          <a:schemeClr val="bg1"/>
        </a:solidFill>
        <a:ln w="952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2400">
              <a:solidFill>
                <a:schemeClr val="accent5"/>
              </a:solidFill>
              <a:effectLst/>
              <a:latin typeface="Campuni" panose="00000500000000000000" pitchFamily="50" charset="0"/>
              <a:ea typeface="+mn-ea"/>
              <a:cs typeface="+mn-cs"/>
            </a:rPr>
            <a:t>Passo 2:</a:t>
          </a:r>
        </a:p>
      </xdr:txBody>
    </xdr:sp>
    <xdr:clientData/>
  </xdr:twoCellAnchor>
  <xdr:twoCellAnchor>
    <xdr:from>
      <xdr:col>10</xdr:col>
      <xdr:colOff>480695</xdr:colOff>
      <xdr:row>19</xdr:row>
      <xdr:rowOff>28575</xdr:rowOff>
    </xdr:from>
    <xdr:to>
      <xdr:col>19</xdr:col>
      <xdr:colOff>137795</xdr:colOff>
      <xdr:row>23</xdr:row>
      <xdr:rowOff>66675</xdr:rowOff>
    </xdr:to>
    <xdr:sp macro="" textlink="">
      <xdr:nvSpPr>
        <xdr:cNvPr id="13" name="CaixaDeTexto 12">
          <a:hlinkClick xmlns:r="http://schemas.openxmlformats.org/officeDocument/2006/relationships" r:id="rId4"/>
          <a:extLst>
            <a:ext uri="{FF2B5EF4-FFF2-40B4-BE49-F238E27FC236}">
              <a16:creationId xmlns:a16="http://schemas.microsoft.com/office/drawing/2014/main" id="{D6D0E3D1-44E5-437F-9CBB-84669846EE77}"/>
            </a:ext>
          </a:extLst>
        </xdr:cNvPr>
        <xdr:cNvSpPr txBox="1"/>
      </xdr:nvSpPr>
      <xdr:spPr>
        <a:xfrm>
          <a:off x="6576695" y="3273425"/>
          <a:ext cx="5143500" cy="67310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100" baseline="0">
              <a:solidFill>
                <a:schemeClr val="bg1"/>
              </a:solidFill>
              <a:latin typeface="Alegreya Sans" panose="00000500000000000000" pitchFamily="2" charset="0"/>
            </a:rPr>
            <a:t>Com todas as informações devidamente inseridas, você poderá avaliar, na guia </a:t>
          </a:r>
          <a:r>
            <a:rPr lang="pt-BR" sz="1100" b="1" baseline="0">
              <a:solidFill>
                <a:schemeClr val="accent6"/>
              </a:solidFill>
              <a:latin typeface="Alegreya Sans" panose="00000500000000000000" pitchFamily="2" charset="0"/>
            </a:rPr>
            <a:t>RESULTADO</a:t>
          </a:r>
          <a:r>
            <a:rPr lang="pt-BR" sz="1100" baseline="0">
              <a:solidFill>
                <a:schemeClr val="bg1"/>
              </a:solidFill>
              <a:latin typeface="Alegreya Sans" panose="00000500000000000000" pitchFamily="2" charset="0"/>
            </a:rPr>
            <a:t>, a Rentabilidade calculada, Lucratividade e outros indicadores financeiros.</a:t>
          </a:r>
        </a:p>
      </xdr:txBody>
    </xdr:sp>
    <xdr:clientData/>
  </xdr:twoCellAnchor>
  <xdr:twoCellAnchor>
    <xdr:from>
      <xdr:col>7</xdr:col>
      <xdr:colOff>594996</xdr:colOff>
      <xdr:row>19</xdr:row>
      <xdr:rowOff>111125</xdr:rowOff>
    </xdr:from>
    <xdr:to>
      <xdr:col>10</xdr:col>
      <xdr:colOff>252095</xdr:colOff>
      <xdr:row>22</xdr:row>
      <xdr:rowOff>149225</xdr:rowOff>
    </xdr:to>
    <xdr:sp macro="" textlink="">
      <xdr:nvSpPr>
        <xdr:cNvPr id="14" name="CaixaDeTexto 13">
          <a:extLst>
            <a:ext uri="{FF2B5EF4-FFF2-40B4-BE49-F238E27FC236}">
              <a16:creationId xmlns:a16="http://schemas.microsoft.com/office/drawing/2014/main" id="{DB0F9939-671F-4502-8F39-98C75B758ABD}"/>
            </a:ext>
          </a:extLst>
        </xdr:cNvPr>
        <xdr:cNvSpPr txBox="1"/>
      </xdr:nvSpPr>
      <xdr:spPr>
        <a:xfrm>
          <a:off x="4862196" y="3355975"/>
          <a:ext cx="1485899" cy="514350"/>
        </a:xfrm>
        <a:prstGeom prst="rect">
          <a:avLst/>
        </a:prstGeom>
        <a:solidFill>
          <a:schemeClr val="bg1"/>
        </a:solidFill>
        <a:ln w="952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2400">
              <a:solidFill>
                <a:schemeClr val="accent5"/>
              </a:solidFill>
              <a:effectLst/>
              <a:latin typeface="Campuni" panose="00000500000000000000" pitchFamily="50" charset="0"/>
              <a:ea typeface="+mn-ea"/>
              <a:cs typeface="+mn-cs"/>
            </a:rPr>
            <a:t>Passo 3:</a:t>
          </a:r>
        </a:p>
      </xdr:txBody>
    </xdr:sp>
    <xdr:clientData/>
  </xdr:twoCellAnchor>
  <xdr:twoCellAnchor>
    <xdr:from>
      <xdr:col>10</xdr:col>
      <xdr:colOff>480695</xdr:colOff>
      <xdr:row>24</xdr:row>
      <xdr:rowOff>111125</xdr:rowOff>
    </xdr:from>
    <xdr:to>
      <xdr:col>19</xdr:col>
      <xdr:colOff>137795</xdr:colOff>
      <xdr:row>29</xdr:row>
      <xdr:rowOff>28575</xdr:rowOff>
    </xdr:to>
    <xdr:sp macro="" textlink="">
      <xdr:nvSpPr>
        <xdr:cNvPr id="15" name="CaixaDeTexto 14">
          <a:hlinkClick xmlns:r="http://schemas.openxmlformats.org/officeDocument/2006/relationships" r:id="rId5"/>
          <a:extLst>
            <a:ext uri="{FF2B5EF4-FFF2-40B4-BE49-F238E27FC236}">
              <a16:creationId xmlns:a16="http://schemas.microsoft.com/office/drawing/2014/main" id="{ECE326DF-9395-4753-9E28-B5CDE572246E}"/>
            </a:ext>
          </a:extLst>
        </xdr:cNvPr>
        <xdr:cNvSpPr txBox="1"/>
      </xdr:nvSpPr>
      <xdr:spPr>
        <a:xfrm>
          <a:off x="6576695" y="4149725"/>
          <a:ext cx="5143500" cy="71120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100" b="0" baseline="0">
              <a:solidFill>
                <a:schemeClr val="bg1"/>
              </a:solidFill>
              <a:latin typeface="Alegreya Sans" panose="00000500000000000000" pitchFamily="2" charset="0"/>
            </a:rPr>
            <a:t>Utilize a sessão </a:t>
          </a:r>
          <a:r>
            <a:rPr lang="pt-BR" sz="1100" b="1" baseline="0">
              <a:solidFill>
                <a:schemeClr val="accent6"/>
              </a:solidFill>
              <a:latin typeface="Alegreya Sans" panose="00000500000000000000" pitchFamily="2" charset="0"/>
            </a:rPr>
            <a:t>GARANTIAS</a:t>
          </a:r>
          <a:r>
            <a:rPr lang="pt-BR" sz="1100" b="0" baseline="0">
              <a:solidFill>
                <a:schemeClr val="bg1"/>
              </a:solidFill>
              <a:latin typeface="Alegreya Sans" panose="00000500000000000000" pitchFamily="2" charset="0"/>
            </a:rPr>
            <a:t> para avaliar o quanto de garantia real você necessita para realizar uma operação de crédito com uso do FAMPE.</a:t>
          </a:r>
        </a:p>
      </xdr:txBody>
    </xdr:sp>
    <xdr:clientData/>
  </xdr:twoCellAnchor>
  <xdr:twoCellAnchor>
    <xdr:from>
      <xdr:col>7</xdr:col>
      <xdr:colOff>594996</xdr:colOff>
      <xdr:row>25</xdr:row>
      <xdr:rowOff>66675</xdr:rowOff>
    </xdr:from>
    <xdr:to>
      <xdr:col>10</xdr:col>
      <xdr:colOff>252095</xdr:colOff>
      <xdr:row>28</xdr:row>
      <xdr:rowOff>66675</xdr:rowOff>
    </xdr:to>
    <xdr:sp macro="" textlink="">
      <xdr:nvSpPr>
        <xdr:cNvPr id="16" name="CaixaDeTexto 15">
          <a:extLst>
            <a:ext uri="{FF2B5EF4-FFF2-40B4-BE49-F238E27FC236}">
              <a16:creationId xmlns:a16="http://schemas.microsoft.com/office/drawing/2014/main" id="{DA5807D6-9057-48C4-874C-6BAF19E69E99}"/>
            </a:ext>
          </a:extLst>
        </xdr:cNvPr>
        <xdr:cNvSpPr txBox="1"/>
      </xdr:nvSpPr>
      <xdr:spPr>
        <a:xfrm>
          <a:off x="4862196" y="4264025"/>
          <a:ext cx="1485899" cy="476250"/>
        </a:xfrm>
        <a:prstGeom prst="rect">
          <a:avLst/>
        </a:prstGeom>
        <a:solidFill>
          <a:schemeClr val="bg1"/>
        </a:solidFill>
        <a:ln w="952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2400">
              <a:solidFill>
                <a:schemeClr val="accent5"/>
              </a:solidFill>
              <a:effectLst/>
              <a:latin typeface="Campuni" panose="00000500000000000000" pitchFamily="50" charset="0"/>
              <a:ea typeface="+mn-ea"/>
              <a:cs typeface="+mn-cs"/>
            </a:rPr>
            <a:t>Passo 4:</a:t>
          </a:r>
        </a:p>
      </xdr:txBody>
    </xdr:sp>
    <xdr:clientData/>
  </xdr:twoCellAnchor>
  <xdr:twoCellAnchor>
    <xdr:from>
      <xdr:col>4</xdr:col>
      <xdr:colOff>0</xdr:colOff>
      <xdr:row>0</xdr:row>
      <xdr:rowOff>99060</xdr:rowOff>
    </xdr:from>
    <xdr:to>
      <xdr:col>5</xdr:col>
      <xdr:colOff>582208</xdr:colOff>
      <xdr:row>3</xdr:row>
      <xdr:rowOff>45720</xdr:rowOff>
    </xdr:to>
    <xdr:sp macro="" textlink="">
      <xdr:nvSpPr>
        <xdr:cNvPr id="19" name="Gráfico 10">
          <a:hlinkClick xmlns:r="http://schemas.openxmlformats.org/officeDocument/2006/relationships" r:id="rId2"/>
          <a:extLst>
            <a:ext uri="{FF2B5EF4-FFF2-40B4-BE49-F238E27FC236}">
              <a16:creationId xmlns:a16="http://schemas.microsoft.com/office/drawing/2014/main" id="{526CF343-4838-497D-A6FA-0E0A3D2F28CD}"/>
            </a:ext>
          </a:extLst>
        </xdr:cNvPr>
        <xdr:cNvSpPr/>
      </xdr:nvSpPr>
      <xdr:spPr>
        <a:xfrm>
          <a:off x="2438400" y="99060"/>
          <a:ext cx="1191808" cy="426720"/>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Dados</a:t>
          </a:r>
        </a:p>
      </xdr:txBody>
    </xdr:sp>
    <xdr:clientData/>
  </xdr:twoCellAnchor>
  <xdr:twoCellAnchor>
    <xdr:from>
      <xdr:col>5</xdr:col>
      <xdr:colOff>518160</xdr:colOff>
      <xdr:row>0</xdr:row>
      <xdr:rowOff>99060</xdr:rowOff>
    </xdr:from>
    <xdr:to>
      <xdr:col>7</xdr:col>
      <xdr:colOff>498388</xdr:colOff>
      <xdr:row>3</xdr:row>
      <xdr:rowOff>45720</xdr:rowOff>
    </xdr:to>
    <xdr:sp macro="" textlink="">
      <xdr:nvSpPr>
        <xdr:cNvPr id="20" name="Gráfico 10">
          <a:hlinkClick xmlns:r="http://schemas.openxmlformats.org/officeDocument/2006/relationships" r:id="rId3"/>
          <a:extLst>
            <a:ext uri="{FF2B5EF4-FFF2-40B4-BE49-F238E27FC236}">
              <a16:creationId xmlns:a16="http://schemas.microsoft.com/office/drawing/2014/main" id="{A054B242-9E21-4141-BC9C-8B94A7E4C8C8}"/>
            </a:ext>
          </a:extLst>
        </xdr:cNvPr>
        <xdr:cNvSpPr/>
      </xdr:nvSpPr>
      <xdr:spPr>
        <a:xfrm>
          <a:off x="3566160" y="99060"/>
          <a:ext cx="1199428" cy="426720"/>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Fluxo</a:t>
          </a:r>
        </a:p>
        <a:p>
          <a:pPr algn="ctr"/>
          <a:r>
            <a:rPr lang="pt-BR" sz="1200" b="1">
              <a:solidFill>
                <a:srgbClr val="FFF7BD"/>
              </a:solidFill>
              <a:latin typeface="Alegreya Sans" panose="00000500000000000000" pitchFamily="2" charset="0"/>
            </a:rPr>
            <a:t>Projetado</a:t>
          </a:r>
        </a:p>
      </xdr:txBody>
    </xdr:sp>
    <xdr:clientData/>
  </xdr:twoCellAnchor>
  <xdr:twoCellAnchor>
    <xdr:from>
      <xdr:col>7</xdr:col>
      <xdr:colOff>434340</xdr:colOff>
      <xdr:row>0</xdr:row>
      <xdr:rowOff>99060</xdr:rowOff>
    </xdr:from>
    <xdr:to>
      <xdr:col>9</xdr:col>
      <xdr:colOff>414568</xdr:colOff>
      <xdr:row>3</xdr:row>
      <xdr:rowOff>45720</xdr:rowOff>
    </xdr:to>
    <xdr:sp macro="" textlink="">
      <xdr:nvSpPr>
        <xdr:cNvPr id="21" name="Gráfico 10">
          <a:hlinkClick xmlns:r="http://schemas.openxmlformats.org/officeDocument/2006/relationships" r:id="rId4"/>
          <a:extLst>
            <a:ext uri="{FF2B5EF4-FFF2-40B4-BE49-F238E27FC236}">
              <a16:creationId xmlns:a16="http://schemas.microsoft.com/office/drawing/2014/main" id="{A7B2C8A3-501D-4F03-B1DF-F2FC1E258795}"/>
            </a:ext>
          </a:extLst>
        </xdr:cNvPr>
        <xdr:cNvSpPr/>
      </xdr:nvSpPr>
      <xdr:spPr>
        <a:xfrm>
          <a:off x="4701540" y="99060"/>
          <a:ext cx="1199428" cy="426720"/>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Resultado</a:t>
          </a:r>
        </a:p>
      </xdr:txBody>
    </xdr:sp>
    <xdr:clientData/>
  </xdr:twoCellAnchor>
  <xdr:twoCellAnchor>
    <xdr:from>
      <xdr:col>9</xdr:col>
      <xdr:colOff>350520</xdr:colOff>
      <xdr:row>0</xdr:row>
      <xdr:rowOff>99060</xdr:rowOff>
    </xdr:from>
    <xdr:to>
      <xdr:col>11</xdr:col>
      <xdr:colOff>323128</xdr:colOff>
      <xdr:row>3</xdr:row>
      <xdr:rowOff>45720</xdr:rowOff>
    </xdr:to>
    <xdr:sp macro="" textlink="">
      <xdr:nvSpPr>
        <xdr:cNvPr id="22" name="Gráfico 10">
          <a:hlinkClick xmlns:r="http://schemas.openxmlformats.org/officeDocument/2006/relationships" r:id="rId5"/>
          <a:extLst>
            <a:ext uri="{FF2B5EF4-FFF2-40B4-BE49-F238E27FC236}">
              <a16:creationId xmlns:a16="http://schemas.microsoft.com/office/drawing/2014/main" id="{DE2E02CD-54C5-40C4-95A0-3E7755BE805E}"/>
            </a:ext>
          </a:extLst>
        </xdr:cNvPr>
        <xdr:cNvSpPr/>
      </xdr:nvSpPr>
      <xdr:spPr>
        <a:xfrm>
          <a:off x="5836920" y="99060"/>
          <a:ext cx="1191808" cy="426720"/>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Garantias</a:t>
          </a:r>
        </a:p>
      </xdr:txBody>
    </xdr:sp>
    <xdr:clientData/>
  </xdr:twoCellAnchor>
  <xdr:twoCellAnchor>
    <xdr:from>
      <xdr:col>2</xdr:col>
      <xdr:colOff>232577</xdr:colOff>
      <xdr:row>31</xdr:row>
      <xdr:rowOff>67502</xdr:rowOff>
    </xdr:from>
    <xdr:to>
      <xdr:col>17</xdr:col>
      <xdr:colOff>72887</xdr:colOff>
      <xdr:row>36</xdr:row>
      <xdr:rowOff>152399</xdr:rowOff>
    </xdr:to>
    <xdr:sp macro="" textlink="">
      <xdr:nvSpPr>
        <xdr:cNvPr id="2" name="CaixaDeTexto 1">
          <a:extLst>
            <a:ext uri="{FF2B5EF4-FFF2-40B4-BE49-F238E27FC236}">
              <a16:creationId xmlns:a16="http://schemas.microsoft.com/office/drawing/2014/main" id="{07432D92-8404-4F99-8F96-EE64A77AE861}"/>
            </a:ext>
          </a:extLst>
        </xdr:cNvPr>
        <xdr:cNvSpPr txBox="1"/>
      </xdr:nvSpPr>
      <xdr:spPr>
        <a:xfrm>
          <a:off x="1451777" y="5229224"/>
          <a:ext cx="8984310" cy="880027"/>
        </a:xfrm>
        <a:prstGeom prst="rect">
          <a:avLst/>
        </a:prstGeom>
        <a:solidFill>
          <a:schemeClr val="bg1"/>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pt-BR" sz="1400">
              <a:solidFill>
                <a:schemeClr val="tx2"/>
              </a:solidFill>
              <a:effectLst/>
              <a:latin typeface="Alegreya Sans" panose="00000500000000000000" pitchFamily="2" charset="0"/>
              <a:ea typeface="+mn-ea"/>
              <a:cs typeface="+mn-cs"/>
            </a:rPr>
            <a:t>Você encontrará uma nota explicativa complementar com conceitos e exemplos,</a:t>
          </a:r>
          <a:r>
            <a:rPr lang="pt-BR" sz="1400" baseline="0">
              <a:solidFill>
                <a:schemeClr val="tx2"/>
              </a:solidFill>
              <a:effectLst/>
              <a:latin typeface="Alegreya Sans" panose="00000500000000000000" pitchFamily="2" charset="0"/>
              <a:ea typeface="+mn-ea"/>
              <a:cs typeface="+mn-cs"/>
            </a:rPr>
            <a:t> </a:t>
          </a:r>
          <a:r>
            <a:rPr lang="pt-BR" sz="1400" u="sng" baseline="0">
              <a:solidFill>
                <a:schemeClr val="tx2"/>
              </a:solidFill>
              <a:effectLst/>
              <a:latin typeface="Alegreya Sans" panose="00000500000000000000" pitchFamily="2" charset="0"/>
              <a:ea typeface="+mn-ea"/>
              <a:cs typeface="+mn-cs"/>
            </a:rPr>
            <a:t>n</a:t>
          </a:r>
          <a:r>
            <a:rPr lang="pt-BR" sz="1400" u="sng">
              <a:solidFill>
                <a:schemeClr val="tx2"/>
              </a:solidFill>
              <a:effectLst/>
              <a:latin typeface="Alegreya Sans" panose="00000500000000000000" pitchFamily="2" charset="0"/>
              <a:ea typeface="+mn-ea"/>
              <a:cs typeface="+mn-cs"/>
            </a:rPr>
            <a:t>o canto superior direito de algumas células</a:t>
          </a:r>
          <a:r>
            <a:rPr lang="pt-BR" sz="1400">
              <a:solidFill>
                <a:schemeClr val="tx2"/>
              </a:solidFill>
              <a:effectLst/>
              <a:latin typeface="Alegreya Sans" panose="00000500000000000000" pitchFamily="2" charset="0"/>
              <a:ea typeface="+mn-ea"/>
              <a:cs typeface="+mn-cs"/>
            </a:rPr>
            <a:t>.</a:t>
          </a:r>
          <a:endParaRPr lang="pt-BR" sz="1100">
            <a:solidFill>
              <a:schemeClr val="tx2"/>
            </a:solidFill>
            <a:effectLst/>
            <a:latin typeface="Alegreya Sans" panose="00000500000000000000" pitchFamily="2" charset="0"/>
            <a:ea typeface="+mn-ea"/>
            <a:cs typeface="+mn-cs"/>
          </a:endParaRPr>
        </a:p>
      </xdr:txBody>
    </xdr:sp>
    <xdr:clientData/>
  </xdr:twoCellAnchor>
  <xdr:twoCellAnchor editAs="oneCell">
    <xdr:from>
      <xdr:col>7</xdr:col>
      <xdr:colOff>421002</xdr:colOff>
      <xdr:row>33</xdr:row>
      <xdr:rowOff>151487</xdr:rowOff>
    </xdr:from>
    <xdr:to>
      <xdr:col>12</xdr:col>
      <xdr:colOff>307694</xdr:colOff>
      <xdr:row>35</xdr:row>
      <xdr:rowOff>115500</xdr:rowOff>
    </xdr:to>
    <xdr:pic>
      <xdr:nvPicPr>
        <xdr:cNvPr id="4" name="Imagem 3">
          <a:extLst>
            <a:ext uri="{FF2B5EF4-FFF2-40B4-BE49-F238E27FC236}">
              <a16:creationId xmlns:a16="http://schemas.microsoft.com/office/drawing/2014/main" id="{8A59FC3C-67AA-2447-ED65-363643B41366}"/>
            </a:ext>
          </a:extLst>
        </xdr:cNvPr>
        <xdr:cNvPicPr>
          <a:picLocks noChangeAspect="1"/>
        </xdr:cNvPicPr>
      </xdr:nvPicPr>
      <xdr:blipFill>
        <a:blip xmlns:r="http://schemas.openxmlformats.org/officeDocument/2006/relationships" r:embed="rId6"/>
        <a:stretch>
          <a:fillRect/>
        </a:stretch>
      </xdr:blipFill>
      <xdr:spPr>
        <a:xfrm>
          <a:off x="4688202" y="5631261"/>
          <a:ext cx="2934692" cy="282065"/>
        </a:xfrm>
        <a:prstGeom prst="rect">
          <a:avLst/>
        </a:prstGeom>
        <a:ln>
          <a:solidFill>
            <a:schemeClr val="bg1"/>
          </a:solidFill>
        </a:ln>
      </xdr:spPr>
    </xdr:pic>
    <xdr:clientData/>
  </xdr:twoCellAnchor>
  <xdr:twoCellAnchor editAs="oneCell">
    <xdr:from>
      <xdr:col>12</xdr:col>
      <xdr:colOff>232867</xdr:colOff>
      <xdr:row>32</xdr:row>
      <xdr:rowOff>109785</xdr:rowOff>
    </xdr:from>
    <xdr:to>
      <xdr:col>13</xdr:col>
      <xdr:colOff>72734</xdr:colOff>
      <xdr:row>35</xdr:row>
      <xdr:rowOff>79512</xdr:rowOff>
    </xdr:to>
    <xdr:pic>
      <xdr:nvPicPr>
        <xdr:cNvPr id="30" name="Gráfico 29" descr="Seta: curva no sentido horário com preenchimento sólido">
          <a:extLst>
            <a:ext uri="{FF2B5EF4-FFF2-40B4-BE49-F238E27FC236}">
              <a16:creationId xmlns:a16="http://schemas.microsoft.com/office/drawing/2014/main" id="{1A552025-EE73-D079-AAB7-67C39592B2A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6200000">
          <a:off x="7549398" y="5429202"/>
          <a:ext cx="446805" cy="449467"/>
        </a:xfrm>
        <a:prstGeom prst="rect">
          <a:avLst/>
        </a:prstGeom>
      </xdr:spPr>
    </xdr:pic>
    <xdr:clientData/>
  </xdr:twoCellAnchor>
  <xdr:twoCellAnchor editAs="oneCell">
    <xdr:from>
      <xdr:col>0</xdr:col>
      <xdr:colOff>367668</xdr:colOff>
      <xdr:row>0</xdr:row>
      <xdr:rowOff>60960</xdr:rowOff>
    </xdr:from>
    <xdr:to>
      <xdr:col>1</xdr:col>
      <xdr:colOff>510747</xdr:colOff>
      <xdr:row>3</xdr:row>
      <xdr:rowOff>80010</xdr:rowOff>
    </xdr:to>
    <xdr:pic>
      <xdr:nvPicPr>
        <xdr:cNvPr id="5" name="Imagem 4">
          <a:extLst>
            <a:ext uri="{FF2B5EF4-FFF2-40B4-BE49-F238E27FC236}">
              <a16:creationId xmlns:a16="http://schemas.microsoft.com/office/drawing/2014/main" id="{29C60BF2-424B-55F1-4BE7-2896A56633A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67668" y="60960"/>
          <a:ext cx="752679" cy="4991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632460</xdr:colOff>
      <xdr:row>0</xdr:row>
      <xdr:rowOff>110490</xdr:rowOff>
    </xdr:from>
    <xdr:to>
      <xdr:col>10</xdr:col>
      <xdr:colOff>1013187</xdr:colOff>
      <xdr:row>3</xdr:row>
      <xdr:rowOff>158656</xdr:rowOff>
    </xdr:to>
    <xdr:sp macro="" textlink="">
      <xdr:nvSpPr>
        <xdr:cNvPr id="9" name="Forma Livre 18">
          <a:extLst>
            <a:ext uri="{FF2B5EF4-FFF2-40B4-BE49-F238E27FC236}">
              <a16:creationId xmlns:a16="http://schemas.microsoft.com/office/drawing/2014/main" id="{85A992A6-C0C4-4357-AC01-3E3EB9D4E47A}"/>
            </a:ext>
          </a:extLst>
        </xdr:cNvPr>
        <xdr:cNvSpPr/>
      </xdr:nvSpPr>
      <xdr:spPr>
        <a:xfrm>
          <a:off x="5036820" y="110490"/>
          <a:ext cx="12100287" cy="528226"/>
        </a:xfrm>
        <a:custGeom>
          <a:avLst/>
          <a:gdLst>
            <a:gd name="connsiteX0" fmla="*/ 123177 w 12540184"/>
            <a:gd name="connsiteY0" fmla="*/ 0 h 554747"/>
            <a:gd name="connsiteX1" fmla="*/ 12540184 w 12540184"/>
            <a:gd name="connsiteY1" fmla="*/ 0 h 554747"/>
            <a:gd name="connsiteX2" fmla="*/ 12419518 w 12540184"/>
            <a:gd name="connsiteY2" fmla="*/ 554747 h 554747"/>
            <a:gd name="connsiteX3" fmla="*/ 0 w 12540184"/>
            <a:gd name="connsiteY3" fmla="*/ 554747 h 554747"/>
            <a:gd name="connsiteX4" fmla="*/ 123177 w 12540184"/>
            <a:gd name="connsiteY4" fmla="*/ 0 h 55474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540184" h="554747">
              <a:moveTo>
                <a:pt x="123177" y="0"/>
              </a:moveTo>
              <a:lnTo>
                <a:pt x="12540184" y="0"/>
              </a:lnTo>
              <a:lnTo>
                <a:pt x="12419518" y="554747"/>
              </a:lnTo>
              <a:lnTo>
                <a:pt x="0" y="554747"/>
              </a:lnTo>
              <a:lnTo>
                <a:pt x="123177" y="0"/>
              </a:lnTo>
              <a:close/>
            </a:path>
          </a:pathLst>
        </a:custGeom>
        <a:solidFill>
          <a:schemeClr val="tx2"/>
        </a:solidFill>
        <a:ln w="12700" cap="flat">
          <a:solidFill>
            <a:schemeClr val="tx2"/>
          </a:solid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solidFill>
              <a:schemeClr val="tx1"/>
            </a:solidFill>
          </a:endParaRPr>
        </a:p>
      </xdr:txBody>
    </xdr:sp>
    <xdr:clientData/>
  </xdr:twoCellAnchor>
  <xdr:twoCellAnchor>
    <xdr:from>
      <xdr:col>1</xdr:col>
      <xdr:colOff>457531</xdr:colOff>
      <xdr:row>6</xdr:row>
      <xdr:rowOff>244253</xdr:rowOff>
    </xdr:from>
    <xdr:to>
      <xdr:col>1</xdr:col>
      <xdr:colOff>2807805</xdr:colOff>
      <xdr:row>8</xdr:row>
      <xdr:rowOff>82827</xdr:rowOff>
    </xdr:to>
    <xdr:sp macro="" textlink="">
      <xdr:nvSpPr>
        <xdr:cNvPr id="2" name="Texto Explicativo: Linha Dobrada Dupla com Ênfase 1">
          <a:extLst>
            <a:ext uri="{FF2B5EF4-FFF2-40B4-BE49-F238E27FC236}">
              <a16:creationId xmlns:a16="http://schemas.microsoft.com/office/drawing/2014/main" id="{EB17D310-2CCC-B5D7-07B6-72D148979D03}"/>
            </a:ext>
          </a:extLst>
        </xdr:cNvPr>
        <xdr:cNvSpPr/>
      </xdr:nvSpPr>
      <xdr:spPr>
        <a:xfrm>
          <a:off x="714292" y="1113927"/>
          <a:ext cx="2350274" cy="327248"/>
        </a:xfrm>
        <a:prstGeom prst="accentCallout3">
          <a:avLst>
            <a:gd name="adj1" fmla="val 18750"/>
            <a:gd name="adj2" fmla="val 102579"/>
            <a:gd name="adj3" fmla="val 13708"/>
            <a:gd name="adj4" fmla="val 110167"/>
            <a:gd name="adj5" fmla="val 22662"/>
            <a:gd name="adj6" fmla="val 123605"/>
            <a:gd name="adj7" fmla="val 23609"/>
            <a:gd name="adj8" fmla="val 157331"/>
          </a:avLst>
        </a:prstGeom>
        <a:noFill/>
        <a:ln w="12700">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pt-BR" sz="1100">
              <a:solidFill>
                <a:schemeClr val="tx2"/>
              </a:solidFill>
            </a:rPr>
            <a:t>Para começar, informe a</a:t>
          </a:r>
          <a:r>
            <a:rPr lang="pt-BR" sz="1100" baseline="0">
              <a:solidFill>
                <a:schemeClr val="tx2"/>
              </a:solidFill>
            </a:rPr>
            <a:t> sua receita. </a:t>
          </a:r>
          <a:endParaRPr lang="pt-BR" sz="1100">
            <a:solidFill>
              <a:schemeClr val="tx2"/>
            </a:solidFill>
          </a:endParaRPr>
        </a:p>
      </xdr:txBody>
    </xdr:sp>
    <xdr:clientData/>
  </xdr:twoCellAnchor>
  <xdr:twoCellAnchor>
    <xdr:from>
      <xdr:col>1</xdr:col>
      <xdr:colOff>203750</xdr:colOff>
      <xdr:row>8</xdr:row>
      <xdr:rowOff>197128</xdr:rowOff>
    </xdr:from>
    <xdr:to>
      <xdr:col>1</xdr:col>
      <xdr:colOff>3602934</xdr:colOff>
      <xdr:row>14</xdr:row>
      <xdr:rowOff>24848</xdr:rowOff>
    </xdr:to>
    <xdr:sp macro="" textlink="">
      <xdr:nvSpPr>
        <xdr:cNvPr id="3" name="Texto Explicativo: Linha Dobrada Dupla com Ênfase 2">
          <a:extLst>
            <a:ext uri="{FF2B5EF4-FFF2-40B4-BE49-F238E27FC236}">
              <a16:creationId xmlns:a16="http://schemas.microsoft.com/office/drawing/2014/main" id="{265FDF72-E6BF-452C-863C-D36CA7405822}"/>
            </a:ext>
          </a:extLst>
        </xdr:cNvPr>
        <xdr:cNvSpPr/>
      </xdr:nvSpPr>
      <xdr:spPr>
        <a:xfrm flipH="1">
          <a:off x="460511" y="1555476"/>
          <a:ext cx="3399184" cy="979002"/>
        </a:xfrm>
        <a:prstGeom prst="accentCallout3">
          <a:avLst>
            <a:gd name="adj1" fmla="val 28423"/>
            <a:gd name="adj2" fmla="val 724"/>
            <a:gd name="adj3" fmla="val 25290"/>
            <a:gd name="adj4" fmla="val -6194"/>
            <a:gd name="adj5" fmla="val -1425"/>
            <a:gd name="adj6" fmla="val -9675"/>
            <a:gd name="adj7" fmla="val -2552"/>
            <a:gd name="adj8" fmla="val -17149"/>
          </a:avLst>
        </a:prstGeom>
        <a:noFill/>
        <a:ln w="12700">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pt-BR" sz="1100" b="1">
              <a:solidFill>
                <a:schemeClr val="tx2"/>
              </a:solidFill>
            </a:rPr>
            <a:t>Para um comércio</a:t>
          </a:r>
          <a:r>
            <a:rPr lang="pt-BR" sz="1100">
              <a:solidFill>
                <a:schemeClr val="tx2"/>
              </a:solidFill>
            </a:rPr>
            <a:t>, o 'Custo com mercadorias' é o valor do custo de aquisição das mercadorias vendidas.</a:t>
          </a:r>
        </a:p>
        <a:p>
          <a:pPr algn="l"/>
          <a:r>
            <a:rPr lang="pt-BR" sz="1100" b="1">
              <a:solidFill>
                <a:schemeClr val="tx2"/>
              </a:solidFill>
            </a:rPr>
            <a:t>Para serviços prestados</a:t>
          </a:r>
          <a:r>
            <a:rPr lang="pt-BR" sz="1100">
              <a:solidFill>
                <a:schemeClr val="tx2"/>
              </a:solidFill>
            </a:rPr>
            <a:t>, este é o valor do custo de aquisição das mercadorias utilizadas na prestação dos serviços vendidos.</a:t>
          </a:r>
        </a:p>
      </xdr:txBody>
    </xdr:sp>
    <xdr:clientData/>
  </xdr:twoCellAnchor>
  <xdr:twoCellAnchor>
    <xdr:from>
      <xdr:col>6</xdr:col>
      <xdr:colOff>47621</xdr:colOff>
      <xdr:row>13</xdr:row>
      <xdr:rowOff>161924</xdr:rowOff>
    </xdr:from>
    <xdr:to>
      <xdr:col>9</xdr:col>
      <xdr:colOff>781050</xdr:colOff>
      <xdr:row>19</xdr:row>
      <xdr:rowOff>19049</xdr:rowOff>
    </xdr:to>
    <xdr:sp macro="" textlink="">
      <xdr:nvSpPr>
        <xdr:cNvPr id="4" name="Texto Explicativo: Linha Dobrada Dupla com Ênfase 3">
          <a:extLst>
            <a:ext uri="{FF2B5EF4-FFF2-40B4-BE49-F238E27FC236}">
              <a16:creationId xmlns:a16="http://schemas.microsoft.com/office/drawing/2014/main" id="{C12D9C5B-8F5A-4142-BAD4-D6F201DB6856}"/>
            </a:ext>
          </a:extLst>
        </xdr:cNvPr>
        <xdr:cNvSpPr/>
      </xdr:nvSpPr>
      <xdr:spPr>
        <a:xfrm flipH="1">
          <a:off x="10744196" y="2466974"/>
          <a:ext cx="4286254" cy="828675"/>
        </a:xfrm>
        <a:prstGeom prst="accentCallout3">
          <a:avLst>
            <a:gd name="adj1" fmla="val 24126"/>
            <a:gd name="adj2" fmla="val 100122"/>
            <a:gd name="adj3" fmla="val 20558"/>
            <a:gd name="adj4" fmla="val 105081"/>
            <a:gd name="adj5" fmla="val -42754"/>
            <a:gd name="adj6" fmla="val 116011"/>
            <a:gd name="adj7" fmla="val -44907"/>
            <a:gd name="adj8" fmla="val 122933"/>
          </a:avLst>
        </a:prstGeom>
        <a:solidFill>
          <a:srgbClr val="FFF7BD"/>
        </a:solidFill>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100" b="1">
              <a:solidFill>
                <a:schemeClr val="tx2"/>
              </a:solidFill>
            </a:rPr>
            <a:t>% DA RECEITA</a:t>
          </a:r>
          <a:r>
            <a:rPr lang="pt-BR" sz="1100" b="1" baseline="0">
              <a:solidFill>
                <a:schemeClr val="tx2"/>
              </a:solidFill>
            </a:rPr>
            <a:t> TOTAL: </a:t>
          </a:r>
          <a:r>
            <a:rPr lang="pt-BR" sz="1100" b="0" baseline="0">
              <a:solidFill>
                <a:schemeClr val="tx2"/>
              </a:solidFill>
            </a:rPr>
            <a:t>informe o p</a:t>
          </a:r>
          <a:r>
            <a:rPr lang="pt-BR" sz="1100" baseline="0">
              <a:solidFill>
                <a:schemeClr val="tx2"/>
              </a:solidFill>
            </a:rPr>
            <a:t>ercentual das vendas sobre o qual incide cada taxa de custo variável. </a:t>
          </a:r>
          <a:r>
            <a:rPr lang="pt-BR" sz="1000" baseline="0">
              <a:solidFill>
                <a:schemeClr val="accent1"/>
              </a:solidFill>
            </a:rPr>
            <a:t>Exemplo: se metade das suas vendas são no cartão de débito, preencha </a:t>
          </a:r>
          <a:r>
            <a:rPr lang="pt-BR" sz="1100" b="0" i="1" baseline="0">
              <a:solidFill>
                <a:schemeClr val="tx1">
                  <a:lumMod val="50000"/>
                  <a:lumOff val="50000"/>
                </a:schemeClr>
              </a:solidFill>
            </a:rPr>
            <a:t>50% </a:t>
          </a:r>
          <a:r>
            <a:rPr lang="pt-BR" sz="1000" baseline="0">
              <a:solidFill>
                <a:schemeClr val="accent1"/>
              </a:solidFill>
              <a:latin typeface="+mn-lt"/>
              <a:ea typeface="+mn-ea"/>
              <a:cs typeface="+mn-cs"/>
            </a:rPr>
            <a:t>na linha "Taxa de cartão de débito".</a:t>
          </a:r>
        </a:p>
      </xdr:txBody>
    </xdr:sp>
    <xdr:clientData/>
  </xdr:twoCellAnchor>
  <xdr:twoCellAnchor>
    <xdr:from>
      <xdr:col>0</xdr:col>
      <xdr:colOff>243840</xdr:colOff>
      <xdr:row>0</xdr:row>
      <xdr:rowOff>114300</xdr:rowOff>
    </xdr:from>
    <xdr:to>
      <xdr:col>6</xdr:col>
      <xdr:colOff>1649457</xdr:colOff>
      <xdr:row>4</xdr:row>
      <xdr:rowOff>2446</xdr:rowOff>
    </xdr:to>
    <xdr:sp macro="" textlink="">
      <xdr:nvSpPr>
        <xdr:cNvPr id="12" name="Forma Livre 18">
          <a:extLst>
            <a:ext uri="{FF2B5EF4-FFF2-40B4-BE49-F238E27FC236}">
              <a16:creationId xmlns:a16="http://schemas.microsoft.com/office/drawing/2014/main" id="{37E5C83E-E4E6-4890-BCA1-613C7E346942}"/>
            </a:ext>
          </a:extLst>
        </xdr:cNvPr>
        <xdr:cNvSpPr/>
      </xdr:nvSpPr>
      <xdr:spPr>
        <a:xfrm>
          <a:off x="243840" y="114300"/>
          <a:ext cx="12111717" cy="528226"/>
        </a:xfrm>
        <a:custGeom>
          <a:avLst/>
          <a:gdLst>
            <a:gd name="connsiteX0" fmla="*/ 123177 w 12540184"/>
            <a:gd name="connsiteY0" fmla="*/ 0 h 554747"/>
            <a:gd name="connsiteX1" fmla="*/ 12540184 w 12540184"/>
            <a:gd name="connsiteY1" fmla="*/ 0 h 554747"/>
            <a:gd name="connsiteX2" fmla="*/ 12419518 w 12540184"/>
            <a:gd name="connsiteY2" fmla="*/ 554747 h 554747"/>
            <a:gd name="connsiteX3" fmla="*/ 0 w 12540184"/>
            <a:gd name="connsiteY3" fmla="*/ 554747 h 554747"/>
            <a:gd name="connsiteX4" fmla="*/ 123177 w 12540184"/>
            <a:gd name="connsiteY4" fmla="*/ 0 h 55474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540184" h="554747">
              <a:moveTo>
                <a:pt x="123177" y="0"/>
              </a:moveTo>
              <a:lnTo>
                <a:pt x="12540184" y="0"/>
              </a:lnTo>
              <a:lnTo>
                <a:pt x="12419518" y="554747"/>
              </a:lnTo>
              <a:lnTo>
                <a:pt x="0" y="554747"/>
              </a:lnTo>
              <a:lnTo>
                <a:pt x="123177" y="0"/>
              </a:lnTo>
              <a:close/>
            </a:path>
          </a:pathLst>
        </a:custGeom>
        <a:solidFill>
          <a:schemeClr val="tx2"/>
        </a:solidFill>
        <a:ln w="12700" cap="flat">
          <a:solidFill>
            <a:schemeClr val="tx2"/>
          </a:solid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solidFill>
              <a:schemeClr val="tx1"/>
            </a:solidFill>
          </a:endParaRPr>
        </a:p>
      </xdr:txBody>
    </xdr:sp>
    <xdr:clientData/>
  </xdr:twoCellAnchor>
  <xdr:twoCellAnchor>
    <xdr:from>
      <xdr:col>1</xdr:col>
      <xdr:colOff>956582</xdr:colOff>
      <xdr:row>1</xdr:row>
      <xdr:rowOff>4082</xdr:rowOff>
    </xdr:from>
    <xdr:to>
      <xdr:col>1</xdr:col>
      <xdr:colOff>2152200</xdr:colOff>
      <xdr:row>3</xdr:row>
      <xdr:rowOff>118382</xdr:rowOff>
    </xdr:to>
    <xdr:sp macro="" textlink="">
      <xdr:nvSpPr>
        <xdr:cNvPr id="13" name="Gráfico 10">
          <a:hlinkClick xmlns:r="http://schemas.openxmlformats.org/officeDocument/2006/relationships" r:id="rId1"/>
          <a:extLst>
            <a:ext uri="{FF2B5EF4-FFF2-40B4-BE49-F238E27FC236}">
              <a16:creationId xmlns:a16="http://schemas.microsoft.com/office/drawing/2014/main" id="{8510B6A2-01B8-4B53-82D3-1647E77CE37E}"/>
            </a:ext>
          </a:extLst>
        </xdr:cNvPr>
        <xdr:cNvSpPr/>
      </xdr:nvSpPr>
      <xdr:spPr>
        <a:xfrm>
          <a:off x="1213757" y="166007"/>
          <a:ext cx="1195618" cy="438150"/>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Início</a:t>
          </a:r>
        </a:p>
      </xdr:txBody>
    </xdr:sp>
    <xdr:clientData/>
  </xdr:twoCellAnchor>
  <xdr:twoCellAnchor>
    <xdr:from>
      <xdr:col>1</xdr:col>
      <xdr:colOff>2090057</xdr:colOff>
      <xdr:row>1</xdr:row>
      <xdr:rowOff>61232</xdr:rowOff>
    </xdr:from>
    <xdr:to>
      <xdr:col>1</xdr:col>
      <xdr:colOff>3285675</xdr:colOff>
      <xdr:row>4</xdr:row>
      <xdr:rowOff>13607</xdr:rowOff>
    </xdr:to>
    <xdr:sp macro="" textlink="">
      <xdr:nvSpPr>
        <xdr:cNvPr id="14" name="Gráfico 10">
          <a:hlinkClick xmlns:r="http://schemas.openxmlformats.org/officeDocument/2006/relationships" r:id="rId2"/>
          <a:extLst>
            <a:ext uri="{FF2B5EF4-FFF2-40B4-BE49-F238E27FC236}">
              <a16:creationId xmlns:a16="http://schemas.microsoft.com/office/drawing/2014/main" id="{90268452-BF56-4DBF-A0B2-F2CD041F9AB5}"/>
            </a:ext>
          </a:extLst>
        </xdr:cNvPr>
        <xdr:cNvSpPr/>
      </xdr:nvSpPr>
      <xdr:spPr>
        <a:xfrm>
          <a:off x="2347232" y="223157"/>
          <a:ext cx="1195618" cy="438150"/>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solidFill>
          <a:srgbClr val="FFF7BD"/>
        </a:solid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chemeClr val="tx2"/>
              </a:solidFill>
              <a:latin typeface="Alegreya Sans" panose="00000500000000000000" pitchFamily="2" charset="0"/>
            </a:rPr>
            <a:t>Dados</a:t>
          </a:r>
        </a:p>
      </xdr:txBody>
    </xdr:sp>
    <xdr:clientData/>
  </xdr:twoCellAnchor>
  <xdr:twoCellAnchor>
    <xdr:from>
      <xdr:col>1</xdr:col>
      <xdr:colOff>3223532</xdr:colOff>
      <xdr:row>1</xdr:row>
      <xdr:rowOff>4082</xdr:rowOff>
    </xdr:from>
    <xdr:to>
      <xdr:col>2</xdr:col>
      <xdr:colOff>275775</xdr:colOff>
      <xdr:row>3</xdr:row>
      <xdr:rowOff>118382</xdr:rowOff>
    </xdr:to>
    <xdr:sp macro="" textlink="">
      <xdr:nvSpPr>
        <xdr:cNvPr id="15" name="Gráfico 10">
          <a:hlinkClick xmlns:r="http://schemas.openxmlformats.org/officeDocument/2006/relationships" r:id="rId3"/>
          <a:extLst>
            <a:ext uri="{FF2B5EF4-FFF2-40B4-BE49-F238E27FC236}">
              <a16:creationId xmlns:a16="http://schemas.microsoft.com/office/drawing/2014/main" id="{16D7622B-5683-4079-835F-5004F2442054}"/>
            </a:ext>
          </a:extLst>
        </xdr:cNvPr>
        <xdr:cNvSpPr/>
      </xdr:nvSpPr>
      <xdr:spPr>
        <a:xfrm>
          <a:off x="3480707" y="166007"/>
          <a:ext cx="1195618" cy="438150"/>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Fluxo</a:t>
          </a:r>
        </a:p>
        <a:p>
          <a:pPr algn="ctr"/>
          <a:r>
            <a:rPr lang="pt-BR" sz="1200" b="1">
              <a:solidFill>
                <a:srgbClr val="FFF7BD"/>
              </a:solidFill>
              <a:latin typeface="Alegreya Sans" panose="00000500000000000000" pitchFamily="2" charset="0"/>
            </a:rPr>
            <a:t>Projetado</a:t>
          </a:r>
        </a:p>
      </xdr:txBody>
    </xdr:sp>
    <xdr:clientData/>
  </xdr:twoCellAnchor>
  <xdr:twoCellAnchor>
    <xdr:from>
      <xdr:col>2</xdr:col>
      <xdr:colOff>213632</xdr:colOff>
      <xdr:row>1</xdr:row>
      <xdr:rowOff>4082</xdr:rowOff>
    </xdr:from>
    <xdr:to>
      <xdr:col>2</xdr:col>
      <xdr:colOff>1409250</xdr:colOff>
      <xdr:row>3</xdr:row>
      <xdr:rowOff>118382</xdr:rowOff>
    </xdr:to>
    <xdr:sp macro="" textlink="">
      <xdr:nvSpPr>
        <xdr:cNvPr id="16" name="Gráfico 10">
          <a:hlinkClick xmlns:r="http://schemas.openxmlformats.org/officeDocument/2006/relationships" r:id="rId4"/>
          <a:extLst>
            <a:ext uri="{FF2B5EF4-FFF2-40B4-BE49-F238E27FC236}">
              <a16:creationId xmlns:a16="http://schemas.microsoft.com/office/drawing/2014/main" id="{E4110731-31F9-4D4A-846C-C9718918F061}"/>
            </a:ext>
          </a:extLst>
        </xdr:cNvPr>
        <xdr:cNvSpPr/>
      </xdr:nvSpPr>
      <xdr:spPr>
        <a:xfrm>
          <a:off x="4614182" y="166007"/>
          <a:ext cx="1195618" cy="438150"/>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Resultado</a:t>
          </a:r>
        </a:p>
      </xdr:txBody>
    </xdr:sp>
    <xdr:clientData/>
  </xdr:twoCellAnchor>
  <xdr:twoCellAnchor>
    <xdr:from>
      <xdr:col>2</xdr:col>
      <xdr:colOff>1347107</xdr:colOff>
      <xdr:row>1</xdr:row>
      <xdr:rowOff>4082</xdr:rowOff>
    </xdr:from>
    <xdr:to>
      <xdr:col>3</xdr:col>
      <xdr:colOff>56700</xdr:colOff>
      <xdr:row>3</xdr:row>
      <xdr:rowOff>118382</xdr:rowOff>
    </xdr:to>
    <xdr:sp macro="" textlink="">
      <xdr:nvSpPr>
        <xdr:cNvPr id="17" name="Gráfico 10">
          <a:hlinkClick xmlns:r="http://schemas.openxmlformats.org/officeDocument/2006/relationships" r:id="rId5"/>
          <a:extLst>
            <a:ext uri="{FF2B5EF4-FFF2-40B4-BE49-F238E27FC236}">
              <a16:creationId xmlns:a16="http://schemas.microsoft.com/office/drawing/2014/main" id="{B8B4B64E-830D-428E-BF86-235EBFAE9A88}"/>
            </a:ext>
          </a:extLst>
        </xdr:cNvPr>
        <xdr:cNvSpPr/>
      </xdr:nvSpPr>
      <xdr:spPr>
        <a:xfrm>
          <a:off x="5747657" y="166007"/>
          <a:ext cx="1195618" cy="438150"/>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Garantias</a:t>
          </a:r>
        </a:p>
      </xdr:txBody>
    </xdr:sp>
    <xdr:clientData/>
  </xdr:twoCellAnchor>
  <xdr:twoCellAnchor>
    <xdr:from>
      <xdr:col>6</xdr:col>
      <xdr:colOff>1047748</xdr:colOff>
      <xdr:row>7</xdr:row>
      <xdr:rowOff>76200</xdr:rowOff>
    </xdr:from>
    <xdr:to>
      <xdr:col>9</xdr:col>
      <xdr:colOff>104775</xdr:colOff>
      <xdr:row>10</xdr:row>
      <xdr:rowOff>152401</xdr:rowOff>
    </xdr:to>
    <xdr:sp macro="" textlink="">
      <xdr:nvSpPr>
        <xdr:cNvPr id="18" name="Texto Explicativo: Linha Dobrada Dupla com Ênfase 17">
          <a:extLst>
            <a:ext uri="{FF2B5EF4-FFF2-40B4-BE49-F238E27FC236}">
              <a16:creationId xmlns:a16="http://schemas.microsoft.com/office/drawing/2014/main" id="{BE73D79E-4093-4696-ACAE-5B80C7C01E9E}"/>
            </a:ext>
          </a:extLst>
        </xdr:cNvPr>
        <xdr:cNvSpPr/>
      </xdr:nvSpPr>
      <xdr:spPr>
        <a:xfrm>
          <a:off x="11748878" y="1194352"/>
          <a:ext cx="2610267" cy="722245"/>
        </a:xfrm>
        <a:prstGeom prst="accentCallout3">
          <a:avLst>
            <a:gd name="adj1" fmla="val 15310"/>
            <a:gd name="adj2" fmla="val -2939"/>
            <a:gd name="adj3" fmla="val 64083"/>
            <a:gd name="adj4" fmla="val -38136"/>
            <a:gd name="adj5" fmla="val 75297"/>
            <a:gd name="adj6" fmla="val -191654"/>
            <a:gd name="adj7" fmla="val 108346"/>
            <a:gd name="adj8" fmla="val -191518"/>
          </a:avLst>
        </a:prstGeom>
        <a:noFill/>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100" b="1">
              <a:solidFill>
                <a:schemeClr val="tx2"/>
              </a:solidFill>
            </a:rPr>
            <a:t>Custos indiretos variáveis </a:t>
          </a:r>
          <a:r>
            <a:rPr lang="pt-BR" sz="1100">
              <a:solidFill>
                <a:schemeClr val="tx2"/>
              </a:solidFill>
            </a:rPr>
            <a:t>são os custos que acompanham as mudanças nas vendas.</a:t>
          </a:r>
        </a:p>
      </xdr:txBody>
    </xdr:sp>
    <xdr:clientData/>
  </xdr:twoCellAnchor>
  <xdr:twoCellAnchor>
    <xdr:from>
      <xdr:col>4</xdr:col>
      <xdr:colOff>1580735</xdr:colOff>
      <xdr:row>20</xdr:row>
      <xdr:rowOff>145360</xdr:rowOff>
    </xdr:from>
    <xdr:to>
      <xdr:col>6</xdr:col>
      <xdr:colOff>1822173</xdr:colOff>
      <xdr:row>23</xdr:row>
      <xdr:rowOff>149087</xdr:rowOff>
    </xdr:to>
    <xdr:sp macro="" textlink="">
      <xdr:nvSpPr>
        <xdr:cNvPr id="21" name="Texto Explicativo: Linha Dobrada Dupla com Ênfase 20">
          <a:extLst>
            <a:ext uri="{FF2B5EF4-FFF2-40B4-BE49-F238E27FC236}">
              <a16:creationId xmlns:a16="http://schemas.microsoft.com/office/drawing/2014/main" id="{BF89C1EA-96C7-45D4-A678-835C974D9A4A}"/>
            </a:ext>
          </a:extLst>
        </xdr:cNvPr>
        <xdr:cNvSpPr/>
      </xdr:nvSpPr>
      <xdr:spPr>
        <a:xfrm>
          <a:off x="9598300" y="3648903"/>
          <a:ext cx="2925003" cy="533814"/>
        </a:xfrm>
        <a:prstGeom prst="accentCallout3">
          <a:avLst>
            <a:gd name="adj1" fmla="val 19516"/>
            <a:gd name="adj2" fmla="val -9543"/>
            <a:gd name="adj3" fmla="val 19390"/>
            <a:gd name="adj4" fmla="val -21875"/>
            <a:gd name="adj5" fmla="val -15879"/>
            <a:gd name="adj6" fmla="val -28178"/>
            <a:gd name="adj7" fmla="val 26363"/>
            <a:gd name="adj8" fmla="val -55818"/>
          </a:avLst>
        </a:prstGeom>
        <a:noFill/>
        <a:ln w="12700">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pt-BR" sz="1100" b="1">
              <a:solidFill>
                <a:schemeClr val="tx2"/>
              </a:solidFill>
            </a:rPr>
            <a:t>Investimento fixo: </a:t>
          </a:r>
          <a:r>
            <a:rPr lang="pt-BR" sz="1050">
              <a:solidFill>
                <a:schemeClr val="accent1"/>
              </a:solidFill>
            </a:rPr>
            <a:t>Ex.: Valor dos móveis, equipamentos, máquinas, instalações etc</a:t>
          </a:r>
          <a:r>
            <a:rPr lang="pt-BR" sz="1100">
              <a:solidFill>
                <a:schemeClr val="accent1"/>
              </a:solidFill>
            </a:rPr>
            <a:t>.</a:t>
          </a:r>
        </a:p>
      </xdr:txBody>
    </xdr:sp>
    <xdr:clientData/>
  </xdr:twoCellAnchor>
  <xdr:twoCellAnchor>
    <xdr:from>
      <xdr:col>1</xdr:col>
      <xdr:colOff>513523</xdr:colOff>
      <xdr:row>15</xdr:row>
      <xdr:rowOff>82826</xdr:rowOff>
    </xdr:from>
    <xdr:to>
      <xdr:col>1</xdr:col>
      <xdr:colOff>3470415</xdr:colOff>
      <xdr:row>21</xdr:row>
      <xdr:rowOff>144946</xdr:rowOff>
    </xdr:to>
    <xdr:sp macro="" textlink="">
      <xdr:nvSpPr>
        <xdr:cNvPr id="22" name="Texto Explicativo: Linha Dobrada Dupla com Ênfase 21">
          <a:extLst>
            <a:ext uri="{FF2B5EF4-FFF2-40B4-BE49-F238E27FC236}">
              <a16:creationId xmlns:a16="http://schemas.microsoft.com/office/drawing/2014/main" id="{BE03FD6E-C8ED-4D91-87C3-3236680B7270}"/>
            </a:ext>
          </a:extLst>
        </xdr:cNvPr>
        <xdr:cNvSpPr/>
      </xdr:nvSpPr>
      <xdr:spPr>
        <a:xfrm>
          <a:off x="770284" y="2758109"/>
          <a:ext cx="2956892" cy="1056033"/>
        </a:xfrm>
        <a:prstGeom prst="accentCallout3">
          <a:avLst>
            <a:gd name="adj1" fmla="val 29900"/>
            <a:gd name="adj2" fmla="val 100684"/>
            <a:gd name="adj3" fmla="val 31923"/>
            <a:gd name="adj4" fmla="val 109842"/>
            <a:gd name="adj5" fmla="val 65305"/>
            <a:gd name="adj6" fmla="val 114205"/>
            <a:gd name="adj7" fmla="val 65446"/>
            <a:gd name="adj8" fmla="val 123181"/>
          </a:avLst>
        </a:prstGeom>
        <a:solidFill>
          <a:srgbClr val="FFF7BD"/>
        </a:solidFill>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100" b="0">
              <a:solidFill>
                <a:schemeClr val="tx2"/>
              </a:solidFill>
            </a:rPr>
            <a:t>Neste campo, lance a soma de todos os itens de custos fixos mensais. </a:t>
          </a:r>
          <a:r>
            <a:rPr lang="pt-BR" sz="1000" b="0">
              <a:solidFill>
                <a:schemeClr val="accent1"/>
              </a:solidFill>
            </a:rPr>
            <a:t>Exemplo: aluguel, condomínio, energia, água, telefonia, internet, prolabore, salários, contabilidade, combustível, manutenção, taxas fixas, impostos fixos (MEI) etc.</a:t>
          </a:r>
          <a:endParaRPr lang="pt-BR" sz="1100" b="0">
            <a:solidFill>
              <a:schemeClr val="accent1"/>
            </a:solidFill>
          </a:endParaRPr>
        </a:p>
      </xdr:txBody>
    </xdr:sp>
    <xdr:clientData/>
  </xdr:twoCellAnchor>
  <xdr:twoCellAnchor>
    <xdr:from>
      <xdr:col>1</xdr:col>
      <xdr:colOff>215349</xdr:colOff>
      <xdr:row>26</xdr:row>
      <xdr:rowOff>95662</xdr:rowOff>
    </xdr:from>
    <xdr:to>
      <xdr:col>1</xdr:col>
      <xdr:colOff>3374330</xdr:colOff>
      <xdr:row>28</xdr:row>
      <xdr:rowOff>147016</xdr:rowOff>
    </xdr:to>
    <xdr:sp macro="" textlink="">
      <xdr:nvSpPr>
        <xdr:cNvPr id="24" name="Texto Explicativo: Linha Dobrada Dupla com Ênfase 23">
          <a:extLst>
            <a:ext uri="{FF2B5EF4-FFF2-40B4-BE49-F238E27FC236}">
              <a16:creationId xmlns:a16="http://schemas.microsoft.com/office/drawing/2014/main" id="{C27BC118-772F-4FD1-9229-CC2E1113124D}"/>
            </a:ext>
          </a:extLst>
        </xdr:cNvPr>
        <xdr:cNvSpPr/>
      </xdr:nvSpPr>
      <xdr:spPr>
        <a:xfrm>
          <a:off x="472110" y="4626249"/>
          <a:ext cx="3158981" cy="465484"/>
        </a:xfrm>
        <a:prstGeom prst="accentCallout3">
          <a:avLst>
            <a:gd name="adj1" fmla="val 62057"/>
            <a:gd name="adj2" fmla="val 91298"/>
            <a:gd name="adj3" fmla="val 61937"/>
            <a:gd name="adj4" fmla="val 105315"/>
            <a:gd name="adj5" fmla="val 7383"/>
            <a:gd name="adj6" fmla="val 111297"/>
            <a:gd name="adj7" fmla="val 7253"/>
            <a:gd name="adj8" fmla="val 127061"/>
          </a:avLst>
        </a:prstGeom>
        <a:solidFill>
          <a:srgbClr val="FFF7BD"/>
        </a:solidFill>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100">
              <a:solidFill>
                <a:schemeClr val="tx2"/>
              </a:solidFill>
            </a:rPr>
            <a:t>Preencha com os percentuais da Receita Total referentes a cada modalidade de recebimento. </a:t>
          </a:r>
        </a:p>
      </xdr:txBody>
    </xdr:sp>
    <xdr:clientData/>
  </xdr:twoCellAnchor>
  <xdr:twoCellAnchor>
    <xdr:from>
      <xdr:col>1</xdr:col>
      <xdr:colOff>270423</xdr:colOff>
      <xdr:row>53</xdr:row>
      <xdr:rowOff>16151</xdr:rowOff>
    </xdr:from>
    <xdr:to>
      <xdr:col>1</xdr:col>
      <xdr:colOff>3175553</xdr:colOff>
      <xdr:row>55</xdr:row>
      <xdr:rowOff>41414</xdr:rowOff>
    </xdr:to>
    <xdr:sp macro="" textlink="">
      <xdr:nvSpPr>
        <xdr:cNvPr id="27" name="Texto Explicativo: Linha Dobrada Dupla com Ênfase 26">
          <a:extLst>
            <a:ext uri="{FF2B5EF4-FFF2-40B4-BE49-F238E27FC236}">
              <a16:creationId xmlns:a16="http://schemas.microsoft.com/office/drawing/2014/main" id="{86E4AF08-7880-4A38-BB7B-5F70ECA88D91}"/>
            </a:ext>
          </a:extLst>
        </xdr:cNvPr>
        <xdr:cNvSpPr/>
      </xdr:nvSpPr>
      <xdr:spPr>
        <a:xfrm flipH="1">
          <a:off x="527184" y="9184999"/>
          <a:ext cx="2905130" cy="439393"/>
        </a:xfrm>
        <a:prstGeom prst="accentCallout3">
          <a:avLst>
            <a:gd name="adj1" fmla="val 59563"/>
            <a:gd name="adj2" fmla="val -6572"/>
            <a:gd name="adj3" fmla="val 93950"/>
            <a:gd name="adj4" fmla="val -21153"/>
            <a:gd name="adj5" fmla="val 67711"/>
            <a:gd name="adj6" fmla="val -28868"/>
            <a:gd name="adj7" fmla="val 67568"/>
            <a:gd name="adj8" fmla="val -34273"/>
          </a:avLst>
        </a:prstGeom>
        <a:noFill/>
        <a:ln w="12700">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pt-BR" sz="1100">
              <a:solidFill>
                <a:schemeClr val="tx2"/>
              </a:solidFill>
            </a:rPr>
            <a:t>Este é o tempo em dias em que as mercadorias ficam paradas no seu estoque, na média. </a:t>
          </a:r>
          <a:endParaRPr lang="pt-BR" sz="1050">
            <a:solidFill>
              <a:schemeClr val="accent1"/>
            </a:solidFill>
          </a:endParaRPr>
        </a:p>
      </xdr:txBody>
    </xdr:sp>
    <xdr:clientData/>
  </xdr:twoCellAnchor>
  <xdr:twoCellAnchor>
    <xdr:from>
      <xdr:col>4</xdr:col>
      <xdr:colOff>1239900</xdr:colOff>
      <xdr:row>40</xdr:row>
      <xdr:rowOff>158612</xdr:rowOff>
    </xdr:from>
    <xdr:to>
      <xdr:col>7</xdr:col>
      <xdr:colOff>455957</xdr:colOff>
      <xdr:row>44</xdr:row>
      <xdr:rowOff>72887</xdr:rowOff>
    </xdr:to>
    <xdr:sp macro="" textlink="">
      <xdr:nvSpPr>
        <xdr:cNvPr id="28" name="Texto Explicativo: Linha Dobrada Dupla com Ênfase 27">
          <a:extLst>
            <a:ext uri="{FF2B5EF4-FFF2-40B4-BE49-F238E27FC236}">
              <a16:creationId xmlns:a16="http://schemas.microsoft.com/office/drawing/2014/main" id="{0C4F202E-7601-4730-AD3C-A1C57BD132DF}"/>
            </a:ext>
          </a:extLst>
        </xdr:cNvPr>
        <xdr:cNvSpPr/>
      </xdr:nvSpPr>
      <xdr:spPr>
        <a:xfrm flipH="1">
          <a:off x="9257465" y="7091155"/>
          <a:ext cx="3754927" cy="659710"/>
        </a:xfrm>
        <a:prstGeom prst="accentCallout3">
          <a:avLst>
            <a:gd name="adj1" fmla="val 62057"/>
            <a:gd name="adj2" fmla="val 101524"/>
            <a:gd name="adj3" fmla="val 61937"/>
            <a:gd name="adj4" fmla="val 105315"/>
            <a:gd name="adj5" fmla="val 4442"/>
            <a:gd name="adj6" fmla="val 110536"/>
            <a:gd name="adj7" fmla="val 6729"/>
            <a:gd name="adj8" fmla="val 133287"/>
          </a:avLst>
        </a:prstGeom>
        <a:solidFill>
          <a:srgbClr val="FFF7BD"/>
        </a:solidFill>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100">
              <a:solidFill>
                <a:schemeClr val="tx2"/>
              </a:solidFill>
            </a:rPr>
            <a:t>Percentuais das </a:t>
          </a:r>
          <a:r>
            <a:rPr lang="pt-BR" sz="1100">
              <a:solidFill>
                <a:schemeClr val="accent1"/>
              </a:solidFill>
            </a:rPr>
            <a:t>compras</a:t>
          </a:r>
          <a:r>
            <a:rPr lang="pt-BR" sz="1100">
              <a:solidFill>
                <a:schemeClr val="tx2"/>
              </a:solidFill>
            </a:rPr>
            <a:t> referentes a cada modalidade de pagamento aos</a:t>
          </a:r>
          <a:r>
            <a:rPr lang="pt-BR" sz="1100" baseline="0">
              <a:solidFill>
                <a:schemeClr val="tx2"/>
              </a:solidFill>
            </a:rPr>
            <a:t> fornecedores</a:t>
          </a:r>
          <a:r>
            <a:rPr lang="pt-BR" sz="1100">
              <a:solidFill>
                <a:schemeClr val="tx2"/>
              </a:solidFill>
            </a:rPr>
            <a:t>. </a:t>
          </a:r>
        </a:p>
      </xdr:txBody>
    </xdr:sp>
    <xdr:clientData/>
  </xdr:twoCellAnchor>
  <xdr:twoCellAnchor>
    <xdr:from>
      <xdr:col>4</xdr:col>
      <xdr:colOff>1077560</xdr:colOff>
      <xdr:row>47</xdr:row>
      <xdr:rowOff>137905</xdr:rowOff>
    </xdr:from>
    <xdr:to>
      <xdr:col>7</xdr:col>
      <xdr:colOff>274567</xdr:colOff>
      <xdr:row>50</xdr:row>
      <xdr:rowOff>128379</xdr:rowOff>
    </xdr:to>
    <xdr:sp macro="" textlink="">
      <xdr:nvSpPr>
        <xdr:cNvPr id="30" name="Texto Explicativo: Linha Dobrada Dupla com Ênfase 29">
          <a:extLst>
            <a:ext uri="{FF2B5EF4-FFF2-40B4-BE49-F238E27FC236}">
              <a16:creationId xmlns:a16="http://schemas.microsoft.com/office/drawing/2014/main" id="{C81CACD9-4F91-44FF-BFC6-7349FDD0D7B0}"/>
            </a:ext>
          </a:extLst>
        </xdr:cNvPr>
        <xdr:cNvSpPr/>
      </xdr:nvSpPr>
      <xdr:spPr>
        <a:xfrm flipH="1">
          <a:off x="9095125" y="8312840"/>
          <a:ext cx="3735877" cy="487430"/>
        </a:xfrm>
        <a:prstGeom prst="accentCallout3">
          <a:avLst>
            <a:gd name="adj1" fmla="val 68057"/>
            <a:gd name="adj2" fmla="val 101524"/>
            <a:gd name="adj3" fmla="val 65937"/>
            <a:gd name="adj4" fmla="val 111437"/>
            <a:gd name="adj5" fmla="val 159203"/>
            <a:gd name="adj6" fmla="val 116022"/>
            <a:gd name="adj7" fmla="val 163790"/>
            <a:gd name="adj8" fmla="val 129325"/>
          </a:avLst>
        </a:prstGeom>
        <a:solidFill>
          <a:srgbClr val="FFF7BD"/>
        </a:solidFill>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050">
              <a:solidFill>
                <a:schemeClr val="accent1"/>
              </a:solidFill>
            </a:rPr>
            <a:t>Atenção: a soma dos percentuais lançados DEVE SER IGUAL a 100%.</a:t>
          </a:r>
          <a:endParaRPr lang="pt-BR" sz="900" baseline="0">
            <a:solidFill>
              <a:schemeClr val="accent1"/>
            </a:solidFill>
            <a:latin typeface="+mn-lt"/>
            <a:ea typeface="+mn-ea"/>
            <a:cs typeface="+mn-cs"/>
          </a:endParaRPr>
        </a:p>
      </xdr:txBody>
    </xdr:sp>
    <xdr:clientData/>
  </xdr:twoCellAnchor>
  <xdr:twoCellAnchor>
    <xdr:from>
      <xdr:col>5</xdr:col>
      <xdr:colOff>533392</xdr:colOff>
      <xdr:row>60</xdr:row>
      <xdr:rowOff>57150</xdr:rowOff>
    </xdr:from>
    <xdr:to>
      <xdr:col>8</xdr:col>
      <xdr:colOff>409574</xdr:colOff>
      <xdr:row>63</xdr:row>
      <xdr:rowOff>47624</xdr:rowOff>
    </xdr:to>
    <xdr:sp macro="" textlink="">
      <xdr:nvSpPr>
        <xdr:cNvPr id="31" name="Texto Explicativo: Linha Dobrada Dupla com Ênfase 30">
          <a:extLst>
            <a:ext uri="{FF2B5EF4-FFF2-40B4-BE49-F238E27FC236}">
              <a16:creationId xmlns:a16="http://schemas.microsoft.com/office/drawing/2014/main" id="{051AF9D9-EB15-4E3B-BEFC-370CD013E840}"/>
            </a:ext>
          </a:extLst>
        </xdr:cNvPr>
        <xdr:cNvSpPr/>
      </xdr:nvSpPr>
      <xdr:spPr>
        <a:xfrm flipH="1">
          <a:off x="10363192" y="10391775"/>
          <a:ext cx="3733807" cy="476249"/>
        </a:xfrm>
        <a:prstGeom prst="accentCallout3">
          <a:avLst>
            <a:gd name="adj1" fmla="val 62057"/>
            <a:gd name="adj2" fmla="val 101524"/>
            <a:gd name="adj3" fmla="val 61937"/>
            <a:gd name="adj4" fmla="val 105315"/>
            <a:gd name="adj5" fmla="val 11383"/>
            <a:gd name="adj6" fmla="val 111042"/>
            <a:gd name="adj7" fmla="val 7474"/>
            <a:gd name="adj8" fmla="val 164016"/>
          </a:avLst>
        </a:prstGeom>
        <a:solidFill>
          <a:srgbClr val="FFF7BD"/>
        </a:solidFill>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050">
              <a:solidFill>
                <a:schemeClr val="accent1"/>
              </a:solidFill>
            </a:rPr>
            <a:t>Atenção: a soma dos percentuais lançados DEVE SER IGUAL a 100%.</a:t>
          </a:r>
          <a:endParaRPr lang="pt-BR" sz="900" baseline="0">
            <a:solidFill>
              <a:schemeClr val="accent1"/>
            </a:solidFill>
            <a:latin typeface="+mn-lt"/>
            <a:ea typeface="+mn-ea"/>
            <a:cs typeface="+mn-cs"/>
          </a:endParaRPr>
        </a:p>
      </xdr:txBody>
    </xdr:sp>
    <xdr:clientData/>
  </xdr:twoCellAnchor>
  <xdr:twoCellAnchor>
    <xdr:from>
      <xdr:col>1</xdr:col>
      <xdr:colOff>604631</xdr:colOff>
      <xdr:row>55</xdr:row>
      <xdr:rowOff>79514</xdr:rowOff>
    </xdr:from>
    <xdr:to>
      <xdr:col>1</xdr:col>
      <xdr:colOff>3475372</xdr:colOff>
      <xdr:row>61</xdr:row>
      <xdr:rowOff>8283</xdr:rowOff>
    </xdr:to>
    <xdr:sp macro="" textlink="">
      <xdr:nvSpPr>
        <xdr:cNvPr id="32" name="Texto Explicativo: Linha Dobrada Dupla com Ênfase 31">
          <a:extLst>
            <a:ext uri="{FF2B5EF4-FFF2-40B4-BE49-F238E27FC236}">
              <a16:creationId xmlns:a16="http://schemas.microsoft.com/office/drawing/2014/main" id="{8C14E1DE-B893-4DAE-8622-17E215A092AB}"/>
            </a:ext>
          </a:extLst>
        </xdr:cNvPr>
        <xdr:cNvSpPr/>
      </xdr:nvSpPr>
      <xdr:spPr>
        <a:xfrm>
          <a:off x="861392" y="9662492"/>
          <a:ext cx="2870741" cy="922682"/>
        </a:xfrm>
        <a:prstGeom prst="accentCallout3">
          <a:avLst>
            <a:gd name="adj1" fmla="val 62057"/>
            <a:gd name="adj2" fmla="val 101524"/>
            <a:gd name="adj3" fmla="val 61937"/>
            <a:gd name="adj4" fmla="val 105315"/>
            <a:gd name="adj5" fmla="val 4442"/>
            <a:gd name="adj6" fmla="val 110536"/>
            <a:gd name="adj7" fmla="val 4298"/>
            <a:gd name="adj8" fmla="val 129535"/>
          </a:avLst>
        </a:prstGeom>
        <a:solidFill>
          <a:srgbClr val="FFF7BD"/>
        </a:solidFill>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100">
              <a:solidFill>
                <a:schemeClr val="tx2"/>
              </a:solidFill>
            </a:rPr>
            <a:t>Se você ainda não tem estas informações sobre o seu negócio, preencha este campo com uma média geral estimada para o tempo que as mercadorias ficam no seu estoque.</a:t>
          </a:r>
        </a:p>
      </xdr:txBody>
    </xdr:sp>
    <xdr:clientData/>
  </xdr:twoCellAnchor>
  <xdr:twoCellAnchor>
    <xdr:from>
      <xdr:col>6</xdr:col>
      <xdr:colOff>1123947</xdr:colOff>
      <xdr:row>10</xdr:row>
      <xdr:rowOff>104775</xdr:rowOff>
    </xdr:from>
    <xdr:to>
      <xdr:col>9</xdr:col>
      <xdr:colOff>247649</xdr:colOff>
      <xdr:row>13</xdr:row>
      <xdr:rowOff>114301</xdr:rowOff>
    </xdr:to>
    <xdr:sp macro="" textlink="">
      <xdr:nvSpPr>
        <xdr:cNvPr id="5" name="Texto Explicativo: Linha Dobrada Dupla com Ênfase 4">
          <a:extLst>
            <a:ext uri="{FF2B5EF4-FFF2-40B4-BE49-F238E27FC236}">
              <a16:creationId xmlns:a16="http://schemas.microsoft.com/office/drawing/2014/main" id="{BC5017EC-6DE4-47EE-B2FE-CC2F487D5358}"/>
            </a:ext>
          </a:extLst>
        </xdr:cNvPr>
        <xdr:cNvSpPr/>
      </xdr:nvSpPr>
      <xdr:spPr>
        <a:xfrm>
          <a:off x="11820522" y="1838325"/>
          <a:ext cx="2676527" cy="581026"/>
        </a:xfrm>
        <a:prstGeom prst="accentCallout3">
          <a:avLst>
            <a:gd name="adj1" fmla="val 67587"/>
            <a:gd name="adj2" fmla="val -1764"/>
            <a:gd name="adj3" fmla="val -3138"/>
            <a:gd name="adj4" fmla="val -41403"/>
            <a:gd name="adj5" fmla="val -7661"/>
            <a:gd name="adj6" fmla="val -172028"/>
            <a:gd name="adj7" fmla="val 15971"/>
            <a:gd name="adj8" fmla="val -171536"/>
          </a:avLst>
        </a:prstGeom>
        <a:noFill/>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100" b="1">
              <a:solidFill>
                <a:schemeClr val="tx2"/>
              </a:solidFill>
            </a:rPr>
            <a:t>% TAXAS: </a:t>
          </a:r>
          <a:r>
            <a:rPr lang="pt-BR" sz="1100" b="0">
              <a:solidFill>
                <a:schemeClr val="tx2"/>
              </a:solidFill>
            </a:rPr>
            <a:t>Informe qual o percentual de cada taxa de custo indireto.</a:t>
          </a:r>
        </a:p>
      </xdr:txBody>
    </xdr:sp>
    <xdr:clientData/>
  </xdr:twoCellAnchor>
  <xdr:twoCellAnchor>
    <xdr:from>
      <xdr:col>4</xdr:col>
      <xdr:colOff>1368701</xdr:colOff>
      <xdr:row>24</xdr:row>
      <xdr:rowOff>107259</xdr:rowOff>
    </xdr:from>
    <xdr:to>
      <xdr:col>6</xdr:col>
      <xdr:colOff>1789044</xdr:colOff>
      <xdr:row>30</xdr:row>
      <xdr:rowOff>66261</xdr:rowOff>
    </xdr:to>
    <xdr:sp macro="" textlink="">
      <xdr:nvSpPr>
        <xdr:cNvPr id="6" name="Texto Explicativo: Linha Dobrada Dupla com Ênfase 5">
          <a:extLst>
            <a:ext uri="{FF2B5EF4-FFF2-40B4-BE49-F238E27FC236}">
              <a16:creationId xmlns:a16="http://schemas.microsoft.com/office/drawing/2014/main" id="{26B428CF-EAC2-44C3-A8F4-0E9751844193}"/>
            </a:ext>
          </a:extLst>
        </xdr:cNvPr>
        <xdr:cNvSpPr/>
      </xdr:nvSpPr>
      <xdr:spPr>
        <a:xfrm>
          <a:off x="9386266" y="4306542"/>
          <a:ext cx="3103908" cy="1035741"/>
        </a:xfrm>
        <a:prstGeom prst="accentCallout3">
          <a:avLst>
            <a:gd name="adj1" fmla="val 19516"/>
            <a:gd name="adj2" fmla="val -9543"/>
            <a:gd name="adj3" fmla="val 19390"/>
            <a:gd name="adj4" fmla="val -21875"/>
            <a:gd name="adj5" fmla="val -28811"/>
            <a:gd name="adj6" fmla="val -33989"/>
            <a:gd name="adj7" fmla="val -33525"/>
            <a:gd name="adj8" fmla="val -45158"/>
          </a:avLst>
        </a:prstGeom>
        <a:noFill/>
        <a:ln w="12700">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pt-BR" sz="1100" b="1">
              <a:solidFill>
                <a:schemeClr val="tx2"/>
              </a:solidFill>
            </a:rPr>
            <a:t>Capital de Giro prórpio: </a:t>
          </a:r>
          <a:r>
            <a:rPr lang="pt-BR" sz="1100">
              <a:solidFill>
                <a:schemeClr val="tx2"/>
              </a:solidFill>
            </a:rPr>
            <a:t>Valor da soma de todo dinheiro que a empresa tem separado para fazer frente aos pagamentos dos seus custos </a:t>
          </a:r>
          <a:r>
            <a:rPr lang="pt-BR" sz="1100">
              <a:solidFill>
                <a:schemeClr val="accent1"/>
              </a:solidFill>
            </a:rPr>
            <a:t>quando falta dinheiro no caixa.</a:t>
          </a:r>
          <a:r>
            <a:rPr lang="pt-BR" sz="1100">
              <a:solidFill>
                <a:schemeClr val="tx2"/>
              </a:solidFill>
            </a:rPr>
            <a:t> É o investimento financeiro da empresa.</a:t>
          </a:r>
        </a:p>
      </xdr:txBody>
    </xdr:sp>
    <xdr:clientData/>
  </xdr:twoCellAnchor>
  <xdr:twoCellAnchor>
    <xdr:from>
      <xdr:col>4</xdr:col>
      <xdr:colOff>1034490</xdr:colOff>
      <xdr:row>36</xdr:row>
      <xdr:rowOff>85725</xdr:rowOff>
    </xdr:from>
    <xdr:to>
      <xdr:col>7</xdr:col>
      <xdr:colOff>231497</xdr:colOff>
      <xdr:row>39</xdr:row>
      <xdr:rowOff>76199</xdr:rowOff>
    </xdr:to>
    <xdr:sp macro="" textlink="">
      <xdr:nvSpPr>
        <xdr:cNvPr id="7" name="Texto Explicativo: Linha Dobrada Dupla com Ênfase 6">
          <a:extLst>
            <a:ext uri="{FF2B5EF4-FFF2-40B4-BE49-F238E27FC236}">
              <a16:creationId xmlns:a16="http://schemas.microsoft.com/office/drawing/2014/main" id="{22BFDCFD-46FF-47A8-AB7A-EAC6415F479C}"/>
            </a:ext>
          </a:extLst>
        </xdr:cNvPr>
        <xdr:cNvSpPr/>
      </xdr:nvSpPr>
      <xdr:spPr>
        <a:xfrm flipH="1">
          <a:off x="9052055" y="6355660"/>
          <a:ext cx="3735877" cy="487430"/>
        </a:xfrm>
        <a:prstGeom prst="accentCallout3">
          <a:avLst>
            <a:gd name="adj1" fmla="val 68057"/>
            <a:gd name="adj2" fmla="val 101524"/>
            <a:gd name="adj3" fmla="val 65937"/>
            <a:gd name="adj4" fmla="val 111437"/>
            <a:gd name="adj5" fmla="val 60647"/>
            <a:gd name="adj6" fmla="val 118683"/>
            <a:gd name="adj7" fmla="val 61835"/>
            <a:gd name="adj8" fmla="val 129990"/>
          </a:avLst>
        </a:prstGeom>
        <a:solidFill>
          <a:srgbClr val="FFF7BD"/>
        </a:solidFill>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050">
              <a:solidFill>
                <a:schemeClr val="accent1"/>
              </a:solidFill>
            </a:rPr>
            <a:t>Atenção: a soma dos percentuais lançados DEVE SER IGUAL a 100%.</a:t>
          </a:r>
          <a:endParaRPr lang="pt-BR" sz="900" baseline="0">
            <a:solidFill>
              <a:schemeClr val="accent1"/>
            </a:solidFill>
            <a:latin typeface="+mn-lt"/>
            <a:ea typeface="+mn-ea"/>
            <a:cs typeface="+mn-cs"/>
          </a:endParaRPr>
        </a:p>
      </xdr:txBody>
    </xdr:sp>
    <xdr:clientData/>
  </xdr:twoCellAnchor>
  <xdr:twoCellAnchor>
    <xdr:from>
      <xdr:col>4</xdr:col>
      <xdr:colOff>969055</xdr:colOff>
      <xdr:row>53</xdr:row>
      <xdr:rowOff>124239</xdr:rowOff>
    </xdr:from>
    <xdr:to>
      <xdr:col>6</xdr:col>
      <xdr:colOff>1126436</xdr:colOff>
      <xdr:row>58</xdr:row>
      <xdr:rowOff>135834</xdr:rowOff>
    </xdr:to>
    <xdr:sp macro="" textlink="">
      <xdr:nvSpPr>
        <xdr:cNvPr id="8" name="Texto Explicativo: Linha Dobrada Dupla com Ênfase 7">
          <a:extLst>
            <a:ext uri="{FF2B5EF4-FFF2-40B4-BE49-F238E27FC236}">
              <a16:creationId xmlns:a16="http://schemas.microsoft.com/office/drawing/2014/main" id="{5BC52E36-88D8-4BB6-A1B0-E6AE3C4BF595}"/>
            </a:ext>
          </a:extLst>
        </xdr:cNvPr>
        <xdr:cNvSpPr/>
      </xdr:nvSpPr>
      <xdr:spPr>
        <a:xfrm flipH="1">
          <a:off x="8986620" y="9293087"/>
          <a:ext cx="2840946" cy="922682"/>
        </a:xfrm>
        <a:prstGeom prst="accentCallout3">
          <a:avLst>
            <a:gd name="adj1" fmla="val 62057"/>
            <a:gd name="adj2" fmla="val 101524"/>
            <a:gd name="adj3" fmla="val 61937"/>
            <a:gd name="adj4" fmla="val 105315"/>
            <a:gd name="adj5" fmla="val 69972"/>
            <a:gd name="adj6" fmla="val 111702"/>
            <a:gd name="adj7" fmla="val 39307"/>
            <a:gd name="adj8" fmla="val 135949"/>
          </a:avLst>
        </a:prstGeom>
        <a:solidFill>
          <a:srgbClr val="FFF7BD"/>
        </a:solidFill>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100">
              <a:solidFill>
                <a:schemeClr val="tx2"/>
              </a:solidFill>
            </a:rPr>
            <a:t>Se você ainda não tem estas informações sobre o seu negócio, preencha este campo com um percentual de 100%.</a:t>
          </a:r>
        </a:p>
      </xdr:txBody>
    </xdr:sp>
    <xdr:clientData/>
  </xdr:twoCellAnchor>
  <xdr:twoCellAnchor editAs="oneCell">
    <xdr:from>
      <xdr:col>1</xdr:col>
      <xdr:colOff>148590</xdr:colOff>
      <xdr:row>0</xdr:row>
      <xdr:rowOff>146685</xdr:rowOff>
    </xdr:from>
    <xdr:to>
      <xdr:col>1</xdr:col>
      <xdr:colOff>908889</xdr:colOff>
      <xdr:row>3</xdr:row>
      <xdr:rowOff>150495</xdr:rowOff>
    </xdr:to>
    <xdr:pic>
      <xdr:nvPicPr>
        <xdr:cNvPr id="10" name="Imagem 9">
          <a:extLst>
            <a:ext uri="{FF2B5EF4-FFF2-40B4-BE49-F238E27FC236}">
              <a16:creationId xmlns:a16="http://schemas.microsoft.com/office/drawing/2014/main" id="{BCC49A41-F4B6-4058-8B84-69B69BE18E4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7670" y="146685"/>
          <a:ext cx="760299" cy="48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0</xdr:row>
      <xdr:rowOff>47625</xdr:rowOff>
    </xdr:from>
    <xdr:to>
      <xdr:col>16</xdr:col>
      <xdr:colOff>307311</xdr:colOff>
      <xdr:row>3</xdr:row>
      <xdr:rowOff>99894</xdr:rowOff>
    </xdr:to>
    <xdr:sp macro="" textlink="">
      <xdr:nvSpPr>
        <xdr:cNvPr id="8" name="Forma Livre 18">
          <a:extLst>
            <a:ext uri="{FF2B5EF4-FFF2-40B4-BE49-F238E27FC236}">
              <a16:creationId xmlns:a16="http://schemas.microsoft.com/office/drawing/2014/main" id="{A2393104-9A72-425F-8D5A-CBAA106A84E2}"/>
            </a:ext>
          </a:extLst>
        </xdr:cNvPr>
        <xdr:cNvSpPr/>
      </xdr:nvSpPr>
      <xdr:spPr>
        <a:xfrm>
          <a:off x="426427" y="47625"/>
          <a:ext cx="12343980" cy="535846"/>
        </a:xfrm>
        <a:custGeom>
          <a:avLst/>
          <a:gdLst>
            <a:gd name="connsiteX0" fmla="*/ 123177 w 12540184"/>
            <a:gd name="connsiteY0" fmla="*/ 0 h 554747"/>
            <a:gd name="connsiteX1" fmla="*/ 12540184 w 12540184"/>
            <a:gd name="connsiteY1" fmla="*/ 0 h 554747"/>
            <a:gd name="connsiteX2" fmla="*/ 12419518 w 12540184"/>
            <a:gd name="connsiteY2" fmla="*/ 554747 h 554747"/>
            <a:gd name="connsiteX3" fmla="*/ 0 w 12540184"/>
            <a:gd name="connsiteY3" fmla="*/ 554747 h 554747"/>
            <a:gd name="connsiteX4" fmla="*/ 123177 w 12540184"/>
            <a:gd name="connsiteY4" fmla="*/ 0 h 55474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540184" h="554747">
              <a:moveTo>
                <a:pt x="123177" y="0"/>
              </a:moveTo>
              <a:lnTo>
                <a:pt x="12540184" y="0"/>
              </a:lnTo>
              <a:lnTo>
                <a:pt x="12419518" y="554747"/>
              </a:lnTo>
              <a:lnTo>
                <a:pt x="0" y="554747"/>
              </a:lnTo>
              <a:lnTo>
                <a:pt x="123177" y="0"/>
              </a:lnTo>
              <a:close/>
            </a:path>
          </a:pathLst>
        </a:custGeom>
        <a:solidFill>
          <a:schemeClr val="tx2"/>
        </a:solidFill>
        <a:ln w="12700" cap="flat">
          <a:solidFill>
            <a:schemeClr val="tx2"/>
          </a:solid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solidFill>
              <a:schemeClr val="tx1"/>
            </a:solidFill>
          </a:endParaRPr>
        </a:p>
      </xdr:txBody>
    </xdr:sp>
    <xdr:clientData/>
  </xdr:twoCellAnchor>
  <xdr:twoCellAnchor>
    <xdr:from>
      <xdr:col>1</xdr:col>
      <xdr:colOff>1114697</xdr:colOff>
      <xdr:row>0</xdr:row>
      <xdr:rowOff>110762</xdr:rowOff>
    </xdr:from>
    <xdr:to>
      <xdr:col>1</xdr:col>
      <xdr:colOff>2295075</xdr:colOff>
      <xdr:row>3</xdr:row>
      <xdr:rowOff>72955</xdr:rowOff>
    </xdr:to>
    <xdr:sp macro="" textlink="">
      <xdr:nvSpPr>
        <xdr:cNvPr id="9" name="Gráfico 10">
          <a:hlinkClick xmlns:r="http://schemas.openxmlformats.org/officeDocument/2006/relationships" r:id="rId1"/>
          <a:extLst>
            <a:ext uri="{FF2B5EF4-FFF2-40B4-BE49-F238E27FC236}">
              <a16:creationId xmlns:a16="http://schemas.microsoft.com/office/drawing/2014/main" id="{B55B912E-4B65-4A79-B28C-688BF533C388}"/>
            </a:ext>
          </a:extLst>
        </xdr:cNvPr>
        <xdr:cNvSpPr/>
      </xdr:nvSpPr>
      <xdr:spPr>
        <a:xfrm>
          <a:off x="1503317" y="110762"/>
          <a:ext cx="1180378" cy="44225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Início</a:t>
          </a:r>
        </a:p>
      </xdr:txBody>
    </xdr:sp>
    <xdr:clientData/>
  </xdr:twoCellAnchor>
  <xdr:twoCellAnchor>
    <xdr:from>
      <xdr:col>1</xdr:col>
      <xdr:colOff>2257697</xdr:colOff>
      <xdr:row>0</xdr:row>
      <xdr:rowOff>110762</xdr:rowOff>
    </xdr:from>
    <xdr:to>
      <xdr:col>3</xdr:col>
      <xdr:colOff>115755</xdr:colOff>
      <xdr:row>3</xdr:row>
      <xdr:rowOff>72955</xdr:rowOff>
    </xdr:to>
    <xdr:sp macro="" textlink="">
      <xdr:nvSpPr>
        <xdr:cNvPr id="10" name="Gráfico 10">
          <a:hlinkClick xmlns:r="http://schemas.openxmlformats.org/officeDocument/2006/relationships" r:id="rId2"/>
          <a:extLst>
            <a:ext uri="{FF2B5EF4-FFF2-40B4-BE49-F238E27FC236}">
              <a16:creationId xmlns:a16="http://schemas.microsoft.com/office/drawing/2014/main" id="{1D92642C-32D2-4361-98A0-CE2E6E5D2852}"/>
            </a:ext>
          </a:extLst>
        </xdr:cNvPr>
        <xdr:cNvSpPr/>
      </xdr:nvSpPr>
      <xdr:spPr>
        <a:xfrm>
          <a:off x="2646317" y="110762"/>
          <a:ext cx="1165138" cy="44225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Dados</a:t>
          </a:r>
        </a:p>
      </xdr:txBody>
    </xdr:sp>
    <xdr:clientData/>
  </xdr:twoCellAnchor>
  <xdr:twoCellAnchor>
    <xdr:from>
      <xdr:col>3</xdr:col>
      <xdr:colOff>78377</xdr:colOff>
      <xdr:row>0</xdr:row>
      <xdr:rowOff>148862</xdr:rowOff>
    </xdr:from>
    <xdr:to>
      <xdr:col>5</xdr:col>
      <xdr:colOff>3800</xdr:colOff>
      <xdr:row>3</xdr:row>
      <xdr:rowOff>111055</xdr:rowOff>
    </xdr:to>
    <xdr:sp macro="" textlink="">
      <xdr:nvSpPr>
        <xdr:cNvPr id="11" name="Gráfico 10">
          <a:hlinkClick xmlns:r="http://schemas.openxmlformats.org/officeDocument/2006/relationships" r:id="rId3"/>
          <a:extLst>
            <a:ext uri="{FF2B5EF4-FFF2-40B4-BE49-F238E27FC236}">
              <a16:creationId xmlns:a16="http://schemas.microsoft.com/office/drawing/2014/main" id="{A69B6824-7B2D-4761-8C36-593732A13BB1}"/>
            </a:ext>
          </a:extLst>
        </xdr:cNvPr>
        <xdr:cNvSpPr/>
      </xdr:nvSpPr>
      <xdr:spPr>
        <a:xfrm>
          <a:off x="3774077" y="148862"/>
          <a:ext cx="1281783" cy="44225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solidFill>
          <a:srgbClr val="FFF7BD"/>
        </a:solid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chemeClr val="tx2"/>
              </a:solidFill>
              <a:latin typeface="Alegreya Sans" panose="00000500000000000000" pitchFamily="2" charset="0"/>
            </a:rPr>
            <a:t>Fluxo</a:t>
          </a:r>
        </a:p>
        <a:p>
          <a:pPr algn="ctr"/>
          <a:r>
            <a:rPr lang="pt-BR" sz="1200" b="1">
              <a:solidFill>
                <a:schemeClr val="tx2"/>
              </a:solidFill>
              <a:latin typeface="Alegreya Sans" panose="00000500000000000000" pitchFamily="2" charset="0"/>
            </a:rPr>
            <a:t>Projetado</a:t>
          </a:r>
        </a:p>
      </xdr:txBody>
    </xdr:sp>
    <xdr:clientData/>
  </xdr:twoCellAnchor>
  <xdr:twoCellAnchor>
    <xdr:from>
      <xdr:col>4</xdr:col>
      <xdr:colOff>612217</xdr:colOff>
      <xdr:row>0</xdr:row>
      <xdr:rowOff>110762</xdr:rowOff>
    </xdr:from>
    <xdr:to>
      <xdr:col>6</xdr:col>
      <xdr:colOff>610615</xdr:colOff>
      <xdr:row>3</xdr:row>
      <xdr:rowOff>72955</xdr:rowOff>
    </xdr:to>
    <xdr:sp macro="" textlink="">
      <xdr:nvSpPr>
        <xdr:cNvPr id="12" name="Gráfico 10">
          <a:hlinkClick xmlns:r="http://schemas.openxmlformats.org/officeDocument/2006/relationships" r:id="rId4"/>
          <a:extLst>
            <a:ext uri="{FF2B5EF4-FFF2-40B4-BE49-F238E27FC236}">
              <a16:creationId xmlns:a16="http://schemas.microsoft.com/office/drawing/2014/main" id="{5C20CB36-575D-48D8-80D5-1C47A7D71BFF}"/>
            </a:ext>
          </a:extLst>
        </xdr:cNvPr>
        <xdr:cNvSpPr/>
      </xdr:nvSpPr>
      <xdr:spPr>
        <a:xfrm>
          <a:off x="4986097" y="110762"/>
          <a:ext cx="1354758" cy="44225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Resultado</a:t>
          </a:r>
        </a:p>
      </xdr:txBody>
    </xdr:sp>
    <xdr:clientData/>
  </xdr:twoCellAnchor>
  <xdr:twoCellAnchor>
    <xdr:from>
      <xdr:col>6</xdr:col>
      <xdr:colOff>573237</xdr:colOff>
      <xdr:row>0</xdr:row>
      <xdr:rowOff>110762</xdr:rowOff>
    </xdr:from>
    <xdr:to>
      <xdr:col>8</xdr:col>
      <xdr:colOff>382602</xdr:colOff>
      <xdr:row>3</xdr:row>
      <xdr:rowOff>72955</xdr:rowOff>
    </xdr:to>
    <xdr:sp macro="" textlink="">
      <xdr:nvSpPr>
        <xdr:cNvPr id="13" name="Gráfico 10">
          <a:hlinkClick xmlns:r="http://schemas.openxmlformats.org/officeDocument/2006/relationships" r:id="rId5"/>
          <a:extLst>
            <a:ext uri="{FF2B5EF4-FFF2-40B4-BE49-F238E27FC236}">
              <a16:creationId xmlns:a16="http://schemas.microsoft.com/office/drawing/2014/main" id="{1A0A65D8-E856-4608-B48B-ED4198853540}"/>
            </a:ext>
          </a:extLst>
        </xdr:cNvPr>
        <xdr:cNvSpPr/>
      </xdr:nvSpPr>
      <xdr:spPr>
        <a:xfrm>
          <a:off x="6303477" y="110762"/>
          <a:ext cx="1165725" cy="44225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Garantias</a:t>
          </a:r>
        </a:p>
      </xdr:txBody>
    </xdr:sp>
    <xdr:clientData/>
  </xdr:twoCellAnchor>
  <xdr:twoCellAnchor>
    <xdr:from>
      <xdr:col>32</xdr:col>
      <xdr:colOff>561975</xdr:colOff>
      <xdr:row>0</xdr:row>
      <xdr:rowOff>76200</xdr:rowOff>
    </xdr:from>
    <xdr:to>
      <xdr:col>48</xdr:col>
      <xdr:colOff>193011</xdr:colOff>
      <xdr:row>3</xdr:row>
      <xdr:rowOff>128469</xdr:rowOff>
    </xdr:to>
    <xdr:sp macro="" textlink="">
      <xdr:nvSpPr>
        <xdr:cNvPr id="15" name="Forma Livre 18">
          <a:extLst>
            <a:ext uri="{FF2B5EF4-FFF2-40B4-BE49-F238E27FC236}">
              <a16:creationId xmlns:a16="http://schemas.microsoft.com/office/drawing/2014/main" id="{620A6128-2CB8-42E2-A698-70C33C63F1BF}"/>
            </a:ext>
          </a:extLst>
        </xdr:cNvPr>
        <xdr:cNvSpPr/>
      </xdr:nvSpPr>
      <xdr:spPr>
        <a:xfrm>
          <a:off x="24603075" y="76200"/>
          <a:ext cx="12127836" cy="538044"/>
        </a:xfrm>
        <a:custGeom>
          <a:avLst/>
          <a:gdLst>
            <a:gd name="connsiteX0" fmla="*/ 123177 w 12540184"/>
            <a:gd name="connsiteY0" fmla="*/ 0 h 554747"/>
            <a:gd name="connsiteX1" fmla="*/ 12540184 w 12540184"/>
            <a:gd name="connsiteY1" fmla="*/ 0 h 554747"/>
            <a:gd name="connsiteX2" fmla="*/ 12419518 w 12540184"/>
            <a:gd name="connsiteY2" fmla="*/ 554747 h 554747"/>
            <a:gd name="connsiteX3" fmla="*/ 0 w 12540184"/>
            <a:gd name="connsiteY3" fmla="*/ 554747 h 554747"/>
            <a:gd name="connsiteX4" fmla="*/ 123177 w 12540184"/>
            <a:gd name="connsiteY4" fmla="*/ 0 h 55474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540184" h="554747">
              <a:moveTo>
                <a:pt x="123177" y="0"/>
              </a:moveTo>
              <a:lnTo>
                <a:pt x="12540184" y="0"/>
              </a:lnTo>
              <a:lnTo>
                <a:pt x="12419518" y="554747"/>
              </a:lnTo>
              <a:lnTo>
                <a:pt x="0" y="554747"/>
              </a:lnTo>
              <a:lnTo>
                <a:pt x="123177" y="0"/>
              </a:lnTo>
              <a:close/>
            </a:path>
          </a:pathLst>
        </a:custGeom>
        <a:solidFill>
          <a:schemeClr val="tx2"/>
        </a:solidFill>
        <a:ln w="12700" cap="flat">
          <a:solidFill>
            <a:schemeClr val="tx2"/>
          </a:solid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solidFill>
              <a:schemeClr val="tx1"/>
            </a:solidFill>
          </a:endParaRPr>
        </a:p>
      </xdr:txBody>
    </xdr:sp>
    <xdr:clientData/>
  </xdr:twoCellAnchor>
  <xdr:twoCellAnchor>
    <xdr:from>
      <xdr:col>1</xdr:col>
      <xdr:colOff>457192</xdr:colOff>
      <xdr:row>29</xdr:row>
      <xdr:rowOff>47627</xdr:rowOff>
    </xdr:from>
    <xdr:to>
      <xdr:col>13</xdr:col>
      <xdr:colOff>390523</xdr:colOff>
      <xdr:row>44</xdr:row>
      <xdr:rowOff>109904</xdr:rowOff>
    </xdr:to>
    <xdr:sp macro="" textlink="">
      <xdr:nvSpPr>
        <xdr:cNvPr id="17" name="Texto Explicativo: Linha Dobrada Dupla com Ênfase 16">
          <a:extLst>
            <a:ext uri="{FF2B5EF4-FFF2-40B4-BE49-F238E27FC236}">
              <a16:creationId xmlns:a16="http://schemas.microsoft.com/office/drawing/2014/main" id="{F4CC1267-0622-4C7D-8B81-49D4B3C99956}"/>
            </a:ext>
          </a:extLst>
        </xdr:cNvPr>
        <xdr:cNvSpPr/>
      </xdr:nvSpPr>
      <xdr:spPr>
        <a:xfrm flipH="1">
          <a:off x="845519" y="5044589"/>
          <a:ext cx="9985869" cy="2502142"/>
        </a:xfrm>
        <a:prstGeom prst="accentCallout3">
          <a:avLst>
            <a:gd name="adj1" fmla="val 3792"/>
            <a:gd name="adj2" fmla="val 100729"/>
            <a:gd name="adj3" fmla="val -4543"/>
            <a:gd name="adj4" fmla="val 106883"/>
            <a:gd name="adj5" fmla="val -90814"/>
            <a:gd name="adj6" fmla="val 106998"/>
            <a:gd name="adj7" fmla="val -100136"/>
            <a:gd name="adj8" fmla="val 104690"/>
          </a:avLst>
        </a:prstGeom>
        <a:noFill/>
        <a:ln w="952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100" b="0">
              <a:solidFill>
                <a:schemeClr val="tx2"/>
              </a:solidFill>
            </a:rPr>
            <a:t>Nos campos indicados lance as </a:t>
          </a:r>
          <a:r>
            <a:rPr lang="pt-BR" sz="1100" b="0">
              <a:solidFill>
                <a:schemeClr val="accent1"/>
              </a:solidFill>
            </a:rPr>
            <a:t>dívidas que já existem e que já estão parceladas</a:t>
          </a:r>
          <a:r>
            <a:rPr lang="pt-BR" sz="1100" b="0">
              <a:solidFill>
                <a:schemeClr val="tx2"/>
              </a:solidFill>
            </a:rPr>
            <a:t>, como financiamentos bancários ou empréstimos com parentes.</a:t>
          </a:r>
        </a:p>
        <a:p>
          <a:pPr algn="l"/>
          <a:r>
            <a:rPr lang="pt-BR" sz="1100" b="0">
              <a:solidFill>
                <a:schemeClr val="tx2"/>
              </a:solidFill>
            </a:rPr>
            <a:t>Lance também os parcelamentos de investimentos como reformas, aquisição de equipamentos, veículos etc.</a:t>
          </a:r>
        </a:p>
        <a:p>
          <a:pPr algn="l"/>
          <a:r>
            <a:rPr lang="pt-BR" sz="1100" b="0">
              <a:solidFill>
                <a:schemeClr val="tx2"/>
              </a:solidFill>
            </a:rPr>
            <a:t>Utilize uma linha para cada dívida e lance os valores das parcelas no campo correspondente ao mês de vencimento de cada uma delas.</a:t>
          </a:r>
        </a:p>
        <a:p>
          <a:pPr algn="l"/>
          <a:endParaRPr lang="pt-BR" sz="1100" b="1">
            <a:solidFill>
              <a:schemeClr val="tx2"/>
            </a:solidFill>
          </a:endParaRPr>
        </a:p>
        <a:p>
          <a:pPr algn="l"/>
          <a:r>
            <a:rPr lang="pt-BR" sz="1100" b="1">
              <a:solidFill>
                <a:schemeClr val="tx2"/>
              </a:solidFill>
            </a:rPr>
            <a:t>IMPORTANTE: </a:t>
          </a:r>
        </a:p>
        <a:p>
          <a:pPr algn="l"/>
          <a:r>
            <a:rPr lang="pt-BR" sz="1100" b="0">
              <a:solidFill>
                <a:schemeClr val="tx2"/>
              </a:solidFill>
            </a:rPr>
            <a:t>Lance também as parcelas dos créditos (empréstimos/financiamentos) que você pretende contratar. Lance separadamente cada crédito/investimento em uma linha.</a:t>
          </a:r>
        </a:p>
        <a:p>
          <a:pPr algn="l"/>
          <a:r>
            <a:rPr lang="pt-BR" sz="1100" b="0">
              <a:solidFill>
                <a:schemeClr val="tx2"/>
              </a:solidFill>
            </a:rPr>
            <a:t>Em seguida faça uma análise nos valores da sua Capacidade de Pagamento mensal.</a:t>
          </a:r>
        </a:p>
        <a:p>
          <a:pPr algn="l"/>
          <a:r>
            <a:rPr lang="pt-BR" sz="1100" b="0">
              <a:solidFill>
                <a:schemeClr val="tx2"/>
              </a:solidFill>
            </a:rPr>
            <a:t>Na</a:t>
          </a:r>
          <a:r>
            <a:rPr lang="pt-BR" sz="1100" b="0" baseline="0">
              <a:solidFill>
                <a:schemeClr val="tx2"/>
              </a:solidFill>
            </a:rPr>
            <a:t> aba RESULTADO, v</a:t>
          </a:r>
          <a:r>
            <a:rPr lang="pt-BR" sz="1100" b="0">
              <a:solidFill>
                <a:schemeClr val="tx2"/>
              </a:solidFill>
            </a:rPr>
            <a:t>erifique se o lucro do seu negócio, atual ou projetado, será capaz de suportar o parcelamento do seu endividamento total.</a:t>
          </a:r>
        </a:p>
        <a:p>
          <a:pPr algn="l"/>
          <a:endParaRPr lang="pt-BR" sz="1100" b="0">
            <a:solidFill>
              <a:schemeClr val="tx2"/>
            </a:solidFill>
          </a:endParaRPr>
        </a:p>
        <a:p>
          <a:pPr algn="l"/>
          <a:r>
            <a:rPr lang="pt-BR" sz="1100" b="1">
              <a:solidFill>
                <a:schemeClr val="accent1"/>
              </a:solidFill>
            </a:rPr>
            <a:t>ATUALIZAÇÃO DA TABELA: </a:t>
          </a:r>
        </a:p>
        <a:p>
          <a:pPr algn="l"/>
          <a:r>
            <a:rPr lang="pt-BR" sz="1100" b="0">
              <a:solidFill>
                <a:schemeClr val="accent1"/>
              </a:solidFill>
            </a:rPr>
            <a:t>As datas da tabela são atualizadas automaticamente.</a:t>
          </a:r>
          <a:r>
            <a:rPr lang="pt-BR" sz="1100" b="0" baseline="0">
              <a:solidFill>
                <a:schemeClr val="accent1"/>
              </a:solidFill>
            </a:rPr>
            <a:t> P</a:t>
          </a:r>
          <a:r>
            <a:rPr lang="pt-BR" sz="1100" b="0">
              <a:solidFill>
                <a:schemeClr val="accent1"/>
              </a:solidFill>
            </a:rPr>
            <a:t>or isso é necessário que você </a:t>
          </a:r>
          <a:r>
            <a:rPr lang="pt-BR" sz="1100" b="1">
              <a:solidFill>
                <a:schemeClr val="accent1"/>
              </a:solidFill>
            </a:rPr>
            <a:t>atualize os lançamentos a</a:t>
          </a:r>
          <a:r>
            <a:rPr lang="pt-BR" sz="1100" b="1" baseline="0">
              <a:solidFill>
                <a:schemeClr val="accent1"/>
              </a:solidFill>
            </a:rPr>
            <a:t> cada mês </a:t>
          </a:r>
          <a:r>
            <a:rPr lang="pt-BR" sz="1100" b="0">
              <a:solidFill>
                <a:schemeClr val="accent1"/>
              </a:solidFill>
            </a:rPr>
            <a:t>para que a última parcela de cada dívida esteja lançada no mês/ano correto.</a:t>
          </a:r>
        </a:p>
      </xdr:txBody>
    </xdr:sp>
    <xdr:clientData/>
  </xdr:twoCellAnchor>
  <xdr:twoCellAnchor>
    <xdr:from>
      <xdr:col>16</xdr:col>
      <xdr:colOff>304800</xdr:colOff>
      <xdr:row>0</xdr:row>
      <xdr:rowOff>47625</xdr:rowOff>
    </xdr:from>
    <xdr:to>
      <xdr:col>32</xdr:col>
      <xdr:colOff>564486</xdr:colOff>
      <xdr:row>3</xdr:row>
      <xdr:rowOff>99894</xdr:rowOff>
    </xdr:to>
    <xdr:sp macro="" textlink="">
      <xdr:nvSpPr>
        <xdr:cNvPr id="21" name="Forma Livre 18">
          <a:extLst>
            <a:ext uri="{FF2B5EF4-FFF2-40B4-BE49-F238E27FC236}">
              <a16:creationId xmlns:a16="http://schemas.microsoft.com/office/drawing/2014/main" id="{7EE7F1CA-9C1D-4362-91BF-A40544ADC470}"/>
            </a:ext>
          </a:extLst>
        </xdr:cNvPr>
        <xdr:cNvSpPr/>
      </xdr:nvSpPr>
      <xdr:spPr>
        <a:xfrm>
          <a:off x="12792075" y="47625"/>
          <a:ext cx="12127836" cy="538044"/>
        </a:xfrm>
        <a:custGeom>
          <a:avLst/>
          <a:gdLst>
            <a:gd name="connsiteX0" fmla="*/ 123177 w 12540184"/>
            <a:gd name="connsiteY0" fmla="*/ 0 h 554747"/>
            <a:gd name="connsiteX1" fmla="*/ 12540184 w 12540184"/>
            <a:gd name="connsiteY1" fmla="*/ 0 h 554747"/>
            <a:gd name="connsiteX2" fmla="*/ 12419518 w 12540184"/>
            <a:gd name="connsiteY2" fmla="*/ 554747 h 554747"/>
            <a:gd name="connsiteX3" fmla="*/ 0 w 12540184"/>
            <a:gd name="connsiteY3" fmla="*/ 554747 h 554747"/>
            <a:gd name="connsiteX4" fmla="*/ 123177 w 12540184"/>
            <a:gd name="connsiteY4" fmla="*/ 0 h 55474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540184" h="554747">
              <a:moveTo>
                <a:pt x="123177" y="0"/>
              </a:moveTo>
              <a:lnTo>
                <a:pt x="12540184" y="0"/>
              </a:lnTo>
              <a:lnTo>
                <a:pt x="12419518" y="554747"/>
              </a:lnTo>
              <a:lnTo>
                <a:pt x="0" y="554747"/>
              </a:lnTo>
              <a:lnTo>
                <a:pt x="123177" y="0"/>
              </a:lnTo>
              <a:close/>
            </a:path>
          </a:pathLst>
        </a:custGeom>
        <a:solidFill>
          <a:schemeClr val="tx2"/>
        </a:solidFill>
        <a:ln w="12700" cap="flat">
          <a:solidFill>
            <a:schemeClr val="tx2"/>
          </a:solid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solidFill>
              <a:schemeClr val="tx1"/>
            </a:solidFill>
          </a:endParaRPr>
        </a:p>
      </xdr:txBody>
    </xdr:sp>
    <xdr:clientData/>
  </xdr:twoCellAnchor>
  <xdr:twoCellAnchor>
    <xdr:from>
      <xdr:col>1</xdr:col>
      <xdr:colOff>353147</xdr:colOff>
      <xdr:row>27</xdr:row>
      <xdr:rowOff>82797</xdr:rowOff>
    </xdr:from>
    <xdr:to>
      <xdr:col>2</xdr:col>
      <xdr:colOff>527538</xdr:colOff>
      <xdr:row>29</xdr:row>
      <xdr:rowOff>29307</xdr:rowOff>
    </xdr:to>
    <xdr:sp macro="" textlink="">
      <xdr:nvSpPr>
        <xdr:cNvPr id="4" name="Texto Explicativo: Linha Dobrada Dupla com Ênfase 3">
          <a:extLst>
            <a:ext uri="{FF2B5EF4-FFF2-40B4-BE49-F238E27FC236}">
              <a16:creationId xmlns:a16="http://schemas.microsoft.com/office/drawing/2014/main" id="{363A7EBD-1CA0-46D3-B8E5-1850821F7C48}"/>
            </a:ext>
          </a:extLst>
        </xdr:cNvPr>
        <xdr:cNvSpPr/>
      </xdr:nvSpPr>
      <xdr:spPr>
        <a:xfrm flipH="1">
          <a:off x="741474" y="4757374"/>
          <a:ext cx="2768122" cy="268895"/>
        </a:xfrm>
        <a:prstGeom prst="accentCallout3">
          <a:avLst>
            <a:gd name="adj1" fmla="val 63738"/>
            <a:gd name="adj2" fmla="val 99874"/>
            <a:gd name="adj3" fmla="val 6356"/>
            <a:gd name="adj4" fmla="val 115964"/>
            <a:gd name="adj5" fmla="val -1287013"/>
            <a:gd name="adj6" fmla="val 118644"/>
            <a:gd name="adj7" fmla="val -1290886"/>
            <a:gd name="adj8" fmla="val 110326"/>
          </a:avLst>
        </a:prstGeom>
        <a:noFill/>
        <a:ln w="9525">
          <a:solidFill>
            <a:schemeClr val="accent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100" b="0">
              <a:solidFill>
                <a:schemeClr val="tx2"/>
              </a:solidFill>
            </a:rPr>
            <a:t>Lance</a:t>
          </a:r>
          <a:r>
            <a:rPr lang="pt-BR" sz="1100" b="0" baseline="0">
              <a:solidFill>
                <a:schemeClr val="tx2"/>
              </a:solidFill>
            </a:rPr>
            <a:t> o saldo atual do caixa da empresa.</a:t>
          </a:r>
          <a:endParaRPr lang="pt-BR" sz="1100" b="0">
            <a:solidFill>
              <a:schemeClr val="accent1"/>
            </a:solidFill>
          </a:endParaRPr>
        </a:p>
      </xdr:txBody>
    </xdr:sp>
    <xdr:clientData/>
  </xdr:twoCellAnchor>
  <xdr:twoCellAnchor editAs="oneCell">
    <xdr:from>
      <xdr:col>1</xdr:col>
      <xdr:colOff>272415</xdr:colOff>
      <xdr:row>0</xdr:row>
      <xdr:rowOff>64770</xdr:rowOff>
    </xdr:from>
    <xdr:to>
      <xdr:col>1</xdr:col>
      <xdr:colOff>1034619</xdr:colOff>
      <xdr:row>3</xdr:row>
      <xdr:rowOff>64770</xdr:rowOff>
    </xdr:to>
    <xdr:pic>
      <xdr:nvPicPr>
        <xdr:cNvPr id="2" name="Imagem 1">
          <a:extLst>
            <a:ext uri="{FF2B5EF4-FFF2-40B4-BE49-F238E27FC236}">
              <a16:creationId xmlns:a16="http://schemas.microsoft.com/office/drawing/2014/main" id="{B214FE1F-1967-46D6-B26E-DFDEDBC0A21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61035" y="64770"/>
          <a:ext cx="762204" cy="4800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259224</xdr:colOff>
      <xdr:row>18</xdr:row>
      <xdr:rowOff>92465</xdr:rowOff>
    </xdr:from>
    <xdr:to>
      <xdr:col>16</xdr:col>
      <xdr:colOff>28575</xdr:colOff>
      <xdr:row>36</xdr:row>
      <xdr:rowOff>60266</xdr:rowOff>
    </xdr:to>
    <xdr:graphicFrame macro="">
      <xdr:nvGraphicFramePr>
        <xdr:cNvPr id="2" name="Gráfico 3">
          <a:extLst>
            <a:ext uri="{FF2B5EF4-FFF2-40B4-BE49-F238E27FC236}">
              <a16:creationId xmlns:a16="http://schemas.microsoft.com/office/drawing/2014/main" id="{612CF8E3-2202-41A0-8093-07C1344F5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61233</xdr:colOff>
      <xdr:row>0</xdr:row>
      <xdr:rowOff>92529</xdr:rowOff>
    </xdr:from>
    <xdr:to>
      <xdr:col>16</xdr:col>
      <xdr:colOff>364461</xdr:colOff>
      <xdr:row>3</xdr:row>
      <xdr:rowOff>144798</xdr:rowOff>
    </xdr:to>
    <xdr:sp macro="" textlink="">
      <xdr:nvSpPr>
        <xdr:cNvPr id="15" name="Forma Livre 18">
          <a:extLst>
            <a:ext uri="{FF2B5EF4-FFF2-40B4-BE49-F238E27FC236}">
              <a16:creationId xmlns:a16="http://schemas.microsoft.com/office/drawing/2014/main" id="{3695096D-3709-49C7-8E71-DDC4EC7A2484}"/>
            </a:ext>
          </a:extLst>
        </xdr:cNvPr>
        <xdr:cNvSpPr/>
      </xdr:nvSpPr>
      <xdr:spPr>
        <a:xfrm>
          <a:off x="61233" y="92529"/>
          <a:ext cx="12182264" cy="542126"/>
        </a:xfrm>
        <a:custGeom>
          <a:avLst/>
          <a:gdLst>
            <a:gd name="connsiteX0" fmla="*/ 123177 w 12540184"/>
            <a:gd name="connsiteY0" fmla="*/ 0 h 554747"/>
            <a:gd name="connsiteX1" fmla="*/ 12540184 w 12540184"/>
            <a:gd name="connsiteY1" fmla="*/ 0 h 554747"/>
            <a:gd name="connsiteX2" fmla="*/ 12419518 w 12540184"/>
            <a:gd name="connsiteY2" fmla="*/ 554747 h 554747"/>
            <a:gd name="connsiteX3" fmla="*/ 0 w 12540184"/>
            <a:gd name="connsiteY3" fmla="*/ 554747 h 554747"/>
            <a:gd name="connsiteX4" fmla="*/ 123177 w 12540184"/>
            <a:gd name="connsiteY4" fmla="*/ 0 h 55474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540184" h="554747">
              <a:moveTo>
                <a:pt x="123177" y="0"/>
              </a:moveTo>
              <a:lnTo>
                <a:pt x="12540184" y="0"/>
              </a:lnTo>
              <a:lnTo>
                <a:pt x="12419518" y="554747"/>
              </a:lnTo>
              <a:lnTo>
                <a:pt x="0" y="554747"/>
              </a:lnTo>
              <a:lnTo>
                <a:pt x="123177" y="0"/>
              </a:lnTo>
              <a:close/>
            </a:path>
          </a:pathLst>
        </a:custGeom>
        <a:solidFill>
          <a:schemeClr val="tx2"/>
        </a:solidFill>
        <a:ln w="12700" cap="flat">
          <a:solidFill>
            <a:schemeClr val="tx2"/>
          </a:solid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solidFill>
              <a:schemeClr val="tx1"/>
            </a:solidFill>
          </a:endParaRPr>
        </a:p>
      </xdr:txBody>
    </xdr:sp>
    <xdr:clientData/>
  </xdr:twoCellAnchor>
  <xdr:twoCellAnchor>
    <xdr:from>
      <xdr:col>2</xdr:col>
      <xdr:colOff>15785</xdr:colOff>
      <xdr:row>0</xdr:row>
      <xdr:rowOff>148046</xdr:rowOff>
    </xdr:from>
    <xdr:to>
      <xdr:col>3</xdr:col>
      <xdr:colOff>346805</xdr:colOff>
      <xdr:row>3</xdr:row>
      <xdr:rowOff>110239</xdr:rowOff>
    </xdr:to>
    <xdr:sp macro="" textlink="">
      <xdr:nvSpPr>
        <xdr:cNvPr id="16" name="Gráfico 10">
          <a:hlinkClick xmlns:r="http://schemas.openxmlformats.org/officeDocument/2006/relationships" r:id="rId2"/>
          <a:extLst>
            <a:ext uri="{FF2B5EF4-FFF2-40B4-BE49-F238E27FC236}">
              <a16:creationId xmlns:a16="http://schemas.microsoft.com/office/drawing/2014/main" id="{FA5EF3D7-5CDA-44DD-AB6D-AF577C08D83B}"/>
            </a:ext>
          </a:extLst>
        </xdr:cNvPr>
        <xdr:cNvSpPr/>
      </xdr:nvSpPr>
      <xdr:spPr>
        <a:xfrm>
          <a:off x="1135925" y="148046"/>
          <a:ext cx="1207320" cy="44225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Início</a:t>
          </a:r>
        </a:p>
      </xdr:txBody>
    </xdr:sp>
    <xdr:clientData/>
  </xdr:twoCellAnchor>
  <xdr:twoCellAnchor>
    <xdr:from>
      <xdr:col>3</xdr:col>
      <xdr:colOff>301807</xdr:colOff>
      <xdr:row>0</xdr:row>
      <xdr:rowOff>148046</xdr:rowOff>
    </xdr:from>
    <xdr:to>
      <xdr:col>4</xdr:col>
      <xdr:colOff>719640</xdr:colOff>
      <xdr:row>3</xdr:row>
      <xdr:rowOff>110239</xdr:rowOff>
    </xdr:to>
    <xdr:sp macro="" textlink="">
      <xdr:nvSpPr>
        <xdr:cNvPr id="17" name="Gráfico 10">
          <a:hlinkClick xmlns:r="http://schemas.openxmlformats.org/officeDocument/2006/relationships" r:id="rId3"/>
          <a:extLst>
            <a:ext uri="{FF2B5EF4-FFF2-40B4-BE49-F238E27FC236}">
              <a16:creationId xmlns:a16="http://schemas.microsoft.com/office/drawing/2014/main" id="{907EEC08-AFAE-4CA5-9641-4F64BE51B1A6}"/>
            </a:ext>
          </a:extLst>
        </xdr:cNvPr>
        <xdr:cNvSpPr/>
      </xdr:nvSpPr>
      <xdr:spPr>
        <a:xfrm>
          <a:off x="2298247" y="148046"/>
          <a:ext cx="1225553" cy="44225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Dados</a:t>
          </a:r>
        </a:p>
      </xdr:txBody>
    </xdr:sp>
    <xdr:clientData/>
  </xdr:twoCellAnchor>
  <xdr:twoCellAnchor>
    <xdr:from>
      <xdr:col>4</xdr:col>
      <xdr:colOff>644162</xdr:colOff>
      <xdr:row>0</xdr:row>
      <xdr:rowOff>148046</xdr:rowOff>
    </xdr:from>
    <xdr:to>
      <xdr:col>5</xdr:col>
      <xdr:colOff>118645</xdr:colOff>
      <xdr:row>3</xdr:row>
      <xdr:rowOff>110239</xdr:rowOff>
    </xdr:to>
    <xdr:sp macro="" textlink="">
      <xdr:nvSpPr>
        <xdr:cNvPr id="18" name="Gráfico 10">
          <a:hlinkClick xmlns:r="http://schemas.openxmlformats.org/officeDocument/2006/relationships" r:id="rId4"/>
          <a:extLst>
            <a:ext uri="{FF2B5EF4-FFF2-40B4-BE49-F238E27FC236}">
              <a16:creationId xmlns:a16="http://schemas.microsoft.com/office/drawing/2014/main" id="{72A8F34E-1EDE-490F-8E79-DAC262D2E503}"/>
            </a:ext>
          </a:extLst>
        </xdr:cNvPr>
        <xdr:cNvSpPr/>
      </xdr:nvSpPr>
      <xdr:spPr>
        <a:xfrm>
          <a:off x="3448322" y="148046"/>
          <a:ext cx="1181363" cy="44225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Fluxo</a:t>
          </a:r>
        </a:p>
        <a:p>
          <a:pPr algn="ctr"/>
          <a:r>
            <a:rPr lang="pt-BR" sz="1200" b="1">
              <a:solidFill>
                <a:srgbClr val="FFF7BD"/>
              </a:solidFill>
              <a:latin typeface="Alegreya Sans" panose="00000500000000000000" pitchFamily="2" charset="0"/>
            </a:rPr>
            <a:t>Projetado</a:t>
          </a:r>
        </a:p>
      </xdr:txBody>
    </xdr:sp>
    <xdr:clientData/>
  </xdr:twoCellAnchor>
  <xdr:twoCellAnchor>
    <xdr:from>
      <xdr:col>5</xdr:col>
      <xdr:colOff>50787</xdr:colOff>
      <xdr:row>1</xdr:row>
      <xdr:rowOff>41660</xdr:rowOff>
    </xdr:from>
    <xdr:to>
      <xdr:col>7</xdr:col>
      <xdr:colOff>115860</xdr:colOff>
      <xdr:row>3</xdr:row>
      <xdr:rowOff>155520</xdr:rowOff>
    </xdr:to>
    <xdr:sp macro="" textlink="">
      <xdr:nvSpPr>
        <xdr:cNvPr id="19" name="Gráfico 10">
          <a:hlinkClick xmlns:r="http://schemas.openxmlformats.org/officeDocument/2006/relationships" r:id="rId5"/>
          <a:extLst>
            <a:ext uri="{FF2B5EF4-FFF2-40B4-BE49-F238E27FC236}">
              <a16:creationId xmlns:a16="http://schemas.microsoft.com/office/drawing/2014/main" id="{BF5B2131-0DDB-4DC4-941C-9377F81492CE}"/>
            </a:ext>
          </a:extLst>
        </xdr:cNvPr>
        <xdr:cNvSpPr/>
      </xdr:nvSpPr>
      <xdr:spPr>
        <a:xfrm>
          <a:off x="4561827" y="201680"/>
          <a:ext cx="1215693" cy="433900"/>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solidFill>
          <a:srgbClr val="FFF7BD"/>
        </a:solid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chemeClr val="tx2"/>
              </a:solidFill>
              <a:latin typeface="Alegreya Sans" panose="00000500000000000000" pitchFamily="2" charset="0"/>
            </a:rPr>
            <a:t>Resultado</a:t>
          </a:r>
        </a:p>
      </xdr:txBody>
    </xdr:sp>
    <xdr:clientData/>
  </xdr:twoCellAnchor>
  <xdr:twoCellAnchor>
    <xdr:from>
      <xdr:col>7</xdr:col>
      <xdr:colOff>42287</xdr:colOff>
      <xdr:row>0</xdr:row>
      <xdr:rowOff>148046</xdr:rowOff>
    </xdr:from>
    <xdr:to>
      <xdr:col>7</xdr:col>
      <xdr:colOff>1258903</xdr:colOff>
      <xdr:row>3</xdr:row>
      <xdr:rowOff>110239</xdr:rowOff>
    </xdr:to>
    <xdr:sp macro="" textlink="">
      <xdr:nvSpPr>
        <xdr:cNvPr id="20" name="Gráfico 10">
          <a:hlinkClick xmlns:r="http://schemas.openxmlformats.org/officeDocument/2006/relationships" r:id="rId6"/>
          <a:extLst>
            <a:ext uri="{FF2B5EF4-FFF2-40B4-BE49-F238E27FC236}">
              <a16:creationId xmlns:a16="http://schemas.microsoft.com/office/drawing/2014/main" id="{567F5DCB-0377-4F5C-B331-5D85AA7E881A}"/>
            </a:ext>
          </a:extLst>
        </xdr:cNvPr>
        <xdr:cNvSpPr/>
      </xdr:nvSpPr>
      <xdr:spPr>
        <a:xfrm>
          <a:off x="5703947" y="148046"/>
          <a:ext cx="1216616" cy="44225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Garantias</a:t>
          </a:r>
        </a:p>
      </xdr:txBody>
    </xdr:sp>
    <xdr:clientData/>
  </xdr:twoCellAnchor>
  <xdr:twoCellAnchor>
    <xdr:from>
      <xdr:col>15</xdr:col>
      <xdr:colOff>307774</xdr:colOff>
      <xdr:row>13</xdr:row>
      <xdr:rowOff>137989</xdr:rowOff>
    </xdr:from>
    <xdr:to>
      <xdr:col>16</xdr:col>
      <xdr:colOff>384810</xdr:colOff>
      <xdr:row>18</xdr:row>
      <xdr:rowOff>132522</xdr:rowOff>
    </xdr:to>
    <xdr:sp macro="" textlink="">
      <xdr:nvSpPr>
        <xdr:cNvPr id="21" name="Texto Explicativo: Linha Dobrada Dupla com Ênfase 20">
          <a:extLst>
            <a:ext uri="{FF2B5EF4-FFF2-40B4-BE49-F238E27FC236}">
              <a16:creationId xmlns:a16="http://schemas.microsoft.com/office/drawing/2014/main" id="{C77EE2B5-B525-411F-AE51-3407D70B2D4E}"/>
            </a:ext>
          </a:extLst>
        </xdr:cNvPr>
        <xdr:cNvSpPr/>
      </xdr:nvSpPr>
      <xdr:spPr>
        <a:xfrm flipH="1">
          <a:off x="12499774" y="2370649"/>
          <a:ext cx="1707716" cy="794633"/>
        </a:xfrm>
        <a:prstGeom prst="accentCallout3">
          <a:avLst>
            <a:gd name="adj1" fmla="val -3870"/>
            <a:gd name="adj2" fmla="val -2963"/>
            <a:gd name="adj3" fmla="val -22734"/>
            <a:gd name="adj4" fmla="val -12550"/>
            <a:gd name="adj5" fmla="val -53955"/>
            <a:gd name="adj6" fmla="val 12488"/>
            <a:gd name="adj7" fmla="val -54438"/>
            <a:gd name="adj8" fmla="val 31446"/>
          </a:avLst>
        </a:prstGeom>
        <a:noFill/>
        <a:ln w="952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r"/>
          <a:r>
            <a:rPr lang="pt-BR" sz="950" b="0" baseline="0">
              <a:solidFill>
                <a:schemeClr val="tx2"/>
              </a:solidFill>
            </a:rPr>
            <a:t>Neste campo você poderá aumentar ou diminuir as quantidades dos produtos e/ou serviços comercializados pela empresa. </a:t>
          </a:r>
        </a:p>
      </xdr:txBody>
    </xdr:sp>
    <xdr:clientData/>
  </xdr:twoCellAnchor>
  <xdr:twoCellAnchor>
    <xdr:from>
      <xdr:col>9</xdr:col>
      <xdr:colOff>1196341</xdr:colOff>
      <xdr:row>13</xdr:row>
      <xdr:rowOff>39071</xdr:rowOff>
    </xdr:from>
    <xdr:to>
      <xdr:col>14</xdr:col>
      <xdr:colOff>705239</xdr:colOff>
      <xdr:row>16</xdr:row>
      <xdr:rowOff>116698</xdr:rowOff>
    </xdr:to>
    <xdr:sp macro="" textlink="">
      <xdr:nvSpPr>
        <xdr:cNvPr id="22" name="Texto Explicativo: Linha Dobrada Dupla com Ênfase 21">
          <a:extLst>
            <a:ext uri="{FF2B5EF4-FFF2-40B4-BE49-F238E27FC236}">
              <a16:creationId xmlns:a16="http://schemas.microsoft.com/office/drawing/2014/main" id="{B180C41E-B358-41DE-B9FE-071A2A22761E}"/>
            </a:ext>
          </a:extLst>
        </xdr:cNvPr>
        <xdr:cNvSpPr/>
      </xdr:nvSpPr>
      <xdr:spPr>
        <a:xfrm>
          <a:off x="9006841" y="2271731"/>
          <a:ext cx="3044578" cy="557687"/>
        </a:xfrm>
        <a:prstGeom prst="accentCallout3">
          <a:avLst>
            <a:gd name="adj1" fmla="val 18972"/>
            <a:gd name="adj2" fmla="val 101436"/>
            <a:gd name="adj3" fmla="val 19500"/>
            <a:gd name="adj4" fmla="val 103637"/>
            <a:gd name="adj5" fmla="val -10520"/>
            <a:gd name="adj6" fmla="val 108767"/>
            <a:gd name="adj7" fmla="val -13010"/>
            <a:gd name="adj8" fmla="val 110793"/>
          </a:avLst>
        </a:prstGeom>
        <a:noFill/>
        <a:ln w="952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r"/>
          <a:r>
            <a:rPr lang="pt-BR" sz="950" b="0" baseline="0">
              <a:solidFill>
                <a:schemeClr val="tx2"/>
              </a:solidFill>
            </a:rPr>
            <a:t>Aqui você poderá aumentar ou diminuir, de forma geral, os preços de venda dos produtos e/ou serviços comercializados pela empresa. </a:t>
          </a:r>
        </a:p>
      </xdr:txBody>
    </xdr:sp>
    <xdr:clientData/>
  </xdr:twoCellAnchor>
  <xdr:twoCellAnchor editAs="oneCell">
    <xdr:from>
      <xdr:col>0</xdr:col>
      <xdr:colOff>268605</xdr:colOff>
      <xdr:row>0</xdr:row>
      <xdr:rowOff>118110</xdr:rowOff>
    </xdr:from>
    <xdr:to>
      <xdr:col>1</xdr:col>
      <xdr:colOff>727914</xdr:colOff>
      <xdr:row>3</xdr:row>
      <xdr:rowOff>118110</xdr:rowOff>
    </xdr:to>
    <xdr:pic>
      <xdr:nvPicPr>
        <xdr:cNvPr id="3" name="Imagem 2">
          <a:extLst>
            <a:ext uri="{FF2B5EF4-FFF2-40B4-BE49-F238E27FC236}">
              <a16:creationId xmlns:a16="http://schemas.microsoft.com/office/drawing/2014/main" id="{A7FEBC36-0A11-4BA5-8C43-DD9F543D52A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8605" y="118110"/>
          <a:ext cx="756489" cy="4800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116869</xdr:colOff>
      <xdr:row>0</xdr:row>
      <xdr:rowOff>65766</xdr:rowOff>
    </xdr:from>
    <xdr:to>
      <xdr:col>5</xdr:col>
      <xdr:colOff>5220473</xdr:colOff>
      <xdr:row>3</xdr:row>
      <xdr:rowOff>116130</xdr:rowOff>
    </xdr:to>
    <xdr:sp macro="" textlink="">
      <xdr:nvSpPr>
        <xdr:cNvPr id="8" name="Forma Livre 18">
          <a:extLst>
            <a:ext uri="{FF2B5EF4-FFF2-40B4-BE49-F238E27FC236}">
              <a16:creationId xmlns:a16="http://schemas.microsoft.com/office/drawing/2014/main" id="{A44EC7D3-09C4-4B76-A45B-D4D4398A47B9}"/>
            </a:ext>
          </a:extLst>
        </xdr:cNvPr>
        <xdr:cNvSpPr/>
      </xdr:nvSpPr>
      <xdr:spPr>
        <a:xfrm>
          <a:off x="116869" y="65766"/>
          <a:ext cx="12133882" cy="527442"/>
        </a:xfrm>
        <a:custGeom>
          <a:avLst/>
          <a:gdLst>
            <a:gd name="connsiteX0" fmla="*/ 123177 w 12540184"/>
            <a:gd name="connsiteY0" fmla="*/ 0 h 554747"/>
            <a:gd name="connsiteX1" fmla="*/ 12540184 w 12540184"/>
            <a:gd name="connsiteY1" fmla="*/ 0 h 554747"/>
            <a:gd name="connsiteX2" fmla="*/ 12419518 w 12540184"/>
            <a:gd name="connsiteY2" fmla="*/ 554747 h 554747"/>
            <a:gd name="connsiteX3" fmla="*/ 0 w 12540184"/>
            <a:gd name="connsiteY3" fmla="*/ 554747 h 554747"/>
            <a:gd name="connsiteX4" fmla="*/ 123177 w 12540184"/>
            <a:gd name="connsiteY4" fmla="*/ 0 h 55474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540184" h="554747">
              <a:moveTo>
                <a:pt x="123177" y="0"/>
              </a:moveTo>
              <a:lnTo>
                <a:pt x="12540184" y="0"/>
              </a:lnTo>
              <a:lnTo>
                <a:pt x="12419518" y="554747"/>
              </a:lnTo>
              <a:lnTo>
                <a:pt x="0" y="554747"/>
              </a:lnTo>
              <a:lnTo>
                <a:pt x="123177" y="0"/>
              </a:lnTo>
              <a:close/>
            </a:path>
          </a:pathLst>
        </a:custGeom>
        <a:solidFill>
          <a:schemeClr val="tx2"/>
        </a:solidFill>
        <a:ln w="12700" cap="flat">
          <a:solidFill>
            <a:schemeClr val="tx2"/>
          </a:solidFill>
          <a:prstDash val="solid"/>
          <a:miter/>
        </a:ln>
      </xdr:spPr>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pt-BR">
            <a:solidFill>
              <a:schemeClr val="tx1"/>
            </a:solidFill>
          </a:endParaRPr>
        </a:p>
      </xdr:txBody>
    </xdr:sp>
    <xdr:clientData/>
  </xdr:twoCellAnchor>
  <xdr:twoCellAnchor>
    <xdr:from>
      <xdr:col>2</xdr:col>
      <xdr:colOff>259724</xdr:colOff>
      <xdr:row>0</xdr:row>
      <xdr:rowOff>115568</xdr:rowOff>
    </xdr:from>
    <xdr:to>
      <xdr:col>2</xdr:col>
      <xdr:colOff>1473768</xdr:colOff>
      <xdr:row>3</xdr:row>
      <xdr:rowOff>72046</xdr:rowOff>
    </xdr:to>
    <xdr:sp macro="" textlink="">
      <xdr:nvSpPr>
        <xdr:cNvPr id="9" name="Gráfico 10">
          <a:hlinkClick xmlns:r="http://schemas.openxmlformats.org/officeDocument/2006/relationships" r:id="rId1"/>
          <a:extLst>
            <a:ext uri="{FF2B5EF4-FFF2-40B4-BE49-F238E27FC236}">
              <a16:creationId xmlns:a16="http://schemas.microsoft.com/office/drawing/2014/main" id="{E1EBAE2C-93CB-409B-9A9C-A9359159A526}"/>
            </a:ext>
          </a:extLst>
        </xdr:cNvPr>
        <xdr:cNvSpPr/>
      </xdr:nvSpPr>
      <xdr:spPr>
        <a:xfrm>
          <a:off x="1162401" y="115568"/>
          <a:ext cx="1214044" cy="43126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Início</a:t>
          </a:r>
        </a:p>
      </xdr:txBody>
    </xdr:sp>
    <xdr:clientData/>
  </xdr:twoCellAnchor>
  <xdr:twoCellAnchor>
    <xdr:from>
      <xdr:col>2</xdr:col>
      <xdr:colOff>1396385</xdr:colOff>
      <xdr:row>0</xdr:row>
      <xdr:rowOff>115568</xdr:rowOff>
    </xdr:from>
    <xdr:to>
      <xdr:col>2</xdr:col>
      <xdr:colOff>2616271</xdr:colOff>
      <xdr:row>3</xdr:row>
      <xdr:rowOff>72046</xdr:rowOff>
    </xdr:to>
    <xdr:sp macro="" textlink="">
      <xdr:nvSpPr>
        <xdr:cNvPr id="10" name="Gráfico 10">
          <a:hlinkClick xmlns:r="http://schemas.openxmlformats.org/officeDocument/2006/relationships" r:id="rId2"/>
          <a:extLst>
            <a:ext uri="{FF2B5EF4-FFF2-40B4-BE49-F238E27FC236}">
              <a16:creationId xmlns:a16="http://schemas.microsoft.com/office/drawing/2014/main" id="{62631679-B3EF-492A-849C-0371C295102B}"/>
            </a:ext>
          </a:extLst>
        </xdr:cNvPr>
        <xdr:cNvSpPr/>
      </xdr:nvSpPr>
      <xdr:spPr>
        <a:xfrm>
          <a:off x="2299062" y="115568"/>
          <a:ext cx="1219886" cy="43126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Dados</a:t>
          </a:r>
        </a:p>
      </xdr:txBody>
    </xdr:sp>
    <xdr:clientData/>
  </xdr:twoCellAnchor>
  <xdr:twoCellAnchor>
    <xdr:from>
      <xdr:col>2</xdr:col>
      <xdr:colOff>2540793</xdr:colOff>
      <xdr:row>0</xdr:row>
      <xdr:rowOff>115568</xdr:rowOff>
    </xdr:from>
    <xdr:to>
      <xdr:col>3</xdr:col>
      <xdr:colOff>673465</xdr:colOff>
      <xdr:row>3</xdr:row>
      <xdr:rowOff>72046</xdr:rowOff>
    </xdr:to>
    <xdr:sp macro="" textlink="">
      <xdr:nvSpPr>
        <xdr:cNvPr id="11" name="Gráfico 10">
          <a:hlinkClick xmlns:r="http://schemas.openxmlformats.org/officeDocument/2006/relationships" r:id="rId3"/>
          <a:extLst>
            <a:ext uri="{FF2B5EF4-FFF2-40B4-BE49-F238E27FC236}">
              <a16:creationId xmlns:a16="http://schemas.microsoft.com/office/drawing/2014/main" id="{85D3B163-77BE-40CB-95AA-E15F83FA5D36}"/>
            </a:ext>
          </a:extLst>
        </xdr:cNvPr>
        <xdr:cNvSpPr/>
      </xdr:nvSpPr>
      <xdr:spPr>
        <a:xfrm>
          <a:off x="3443470" y="115568"/>
          <a:ext cx="1186533" cy="43126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Fluxo</a:t>
          </a:r>
        </a:p>
        <a:p>
          <a:pPr algn="ctr"/>
          <a:r>
            <a:rPr lang="pt-BR" sz="1200" b="1">
              <a:solidFill>
                <a:srgbClr val="FFF7BD"/>
              </a:solidFill>
              <a:latin typeface="Alegreya Sans" panose="00000500000000000000" pitchFamily="2" charset="0"/>
            </a:rPr>
            <a:t>Projetado</a:t>
          </a:r>
        </a:p>
      </xdr:txBody>
    </xdr:sp>
    <xdr:clientData/>
  </xdr:twoCellAnchor>
  <xdr:twoCellAnchor>
    <xdr:from>
      <xdr:col>3</xdr:col>
      <xdr:colOff>634182</xdr:colOff>
      <xdr:row>0</xdr:row>
      <xdr:rowOff>115568</xdr:rowOff>
    </xdr:from>
    <xdr:to>
      <xdr:col>4</xdr:col>
      <xdr:colOff>257039</xdr:colOff>
      <xdr:row>3</xdr:row>
      <xdr:rowOff>72046</xdr:rowOff>
    </xdr:to>
    <xdr:sp macro="" textlink="">
      <xdr:nvSpPr>
        <xdr:cNvPr id="12" name="Gráfico 10">
          <a:hlinkClick xmlns:r="http://schemas.openxmlformats.org/officeDocument/2006/relationships" r:id="rId4"/>
          <a:extLst>
            <a:ext uri="{FF2B5EF4-FFF2-40B4-BE49-F238E27FC236}">
              <a16:creationId xmlns:a16="http://schemas.microsoft.com/office/drawing/2014/main" id="{783619EC-8FE0-48CE-9018-A1A1182F437F}"/>
            </a:ext>
          </a:extLst>
        </xdr:cNvPr>
        <xdr:cNvSpPr/>
      </xdr:nvSpPr>
      <xdr:spPr>
        <a:xfrm>
          <a:off x="4590720" y="115568"/>
          <a:ext cx="1176165" cy="431263"/>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no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rgbClr val="FFF7BD"/>
              </a:solidFill>
              <a:latin typeface="Alegreya Sans" panose="00000500000000000000" pitchFamily="2" charset="0"/>
            </a:rPr>
            <a:t>Resultado</a:t>
          </a:r>
        </a:p>
      </xdr:txBody>
    </xdr:sp>
    <xdr:clientData/>
  </xdr:twoCellAnchor>
  <xdr:twoCellAnchor>
    <xdr:from>
      <xdr:col>4</xdr:col>
      <xdr:colOff>217756</xdr:colOff>
      <xdr:row>0</xdr:row>
      <xdr:rowOff>156484</xdr:rowOff>
    </xdr:from>
    <xdr:to>
      <xdr:col>4</xdr:col>
      <xdr:colOff>1396804</xdr:colOff>
      <xdr:row>3</xdr:row>
      <xdr:rowOff>115861</xdr:rowOff>
    </xdr:to>
    <xdr:sp macro="" textlink="">
      <xdr:nvSpPr>
        <xdr:cNvPr id="13" name="Gráfico 10">
          <a:hlinkClick xmlns:r="http://schemas.openxmlformats.org/officeDocument/2006/relationships" r:id="rId5"/>
          <a:extLst>
            <a:ext uri="{FF2B5EF4-FFF2-40B4-BE49-F238E27FC236}">
              <a16:creationId xmlns:a16="http://schemas.microsoft.com/office/drawing/2014/main" id="{5CD14DCB-8F89-4BB4-9483-07A110181ED5}"/>
            </a:ext>
          </a:extLst>
        </xdr:cNvPr>
        <xdr:cNvSpPr/>
      </xdr:nvSpPr>
      <xdr:spPr>
        <a:xfrm>
          <a:off x="5727602" y="156484"/>
          <a:ext cx="1179048" cy="434162"/>
        </a:xfrm>
        <a:custGeom>
          <a:avLst/>
          <a:gdLst>
            <a:gd name="connsiteX0" fmla="*/ 1750688 w 1817574"/>
            <a:gd name="connsiteY0" fmla="*/ 0 h 666074"/>
            <a:gd name="connsiteX1" fmla="*/ 214171 w 1817574"/>
            <a:gd name="connsiteY1" fmla="*/ 0 h 666074"/>
            <a:gd name="connsiteX2" fmla="*/ 147284 w 1817574"/>
            <a:gd name="connsiteY2" fmla="*/ 0 h 666074"/>
            <a:gd name="connsiteX3" fmla="*/ 0 w 1817574"/>
            <a:gd name="connsiteY3" fmla="*/ 666074 h 666074"/>
            <a:gd name="connsiteX4" fmla="*/ 66887 w 1817574"/>
            <a:gd name="connsiteY4" fmla="*/ 666074 h 666074"/>
            <a:gd name="connsiteX5" fmla="*/ 1606400 w 1817574"/>
            <a:gd name="connsiteY5" fmla="*/ 666074 h 666074"/>
            <a:gd name="connsiteX6" fmla="*/ 1673287 w 1817574"/>
            <a:gd name="connsiteY6" fmla="*/ 666074 h 666074"/>
            <a:gd name="connsiteX7" fmla="*/ 1817574 w 1817574"/>
            <a:gd name="connsiteY7" fmla="*/ 0 h 666074"/>
            <a:gd name="connsiteX8" fmla="*/ 1750688 w 1817574"/>
            <a:gd name="connsiteY8" fmla="*/ 0 h 666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817574" h="666074">
              <a:moveTo>
                <a:pt x="1750688" y="0"/>
              </a:moveTo>
              <a:lnTo>
                <a:pt x="214171" y="0"/>
              </a:lnTo>
              <a:lnTo>
                <a:pt x="147284" y="0"/>
              </a:lnTo>
              <a:lnTo>
                <a:pt x="0" y="666074"/>
              </a:lnTo>
              <a:lnTo>
                <a:pt x="66887" y="666074"/>
              </a:lnTo>
              <a:lnTo>
                <a:pt x="1606400" y="666074"/>
              </a:lnTo>
              <a:lnTo>
                <a:pt x="1673287" y="666074"/>
              </a:lnTo>
              <a:lnTo>
                <a:pt x="1817574" y="0"/>
              </a:lnTo>
              <a:lnTo>
                <a:pt x="1750688" y="0"/>
              </a:lnTo>
              <a:close/>
            </a:path>
          </a:pathLst>
        </a:custGeom>
        <a:solidFill>
          <a:srgbClr val="FFF7BD"/>
        </a:solidFill>
        <a:ln w="9525" cap="flat" cmpd="sng" algn="ctr">
          <a:solidFill>
            <a:srgbClr val="FFF7BD"/>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wrap="square" rtlCol="0" anchor="ct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200" b="1">
              <a:solidFill>
                <a:schemeClr val="tx2"/>
              </a:solidFill>
              <a:latin typeface="Alegreya Sans" panose="00000500000000000000" pitchFamily="2" charset="0"/>
            </a:rPr>
            <a:t>Garantias</a:t>
          </a:r>
        </a:p>
      </xdr:txBody>
    </xdr:sp>
    <xdr:clientData/>
  </xdr:twoCellAnchor>
  <xdr:twoCellAnchor>
    <xdr:from>
      <xdr:col>4</xdr:col>
      <xdr:colOff>886236</xdr:colOff>
      <xdr:row>10</xdr:row>
      <xdr:rowOff>56322</xdr:rowOff>
    </xdr:from>
    <xdr:to>
      <xdr:col>5</xdr:col>
      <xdr:colOff>2634365</xdr:colOff>
      <xdr:row>17</xdr:row>
      <xdr:rowOff>157370</xdr:rowOff>
    </xdr:to>
    <xdr:sp macro="" textlink="">
      <xdr:nvSpPr>
        <xdr:cNvPr id="20" name="Texto Explicativo: Linha Dobrada Dupla com Ênfase 19">
          <a:extLst>
            <a:ext uri="{FF2B5EF4-FFF2-40B4-BE49-F238E27FC236}">
              <a16:creationId xmlns:a16="http://schemas.microsoft.com/office/drawing/2014/main" id="{06EDFC84-DF4E-487E-8143-09AD3EA371C4}"/>
            </a:ext>
          </a:extLst>
        </xdr:cNvPr>
        <xdr:cNvSpPr/>
      </xdr:nvSpPr>
      <xdr:spPr>
        <a:xfrm flipH="1">
          <a:off x="6385888" y="1712844"/>
          <a:ext cx="3263847" cy="1260613"/>
        </a:xfrm>
        <a:prstGeom prst="accentCallout3">
          <a:avLst>
            <a:gd name="adj1" fmla="val 21033"/>
            <a:gd name="adj2" fmla="val 100729"/>
            <a:gd name="adj3" fmla="val 21587"/>
            <a:gd name="adj4" fmla="val 104175"/>
            <a:gd name="adj5" fmla="val -6722"/>
            <a:gd name="adj6" fmla="val 112722"/>
            <a:gd name="adj7" fmla="val -7870"/>
            <a:gd name="adj8" fmla="val 127121"/>
          </a:avLst>
        </a:prstGeom>
        <a:noFill/>
        <a:ln w="952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pt-BR" sz="1100" b="0">
              <a:solidFill>
                <a:schemeClr val="tx2"/>
              </a:solidFill>
            </a:rPr>
            <a:t>O FAMPE é o </a:t>
          </a:r>
          <a:r>
            <a:rPr lang="pt-BR" sz="1100" b="1">
              <a:solidFill>
                <a:schemeClr val="tx2"/>
              </a:solidFill>
            </a:rPr>
            <a:t>fundo de aval do Sebrae </a:t>
          </a:r>
          <a:r>
            <a:rPr lang="pt-BR" sz="1100" b="0">
              <a:solidFill>
                <a:schemeClr val="tx2"/>
              </a:solidFill>
            </a:rPr>
            <a:t>que existe para te ajudar a completar o valor exigido pelo banco </a:t>
          </a:r>
          <a:r>
            <a:rPr lang="pt-BR" sz="1100" b="1">
              <a:solidFill>
                <a:schemeClr val="tx2"/>
              </a:solidFill>
            </a:rPr>
            <a:t>como garantia para o financiamento pretendido</a:t>
          </a:r>
          <a:r>
            <a:rPr lang="pt-BR" sz="1100" b="0">
              <a:solidFill>
                <a:schemeClr val="tx2"/>
              </a:solidFill>
            </a:rPr>
            <a:t>. </a:t>
          </a:r>
        </a:p>
        <a:p>
          <a:pPr algn="l"/>
          <a:endParaRPr lang="pt-BR" sz="1100" b="0">
            <a:solidFill>
              <a:schemeClr val="tx2"/>
            </a:solidFill>
          </a:endParaRPr>
        </a:p>
        <a:p>
          <a:pPr algn="l"/>
          <a:r>
            <a:rPr lang="pt-BR" sz="1100" b="0">
              <a:solidFill>
                <a:schemeClr val="tx2"/>
              </a:solidFill>
            </a:rPr>
            <a:t>Verifique os Limites de Garantia do FAMPE por Porte e Modalidade e conheça mais sobre o FAMPE no Portal Sebrae.</a:t>
          </a:r>
        </a:p>
      </xdr:txBody>
    </xdr:sp>
    <xdr:clientData/>
  </xdr:twoCellAnchor>
  <xdr:twoCellAnchor>
    <xdr:from>
      <xdr:col>2</xdr:col>
      <xdr:colOff>1336812</xdr:colOff>
      <xdr:row>13</xdr:row>
      <xdr:rowOff>105023</xdr:rowOff>
    </xdr:from>
    <xdr:to>
      <xdr:col>3</xdr:col>
      <xdr:colOff>125896</xdr:colOff>
      <xdr:row>18</xdr:row>
      <xdr:rowOff>74544</xdr:rowOff>
    </xdr:to>
    <xdr:sp macro="" textlink="">
      <xdr:nvSpPr>
        <xdr:cNvPr id="27" name="CaixaDeTexto 26">
          <a:extLst>
            <a:ext uri="{FF2B5EF4-FFF2-40B4-BE49-F238E27FC236}">
              <a16:creationId xmlns:a16="http://schemas.microsoft.com/office/drawing/2014/main" id="{B2F75742-8BC9-4A6C-815B-2667FEAC67FA}"/>
            </a:ext>
          </a:extLst>
        </xdr:cNvPr>
        <xdr:cNvSpPr txBox="1"/>
      </xdr:nvSpPr>
      <xdr:spPr>
        <a:xfrm>
          <a:off x="2237960" y="2172362"/>
          <a:ext cx="1638301" cy="764652"/>
        </a:xfrm>
        <a:prstGeom prst="rect">
          <a:avLst/>
        </a:prstGeom>
        <a:solidFill>
          <a:schemeClr val="bg1"/>
        </a:solidFill>
        <a:ln w="952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1200">
              <a:solidFill>
                <a:schemeClr val="tx2"/>
              </a:solidFill>
              <a:effectLst/>
              <a:latin typeface="Campuni" panose="00000500000000000000" pitchFamily="50" charset="0"/>
              <a:ea typeface="+mn-ea"/>
              <a:cs typeface="+mn-cs"/>
            </a:rPr>
            <a:t>Saiba</a:t>
          </a:r>
          <a:r>
            <a:rPr lang="pt-BR" sz="1200" baseline="0">
              <a:solidFill>
                <a:schemeClr val="tx2"/>
              </a:solidFill>
              <a:effectLst/>
              <a:latin typeface="Campuni" panose="00000500000000000000" pitchFamily="50" charset="0"/>
              <a:ea typeface="+mn-ea"/>
              <a:cs typeface="+mn-cs"/>
            </a:rPr>
            <a:t> mais aqui</a:t>
          </a:r>
          <a:endParaRPr lang="pt-BR" sz="1200">
            <a:solidFill>
              <a:schemeClr val="tx2"/>
            </a:solidFill>
            <a:effectLst/>
            <a:latin typeface="Campuni" panose="00000500000000000000" pitchFamily="50" charset="0"/>
            <a:ea typeface="+mn-ea"/>
            <a:cs typeface="+mn-cs"/>
          </a:endParaRPr>
        </a:p>
      </xdr:txBody>
    </xdr:sp>
    <xdr:clientData/>
  </xdr:twoCellAnchor>
  <xdr:twoCellAnchor editAs="oneCell">
    <xdr:from>
      <xdr:col>2</xdr:col>
      <xdr:colOff>1707794</xdr:colOff>
      <xdr:row>15</xdr:row>
      <xdr:rowOff>41665</xdr:rowOff>
    </xdr:from>
    <xdr:to>
      <xdr:col>2</xdr:col>
      <xdr:colOff>2666504</xdr:colOff>
      <xdr:row>17</xdr:row>
      <xdr:rowOff>117244</xdr:rowOff>
    </xdr:to>
    <xdr:pic>
      <xdr:nvPicPr>
        <xdr:cNvPr id="24" name="Imagem 23">
          <a:hlinkClick xmlns:r="http://schemas.openxmlformats.org/officeDocument/2006/relationships" r:id="rId6"/>
          <a:extLst>
            <a:ext uri="{FF2B5EF4-FFF2-40B4-BE49-F238E27FC236}">
              <a16:creationId xmlns:a16="http://schemas.microsoft.com/office/drawing/2014/main" id="{211352A0-BCDB-4AF4-2A07-B59F74D425F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08942" y="2427056"/>
          <a:ext cx="958710" cy="399346"/>
        </a:xfrm>
        <a:prstGeom prst="rect">
          <a:avLst/>
        </a:prstGeom>
      </xdr:spPr>
    </xdr:pic>
    <xdr:clientData/>
  </xdr:twoCellAnchor>
  <xdr:twoCellAnchor editAs="oneCell">
    <xdr:from>
      <xdr:col>0</xdr:col>
      <xdr:colOff>288885</xdr:colOff>
      <xdr:row>0</xdr:row>
      <xdr:rowOff>99888</xdr:rowOff>
    </xdr:from>
    <xdr:to>
      <xdr:col>2</xdr:col>
      <xdr:colOff>148412</xdr:colOff>
      <xdr:row>3</xdr:row>
      <xdr:rowOff>110878</xdr:rowOff>
    </xdr:to>
    <xdr:pic>
      <xdr:nvPicPr>
        <xdr:cNvPr id="2" name="Imagem 1">
          <a:extLst>
            <a:ext uri="{FF2B5EF4-FFF2-40B4-BE49-F238E27FC236}">
              <a16:creationId xmlns:a16="http://schemas.microsoft.com/office/drawing/2014/main" id="{C882C25D-FBD6-478A-8262-4BB721BC00A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885" y="99888"/>
          <a:ext cx="756489" cy="47815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175114</xdr:colOff>
      <xdr:row>18</xdr:row>
      <xdr:rowOff>156062</xdr:rowOff>
    </xdr:from>
    <xdr:to>
      <xdr:col>22</xdr:col>
      <xdr:colOff>161191</xdr:colOff>
      <xdr:row>31</xdr:row>
      <xdr:rowOff>42495</xdr:rowOff>
    </xdr:to>
    <xdr:graphicFrame macro="">
      <xdr:nvGraphicFramePr>
        <xdr:cNvPr id="2067" name="Gráfico 3">
          <a:extLst>
            <a:ext uri="{FF2B5EF4-FFF2-40B4-BE49-F238E27FC236}">
              <a16:creationId xmlns:a16="http://schemas.microsoft.com/office/drawing/2014/main" id="{00000000-0008-0000-0600-000013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0</xdr:row>
      <xdr:rowOff>142874</xdr:rowOff>
    </xdr:from>
    <xdr:to>
      <xdr:col>22</xdr:col>
      <xdr:colOff>161192</xdr:colOff>
      <xdr:row>18</xdr:row>
      <xdr:rowOff>102576</xdr:rowOff>
    </xdr:to>
    <xdr:graphicFrame macro="">
      <xdr:nvGraphicFramePr>
        <xdr:cNvPr id="6" name="Gráfico 3">
          <a:extLst>
            <a:ext uri="{FF2B5EF4-FFF2-40B4-BE49-F238E27FC236}">
              <a16:creationId xmlns:a16="http://schemas.microsoft.com/office/drawing/2014/main" id="{1670CFBE-FDB4-4914-8B4E-1AFCAB585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SEBRAE">
      <a:dk1>
        <a:sysClr val="windowText" lastClr="000000"/>
      </a:dk1>
      <a:lt1>
        <a:sysClr val="window" lastClr="FFFFFF"/>
      </a:lt1>
      <a:dk2>
        <a:srgbClr val="005EB8"/>
      </a:dk2>
      <a:lt2>
        <a:srgbClr val="EEECE1"/>
      </a:lt2>
      <a:accent1>
        <a:srgbClr val="3B4AFF"/>
      </a:accent1>
      <a:accent2>
        <a:srgbClr val="0024A9"/>
      </a:accent2>
      <a:accent3>
        <a:srgbClr val="0041D9"/>
      </a:accent3>
      <a:accent4>
        <a:srgbClr val="40BBFF"/>
      </a:accent4>
      <a:accent5>
        <a:srgbClr val="9285F9"/>
      </a:accent5>
      <a:accent6>
        <a:srgbClr val="84F4BC"/>
      </a:accent6>
      <a:hlink>
        <a:srgbClr val="CD5BE8"/>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1A9EA-49C1-450C-99BC-8AE5556728C2}">
  <sheetPr codeName="Planilha1"/>
  <dimension ref="I7"/>
  <sheetViews>
    <sheetView showGridLines="0" showRowColHeaders="0" tabSelected="1" zoomScaleNormal="100" workbookViewId="0">
      <selection activeCell="G7" sqref="G7"/>
    </sheetView>
  </sheetViews>
  <sheetFormatPr defaultColWidth="9.140625" defaultRowHeight="12.75" x14ac:dyDescent="0.2"/>
  <cols>
    <col min="1" max="16384" width="9.140625" style="54"/>
  </cols>
  <sheetData>
    <row r="7" spans="9:9" ht="30.75" x14ac:dyDescent="0.55000000000000004">
      <c r="I7" s="55" t="s">
        <v>101</v>
      </c>
    </row>
  </sheetData>
  <sheetProtection sheet="1" objects="1" scenarios="1" selectLockedCells="1"/>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BED7C-9737-4A60-B25F-04CDEF990E85}">
  <sheetPr codeName="Planilha2"/>
  <dimension ref="C5:E63"/>
  <sheetViews>
    <sheetView showGridLines="0" zoomScaleNormal="100" workbookViewId="0">
      <pane ySplit="5" topLeftCell="A6" activePane="bottomLeft" state="frozen"/>
      <selection pane="bottomLeft" activeCell="D8" sqref="D8"/>
    </sheetView>
  </sheetViews>
  <sheetFormatPr defaultColWidth="9.140625" defaultRowHeight="12.75" x14ac:dyDescent="0.2"/>
  <cols>
    <col min="1" max="1" width="3.85546875" style="54" customWidth="1"/>
    <col min="2" max="2" width="62.140625" style="54" customWidth="1"/>
    <col min="3" max="3" width="37.28515625" style="56" bestFit="1" customWidth="1"/>
    <col min="4" max="4" width="17" style="54" bestFit="1" customWidth="1"/>
    <col min="5" max="5" width="27.140625" style="54" bestFit="1" customWidth="1"/>
    <col min="6" max="6" width="13" style="54" customWidth="1"/>
    <col min="7" max="7" width="27.85546875" style="54" bestFit="1" customWidth="1"/>
    <col min="8" max="8" width="17" style="54" bestFit="1" customWidth="1"/>
    <col min="9" max="9" width="8.42578125" style="54" customWidth="1"/>
    <col min="10" max="10" width="27.85546875" style="54" bestFit="1" customWidth="1"/>
    <col min="11" max="11" width="17" style="54" bestFit="1" customWidth="1"/>
    <col min="12" max="16384" width="9.140625" style="54"/>
  </cols>
  <sheetData>
    <row r="5" spans="3:5" ht="3" customHeight="1" x14ac:dyDescent="0.2"/>
    <row r="7" spans="3:5" ht="19.5" x14ac:dyDescent="0.4">
      <c r="C7" s="62" t="s">
        <v>64</v>
      </c>
      <c r="D7" s="62" t="s">
        <v>17</v>
      </c>
      <c r="E7" s="62" t="s">
        <v>28</v>
      </c>
    </row>
    <row r="8" spans="3:5" ht="18.75" x14ac:dyDescent="0.4">
      <c r="C8" s="63" t="s">
        <v>65</v>
      </c>
      <c r="D8" s="67"/>
      <c r="E8" s="67"/>
    </row>
    <row r="9" spans="3:5" ht="18.75" x14ac:dyDescent="0.4">
      <c r="C9" s="63" t="s">
        <v>66</v>
      </c>
      <c r="D9" s="67"/>
      <c r="E9" s="67"/>
    </row>
    <row r="12" spans="3:5" ht="19.5" x14ac:dyDescent="0.4">
      <c r="C12" s="62" t="s">
        <v>13</v>
      </c>
      <c r="D12" s="62" t="s">
        <v>47</v>
      </c>
      <c r="E12" s="62" t="s">
        <v>12</v>
      </c>
    </row>
    <row r="13" spans="3:5" x14ac:dyDescent="0.2">
      <c r="C13" s="57" t="s">
        <v>78</v>
      </c>
      <c r="D13" s="66"/>
      <c r="E13" s="68"/>
    </row>
    <row r="14" spans="3:5" x14ac:dyDescent="0.2">
      <c r="C14" s="57" t="s">
        <v>79</v>
      </c>
      <c r="D14" s="66"/>
      <c r="E14" s="68"/>
    </row>
    <row r="15" spans="3:5" x14ac:dyDescent="0.2">
      <c r="C15" s="57" t="s">
        <v>80</v>
      </c>
      <c r="D15" s="66"/>
      <c r="E15" s="68"/>
    </row>
    <row r="16" spans="3:5" x14ac:dyDescent="0.2">
      <c r="C16" s="57" t="s">
        <v>81</v>
      </c>
      <c r="D16" s="66"/>
      <c r="E16" s="68"/>
    </row>
    <row r="17" spans="3:5" x14ac:dyDescent="0.2">
      <c r="C17" s="57" t="s">
        <v>82</v>
      </c>
      <c r="D17" s="66"/>
      <c r="E17" s="68"/>
    </row>
    <row r="18" spans="3:5" x14ac:dyDescent="0.2">
      <c r="C18" s="58"/>
    </row>
    <row r="19" spans="3:5" x14ac:dyDescent="0.2">
      <c r="C19" s="58"/>
    </row>
    <row r="20" spans="3:5" x14ac:dyDescent="0.2">
      <c r="C20" s="57" t="s">
        <v>83</v>
      </c>
      <c r="D20" s="69"/>
    </row>
    <row r="21" spans="3:5" x14ac:dyDescent="0.2">
      <c r="C21" s="58"/>
    </row>
    <row r="22" spans="3:5" ht="14.25" x14ac:dyDescent="0.2">
      <c r="C22" s="57" t="s">
        <v>84</v>
      </c>
      <c r="D22" s="67"/>
    </row>
    <row r="23" spans="3:5" ht="14.25" x14ac:dyDescent="0.2">
      <c r="C23" s="57" t="s">
        <v>85</v>
      </c>
      <c r="D23" s="67"/>
    </row>
    <row r="24" spans="3:5" x14ac:dyDescent="0.2">
      <c r="C24" s="58"/>
    </row>
    <row r="25" spans="3:5" x14ac:dyDescent="0.2">
      <c r="C25" s="58"/>
    </row>
    <row r="26" spans="3:5" x14ac:dyDescent="0.2">
      <c r="C26" s="58"/>
    </row>
    <row r="27" spans="3:5" ht="19.5" x14ac:dyDescent="0.4">
      <c r="C27" s="62" t="s">
        <v>40</v>
      </c>
      <c r="D27" s="62" t="s">
        <v>25</v>
      </c>
    </row>
    <row r="28" spans="3:5" x14ac:dyDescent="0.2">
      <c r="C28" s="57" t="s">
        <v>67</v>
      </c>
      <c r="D28" s="70"/>
    </row>
    <row r="29" spans="3:5" x14ac:dyDescent="0.2">
      <c r="C29" s="57" t="s">
        <v>68</v>
      </c>
      <c r="D29" s="70"/>
    </row>
    <row r="30" spans="3:5" x14ac:dyDescent="0.2">
      <c r="C30" s="57" t="s">
        <v>69</v>
      </c>
      <c r="D30" s="70"/>
    </row>
    <row r="31" spans="3:5" x14ac:dyDescent="0.2">
      <c r="C31" s="57" t="s">
        <v>70</v>
      </c>
      <c r="D31" s="70"/>
    </row>
    <row r="32" spans="3:5" x14ac:dyDescent="0.2">
      <c r="C32" s="57" t="s">
        <v>71</v>
      </c>
      <c r="D32" s="70"/>
    </row>
    <row r="33" spans="3:4" x14ac:dyDescent="0.2">
      <c r="C33" s="57" t="s">
        <v>72</v>
      </c>
      <c r="D33" s="70"/>
    </row>
    <row r="34" spans="3:4" x14ac:dyDescent="0.2">
      <c r="C34" s="57" t="s">
        <v>73</v>
      </c>
      <c r="D34" s="70"/>
    </row>
    <row r="35" spans="3:4" x14ac:dyDescent="0.2">
      <c r="C35" s="57" t="s">
        <v>74</v>
      </c>
      <c r="D35" s="70"/>
    </row>
    <row r="36" spans="3:4" x14ac:dyDescent="0.2">
      <c r="C36" s="57" t="s">
        <v>75</v>
      </c>
      <c r="D36" s="70"/>
    </row>
    <row r="37" spans="3:4" x14ac:dyDescent="0.2">
      <c r="C37" s="57" t="s">
        <v>76</v>
      </c>
      <c r="D37" s="70"/>
    </row>
    <row r="38" spans="3:4" x14ac:dyDescent="0.2">
      <c r="C38" s="57" t="s">
        <v>77</v>
      </c>
      <c r="D38" s="70"/>
    </row>
    <row r="39" spans="3:4" x14ac:dyDescent="0.2">
      <c r="C39" s="59"/>
      <c r="D39" s="60">
        <f>SUM(D28:D38)</f>
        <v>0</v>
      </c>
    </row>
    <row r="40" spans="3:4" x14ac:dyDescent="0.2">
      <c r="C40" s="58"/>
    </row>
    <row r="41" spans="3:4" ht="19.5" x14ac:dyDescent="0.4">
      <c r="C41" s="62" t="s">
        <v>41</v>
      </c>
      <c r="D41" s="62" t="s">
        <v>19</v>
      </c>
    </row>
    <row r="42" spans="3:4" x14ac:dyDescent="0.2">
      <c r="C42" s="57" t="s">
        <v>53</v>
      </c>
      <c r="D42" s="70"/>
    </row>
    <row r="43" spans="3:4" x14ac:dyDescent="0.2">
      <c r="C43" s="57" t="s">
        <v>63</v>
      </c>
      <c r="D43" s="70"/>
    </row>
    <row r="44" spans="3:4" x14ac:dyDescent="0.2">
      <c r="C44" s="57" t="s">
        <v>55</v>
      </c>
      <c r="D44" s="70"/>
    </row>
    <row r="45" spans="3:4" x14ac:dyDescent="0.2">
      <c r="C45" s="57" t="s">
        <v>54</v>
      </c>
      <c r="D45" s="70"/>
    </row>
    <row r="46" spans="3:4" x14ac:dyDescent="0.2">
      <c r="C46" s="57" t="s">
        <v>56</v>
      </c>
      <c r="D46" s="70"/>
    </row>
    <row r="47" spans="3:4" x14ac:dyDescent="0.2">
      <c r="C47" s="57" t="s">
        <v>57</v>
      </c>
      <c r="D47" s="70"/>
    </row>
    <row r="48" spans="3:4" x14ac:dyDescent="0.2">
      <c r="C48" s="57" t="s">
        <v>58</v>
      </c>
      <c r="D48" s="70"/>
    </row>
    <row r="49" spans="3:4" x14ac:dyDescent="0.2">
      <c r="C49" s="57" t="s">
        <v>59</v>
      </c>
      <c r="D49" s="70"/>
    </row>
    <row r="50" spans="3:4" x14ac:dyDescent="0.2">
      <c r="C50" s="57" t="s">
        <v>60</v>
      </c>
      <c r="D50" s="70"/>
    </row>
    <row r="51" spans="3:4" x14ac:dyDescent="0.2">
      <c r="C51" s="57" t="s">
        <v>61</v>
      </c>
      <c r="D51" s="70"/>
    </row>
    <row r="52" spans="3:4" x14ac:dyDescent="0.2">
      <c r="C52" s="57" t="s">
        <v>62</v>
      </c>
      <c r="D52" s="70"/>
    </row>
    <row r="53" spans="3:4" x14ac:dyDescent="0.2">
      <c r="C53" s="64"/>
      <c r="D53" s="61">
        <f>SUM(D42:D52)</f>
        <v>0</v>
      </c>
    </row>
    <row r="54" spans="3:4" x14ac:dyDescent="0.2">
      <c r="C54" s="65"/>
    </row>
    <row r="55" spans="3:4" ht="19.5" x14ac:dyDescent="0.4">
      <c r="C55" s="62" t="s">
        <v>42</v>
      </c>
      <c r="D55" s="62" t="s">
        <v>19</v>
      </c>
    </row>
    <row r="56" spans="3:4" x14ac:dyDescent="0.2">
      <c r="C56" s="71"/>
      <c r="D56" s="70"/>
    </row>
    <row r="57" spans="3:4" x14ac:dyDescent="0.2">
      <c r="C57" s="71"/>
      <c r="D57" s="70"/>
    </row>
    <row r="58" spans="3:4" x14ac:dyDescent="0.2">
      <c r="C58" s="71"/>
      <c r="D58" s="70"/>
    </row>
    <row r="59" spans="3:4" x14ac:dyDescent="0.2">
      <c r="C59" s="71"/>
      <c r="D59" s="70"/>
    </row>
    <row r="60" spans="3:4" x14ac:dyDescent="0.2">
      <c r="C60" s="71"/>
      <c r="D60" s="70"/>
    </row>
    <row r="61" spans="3:4" x14ac:dyDescent="0.2">
      <c r="C61" s="61"/>
      <c r="D61" s="60">
        <f>SUM(D56:D60)</f>
        <v>0</v>
      </c>
    </row>
    <row r="62" spans="3:4" x14ac:dyDescent="0.2">
      <c r="C62" s="65"/>
    </row>
    <row r="63" spans="3:4" x14ac:dyDescent="0.2">
      <c r="C63" s="65"/>
    </row>
  </sheetData>
  <sheetProtection sheet="1" objects="1" selectLockedCells="1"/>
  <pageMargins left="0.511811024" right="0.511811024" top="0.78740157499999996" bottom="0.78740157499999996" header="0.31496062000000002" footer="0.31496062000000002"/>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3"/>
  <dimension ref="A6:CZ39"/>
  <sheetViews>
    <sheetView showGridLines="0" zoomScaleNormal="100" workbookViewId="0">
      <pane xSplit="2" ySplit="8" topLeftCell="C9" activePane="bottomRight" state="frozen"/>
      <selection pane="topRight" activeCell="C1" sqref="C1"/>
      <selection pane="bottomLeft" activeCell="A9" sqref="A9"/>
      <selection pane="bottomRight" activeCell="C8" sqref="C8"/>
    </sheetView>
  </sheetViews>
  <sheetFormatPr defaultColWidth="9.140625" defaultRowHeight="12.75" x14ac:dyDescent="0.2"/>
  <cols>
    <col min="1" max="1" width="5.85546875" style="54" customWidth="1"/>
    <col min="2" max="2" width="38.85546875" style="54" bestFit="1" customWidth="1"/>
    <col min="3" max="3" width="10.7109375" style="54" bestFit="1" customWidth="1"/>
    <col min="4" max="22" width="10.140625" style="54" bestFit="1" customWidth="1"/>
    <col min="23" max="102" width="11.7109375" style="54" bestFit="1" customWidth="1"/>
    <col min="103" max="104" width="9.140625" style="54"/>
  </cols>
  <sheetData>
    <row r="6" spans="1:104" x14ac:dyDescent="0.2">
      <c r="A6" s="78"/>
      <c r="B6" s="117" t="s">
        <v>48</v>
      </c>
      <c r="C6" s="85">
        <f ca="1">TODAY()</f>
        <v>45356</v>
      </c>
      <c r="D6" s="77">
        <f ca="1">EDATE(C6,1)</f>
        <v>45387</v>
      </c>
      <c r="E6" s="77">
        <f t="shared" ref="E6:BP6" ca="1" si="0">EDATE(D6,1)</f>
        <v>45417</v>
      </c>
      <c r="F6" s="77">
        <f t="shared" ca="1" si="0"/>
        <v>45448</v>
      </c>
      <c r="G6" s="77">
        <f t="shared" ca="1" si="0"/>
        <v>45478</v>
      </c>
      <c r="H6" s="77">
        <f t="shared" ca="1" si="0"/>
        <v>45509</v>
      </c>
      <c r="I6" s="77">
        <f t="shared" ca="1" si="0"/>
        <v>45540</v>
      </c>
      <c r="J6" s="77">
        <f t="shared" ca="1" si="0"/>
        <v>45570</v>
      </c>
      <c r="K6" s="77">
        <f t="shared" ca="1" si="0"/>
        <v>45601</v>
      </c>
      <c r="L6" s="77">
        <f t="shared" ca="1" si="0"/>
        <v>45631</v>
      </c>
      <c r="M6" s="77">
        <f t="shared" ca="1" si="0"/>
        <v>45662</v>
      </c>
      <c r="N6" s="77">
        <f t="shared" ca="1" si="0"/>
        <v>45693</v>
      </c>
      <c r="O6" s="77">
        <f t="shared" ca="1" si="0"/>
        <v>45721</v>
      </c>
      <c r="P6" s="77">
        <f t="shared" ca="1" si="0"/>
        <v>45752</v>
      </c>
      <c r="Q6" s="77">
        <f t="shared" ca="1" si="0"/>
        <v>45782</v>
      </c>
      <c r="R6" s="77">
        <f t="shared" ca="1" si="0"/>
        <v>45813</v>
      </c>
      <c r="S6" s="77">
        <f t="shared" ca="1" si="0"/>
        <v>45843</v>
      </c>
      <c r="T6" s="77">
        <f t="shared" ca="1" si="0"/>
        <v>45874</v>
      </c>
      <c r="U6" s="77">
        <f t="shared" ca="1" si="0"/>
        <v>45905</v>
      </c>
      <c r="V6" s="77">
        <f t="shared" ca="1" si="0"/>
        <v>45935</v>
      </c>
      <c r="W6" s="77">
        <f t="shared" ca="1" si="0"/>
        <v>45966</v>
      </c>
      <c r="X6" s="77">
        <f t="shared" ca="1" si="0"/>
        <v>45996</v>
      </c>
      <c r="Y6" s="77">
        <f t="shared" ca="1" si="0"/>
        <v>46027</v>
      </c>
      <c r="Z6" s="77">
        <f t="shared" ca="1" si="0"/>
        <v>46058</v>
      </c>
      <c r="AA6" s="77">
        <f t="shared" ca="1" si="0"/>
        <v>46086</v>
      </c>
      <c r="AB6" s="77">
        <f t="shared" ca="1" si="0"/>
        <v>46117</v>
      </c>
      <c r="AC6" s="77">
        <f t="shared" ca="1" si="0"/>
        <v>46147</v>
      </c>
      <c r="AD6" s="77">
        <f t="shared" ca="1" si="0"/>
        <v>46178</v>
      </c>
      <c r="AE6" s="77">
        <f t="shared" ca="1" si="0"/>
        <v>46208</v>
      </c>
      <c r="AF6" s="77">
        <f t="shared" ca="1" si="0"/>
        <v>46239</v>
      </c>
      <c r="AG6" s="77">
        <f t="shared" ca="1" si="0"/>
        <v>46270</v>
      </c>
      <c r="AH6" s="77">
        <f t="shared" ca="1" si="0"/>
        <v>46300</v>
      </c>
      <c r="AI6" s="77">
        <f t="shared" ca="1" si="0"/>
        <v>46331</v>
      </c>
      <c r="AJ6" s="77">
        <f t="shared" ca="1" si="0"/>
        <v>46361</v>
      </c>
      <c r="AK6" s="77">
        <f t="shared" ca="1" si="0"/>
        <v>46392</v>
      </c>
      <c r="AL6" s="77">
        <f t="shared" ca="1" si="0"/>
        <v>46423</v>
      </c>
      <c r="AM6" s="77">
        <f t="shared" ca="1" si="0"/>
        <v>46451</v>
      </c>
      <c r="AN6" s="77">
        <f t="shared" ca="1" si="0"/>
        <v>46482</v>
      </c>
      <c r="AO6" s="77">
        <f t="shared" ca="1" si="0"/>
        <v>46512</v>
      </c>
      <c r="AP6" s="77">
        <f t="shared" ca="1" si="0"/>
        <v>46543</v>
      </c>
      <c r="AQ6" s="77">
        <f t="shared" ca="1" si="0"/>
        <v>46573</v>
      </c>
      <c r="AR6" s="77">
        <f t="shared" ca="1" si="0"/>
        <v>46604</v>
      </c>
      <c r="AS6" s="77">
        <f t="shared" ca="1" si="0"/>
        <v>46635</v>
      </c>
      <c r="AT6" s="77">
        <f t="shared" ca="1" si="0"/>
        <v>46665</v>
      </c>
      <c r="AU6" s="77">
        <f t="shared" ca="1" si="0"/>
        <v>46696</v>
      </c>
      <c r="AV6" s="77">
        <f t="shared" ca="1" si="0"/>
        <v>46726</v>
      </c>
      <c r="AW6" s="77">
        <f t="shared" ca="1" si="0"/>
        <v>46757</v>
      </c>
      <c r="AX6" s="77">
        <f t="shared" ca="1" si="0"/>
        <v>46788</v>
      </c>
      <c r="AY6" s="77">
        <f t="shared" ca="1" si="0"/>
        <v>46817</v>
      </c>
      <c r="AZ6" s="77">
        <f t="shared" ca="1" si="0"/>
        <v>46848</v>
      </c>
      <c r="BA6" s="77">
        <f t="shared" ca="1" si="0"/>
        <v>46878</v>
      </c>
      <c r="BB6" s="77">
        <f t="shared" ca="1" si="0"/>
        <v>46909</v>
      </c>
      <c r="BC6" s="77">
        <f t="shared" ca="1" si="0"/>
        <v>46939</v>
      </c>
      <c r="BD6" s="77">
        <f t="shared" ca="1" si="0"/>
        <v>46970</v>
      </c>
      <c r="BE6" s="77">
        <f t="shared" ca="1" si="0"/>
        <v>47001</v>
      </c>
      <c r="BF6" s="77">
        <f t="shared" ca="1" si="0"/>
        <v>47031</v>
      </c>
      <c r="BG6" s="77">
        <f t="shared" ca="1" si="0"/>
        <v>47062</v>
      </c>
      <c r="BH6" s="77">
        <f t="shared" ca="1" si="0"/>
        <v>47092</v>
      </c>
      <c r="BI6" s="77">
        <f t="shared" ca="1" si="0"/>
        <v>47123</v>
      </c>
      <c r="BJ6" s="77">
        <f t="shared" ca="1" si="0"/>
        <v>47154</v>
      </c>
      <c r="BK6" s="77">
        <f t="shared" ca="1" si="0"/>
        <v>47182</v>
      </c>
      <c r="BL6" s="77">
        <f t="shared" ca="1" si="0"/>
        <v>47213</v>
      </c>
      <c r="BM6" s="77">
        <f t="shared" ca="1" si="0"/>
        <v>47243</v>
      </c>
      <c r="BN6" s="77">
        <f t="shared" ca="1" si="0"/>
        <v>47274</v>
      </c>
      <c r="BO6" s="77">
        <f t="shared" ca="1" si="0"/>
        <v>47304</v>
      </c>
      <c r="BP6" s="77">
        <f t="shared" ca="1" si="0"/>
        <v>47335</v>
      </c>
      <c r="BQ6" s="77">
        <f t="shared" ref="BQ6:CX6" ca="1" si="1">EDATE(BP6,1)</f>
        <v>47366</v>
      </c>
      <c r="BR6" s="77">
        <f t="shared" ca="1" si="1"/>
        <v>47396</v>
      </c>
      <c r="BS6" s="77">
        <f t="shared" ca="1" si="1"/>
        <v>47427</v>
      </c>
      <c r="BT6" s="77">
        <f t="shared" ca="1" si="1"/>
        <v>47457</v>
      </c>
      <c r="BU6" s="77">
        <f t="shared" ca="1" si="1"/>
        <v>47488</v>
      </c>
      <c r="BV6" s="77">
        <f t="shared" ca="1" si="1"/>
        <v>47519</v>
      </c>
      <c r="BW6" s="77">
        <f t="shared" ca="1" si="1"/>
        <v>47547</v>
      </c>
      <c r="BX6" s="77">
        <f t="shared" ca="1" si="1"/>
        <v>47578</v>
      </c>
      <c r="BY6" s="77">
        <f t="shared" ca="1" si="1"/>
        <v>47608</v>
      </c>
      <c r="BZ6" s="77">
        <f t="shared" ca="1" si="1"/>
        <v>47639</v>
      </c>
      <c r="CA6" s="77">
        <f t="shared" ca="1" si="1"/>
        <v>47669</v>
      </c>
      <c r="CB6" s="77">
        <f t="shared" ca="1" si="1"/>
        <v>47700</v>
      </c>
      <c r="CC6" s="77">
        <f t="shared" ca="1" si="1"/>
        <v>47731</v>
      </c>
      <c r="CD6" s="77">
        <f t="shared" ca="1" si="1"/>
        <v>47761</v>
      </c>
      <c r="CE6" s="77">
        <f t="shared" ca="1" si="1"/>
        <v>47792</v>
      </c>
      <c r="CF6" s="77">
        <f t="shared" ca="1" si="1"/>
        <v>47822</v>
      </c>
      <c r="CG6" s="77">
        <f t="shared" ca="1" si="1"/>
        <v>47853</v>
      </c>
      <c r="CH6" s="77">
        <f t="shared" ca="1" si="1"/>
        <v>47884</v>
      </c>
      <c r="CI6" s="77">
        <f t="shared" ca="1" si="1"/>
        <v>47912</v>
      </c>
      <c r="CJ6" s="77">
        <f t="shared" ca="1" si="1"/>
        <v>47943</v>
      </c>
      <c r="CK6" s="77">
        <f t="shared" ca="1" si="1"/>
        <v>47973</v>
      </c>
      <c r="CL6" s="77">
        <f t="shared" ca="1" si="1"/>
        <v>48004</v>
      </c>
      <c r="CM6" s="77">
        <f t="shared" ca="1" si="1"/>
        <v>48034</v>
      </c>
      <c r="CN6" s="77">
        <f t="shared" ca="1" si="1"/>
        <v>48065</v>
      </c>
      <c r="CO6" s="77">
        <f t="shared" ca="1" si="1"/>
        <v>48096</v>
      </c>
      <c r="CP6" s="77">
        <f t="shared" ca="1" si="1"/>
        <v>48126</v>
      </c>
      <c r="CQ6" s="77">
        <f t="shared" ca="1" si="1"/>
        <v>48157</v>
      </c>
      <c r="CR6" s="77">
        <f t="shared" ca="1" si="1"/>
        <v>48187</v>
      </c>
      <c r="CS6" s="77">
        <f t="shared" ca="1" si="1"/>
        <v>48218</v>
      </c>
      <c r="CT6" s="77">
        <f t="shared" ca="1" si="1"/>
        <v>48249</v>
      </c>
      <c r="CU6" s="77">
        <f t="shared" ca="1" si="1"/>
        <v>48278</v>
      </c>
      <c r="CV6" s="77">
        <f t="shared" ca="1" si="1"/>
        <v>48309</v>
      </c>
      <c r="CW6" s="77">
        <f t="shared" ca="1" si="1"/>
        <v>48339</v>
      </c>
      <c r="CX6" s="77">
        <f t="shared" ca="1" si="1"/>
        <v>48370</v>
      </c>
      <c r="CY6" s="78"/>
      <c r="CZ6" s="78"/>
    </row>
    <row r="7" spans="1:104" x14ac:dyDescent="0.2">
      <c r="A7" s="78"/>
      <c r="B7" s="118"/>
      <c r="C7" s="79">
        <v>1</v>
      </c>
      <c r="D7" s="79">
        <v>2</v>
      </c>
      <c r="E7" s="79">
        <v>3</v>
      </c>
      <c r="F7" s="79">
        <v>4</v>
      </c>
      <c r="G7" s="79">
        <v>5</v>
      </c>
      <c r="H7" s="79">
        <v>6</v>
      </c>
      <c r="I7" s="79">
        <v>7</v>
      </c>
      <c r="J7" s="79">
        <v>8</v>
      </c>
      <c r="K7" s="79">
        <v>9</v>
      </c>
      <c r="L7" s="79">
        <v>10</v>
      </c>
      <c r="M7" s="79">
        <v>11</v>
      </c>
      <c r="N7" s="79">
        <v>12</v>
      </c>
      <c r="O7" s="79">
        <v>13</v>
      </c>
      <c r="P7" s="79">
        <v>14</v>
      </c>
      <c r="Q7" s="79">
        <v>15</v>
      </c>
      <c r="R7" s="79">
        <v>16</v>
      </c>
      <c r="S7" s="79">
        <v>17</v>
      </c>
      <c r="T7" s="79">
        <v>18</v>
      </c>
      <c r="U7" s="79">
        <v>19</v>
      </c>
      <c r="V7" s="79">
        <v>20</v>
      </c>
      <c r="W7" s="79">
        <v>21</v>
      </c>
      <c r="X7" s="79">
        <v>22</v>
      </c>
      <c r="Y7" s="79">
        <v>23</v>
      </c>
      <c r="Z7" s="79">
        <v>24</v>
      </c>
      <c r="AA7" s="79">
        <v>25</v>
      </c>
      <c r="AB7" s="79">
        <v>26</v>
      </c>
      <c r="AC7" s="79">
        <v>27</v>
      </c>
      <c r="AD7" s="79">
        <v>28</v>
      </c>
      <c r="AE7" s="79">
        <v>29</v>
      </c>
      <c r="AF7" s="79">
        <v>30</v>
      </c>
      <c r="AG7" s="79">
        <v>31</v>
      </c>
      <c r="AH7" s="79">
        <v>32</v>
      </c>
      <c r="AI7" s="79">
        <v>33</v>
      </c>
      <c r="AJ7" s="79">
        <v>34</v>
      </c>
      <c r="AK7" s="79">
        <v>35</v>
      </c>
      <c r="AL7" s="79">
        <v>36</v>
      </c>
      <c r="AM7" s="79">
        <v>37</v>
      </c>
      <c r="AN7" s="79">
        <v>38</v>
      </c>
      <c r="AO7" s="79">
        <v>39</v>
      </c>
      <c r="AP7" s="79">
        <v>40</v>
      </c>
      <c r="AQ7" s="79">
        <v>41</v>
      </c>
      <c r="AR7" s="79">
        <v>42</v>
      </c>
      <c r="AS7" s="79">
        <v>43</v>
      </c>
      <c r="AT7" s="79">
        <v>44</v>
      </c>
      <c r="AU7" s="79">
        <v>45</v>
      </c>
      <c r="AV7" s="79">
        <v>46</v>
      </c>
      <c r="AW7" s="79">
        <v>47</v>
      </c>
      <c r="AX7" s="79">
        <v>48</v>
      </c>
      <c r="AY7" s="79">
        <v>49</v>
      </c>
      <c r="AZ7" s="79">
        <v>50</v>
      </c>
      <c r="BA7" s="79">
        <v>51</v>
      </c>
      <c r="BB7" s="79">
        <v>52</v>
      </c>
      <c r="BC7" s="79">
        <v>53</v>
      </c>
      <c r="BD7" s="79">
        <v>54</v>
      </c>
      <c r="BE7" s="79">
        <v>55</v>
      </c>
      <c r="BF7" s="79">
        <v>56</v>
      </c>
      <c r="BG7" s="79">
        <v>57</v>
      </c>
      <c r="BH7" s="79">
        <v>58</v>
      </c>
      <c r="BI7" s="79">
        <v>59</v>
      </c>
      <c r="BJ7" s="79">
        <v>60</v>
      </c>
      <c r="BK7" s="79">
        <v>61</v>
      </c>
      <c r="BL7" s="79">
        <v>62</v>
      </c>
      <c r="BM7" s="79">
        <v>63</v>
      </c>
      <c r="BN7" s="79">
        <v>64</v>
      </c>
      <c r="BO7" s="79">
        <v>65</v>
      </c>
      <c r="BP7" s="79">
        <v>66</v>
      </c>
      <c r="BQ7" s="79">
        <v>67</v>
      </c>
      <c r="BR7" s="79">
        <v>68</v>
      </c>
      <c r="BS7" s="79">
        <v>69</v>
      </c>
      <c r="BT7" s="79">
        <v>70</v>
      </c>
      <c r="BU7" s="79">
        <v>71</v>
      </c>
      <c r="BV7" s="79">
        <v>72</v>
      </c>
      <c r="BW7" s="79">
        <v>73</v>
      </c>
      <c r="BX7" s="79">
        <v>74</v>
      </c>
      <c r="BY7" s="79">
        <v>75</v>
      </c>
      <c r="BZ7" s="79">
        <v>76</v>
      </c>
      <c r="CA7" s="79">
        <v>77</v>
      </c>
      <c r="CB7" s="79">
        <v>78</v>
      </c>
      <c r="CC7" s="79">
        <v>79</v>
      </c>
      <c r="CD7" s="79">
        <v>80</v>
      </c>
      <c r="CE7" s="79">
        <v>81</v>
      </c>
      <c r="CF7" s="79">
        <v>82</v>
      </c>
      <c r="CG7" s="79">
        <v>83</v>
      </c>
      <c r="CH7" s="79">
        <v>84</v>
      </c>
      <c r="CI7" s="79">
        <v>85</v>
      </c>
      <c r="CJ7" s="79">
        <v>86</v>
      </c>
      <c r="CK7" s="79">
        <v>87</v>
      </c>
      <c r="CL7" s="79">
        <v>88</v>
      </c>
      <c r="CM7" s="79">
        <v>89</v>
      </c>
      <c r="CN7" s="79">
        <v>90</v>
      </c>
      <c r="CO7" s="79">
        <v>91</v>
      </c>
      <c r="CP7" s="79">
        <v>92</v>
      </c>
      <c r="CQ7" s="79">
        <v>93</v>
      </c>
      <c r="CR7" s="79">
        <v>94</v>
      </c>
      <c r="CS7" s="79">
        <v>95</v>
      </c>
      <c r="CT7" s="79">
        <v>96</v>
      </c>
      <c r="CU7" s="79">
        <v>97</v>
      </c>
      <c r="CV7" s="79">
        <v>98</v>
      </c>
      <c r="CW7" s="79">
        <v>99</v>
      </c>
      <c r="CX7" s="79">
        <v>100</v>
      </c>
      <c r="CY7" s="78"/>
      <c r="CZ7" s="78"/>
    </row>
    <row r="8" spans="1:104" ht="18.75" x14ac:dyDescent="0.4">
      <c r="B8" s="83" t="s">
        <v>51</v>
      </c>
      <c r="C8" s="82"/>
      <c r="D8" s="75">
        <f t="shared" ref="D8:AI8" si="2">C8+C27</f>
        <v>0</v>
      </c>
      <c r="E8" s="75">
        <f t="shared" si="2"/>
        <v>0</v>
      </c>
      <c r="F8" s="75">
        <f t="shared" si="2"/>
        <v>0</v>
      </c>
      <c r="G8" s="75">
        <f t="shared" si="2"/>
        <v>0</v>
      </c>
      <c r="H8" s="75">
        <f t="shared" si="2"/>
        <v>0</v>
      </c>
      <c r="I8" s="75">
        <f t="shared" si="2"/>
        <v>0</v>
      </c>
      <c r="J8" s="75">
        <f t="shared" si="2"/>
        <v>0</v>
      </c>
      <c r="K8" s="75">
        <f t="shared" si="2"/>
        <v>0</v>
      </c>
      <c r="L8" s="75">
        <f t="shared" si="2"/>
        <v>0</v>
      </c>
      <c r="M8" s="75">
        <f t="shared" si="2"/>
        <v>0</v>
      </c>
      <c r="N8" s="75">
        <f t="shared" si="2"/>
        <v>0</v>
      </c>
      <c r="O8" s="75">
        <f t="shared" si="2"/>
        <v>0</v>
      </c>
      <c r="P8" s="75">
        <f t="shared" si="2"/>
        <v>0</v>
      </c>
      <c r="Q8" s="75">
        <f t="shared" si="2"/>
        <v>0</v>
      </c>
      <c r="R8" s="75">
        <f t="shared" si="2"/>
        <v>0</v>
      </c>
      <c r="S8" s="75">
        <f t="shared" si="2"/>
        <v>0</v>
      </c>
      <c r="T8" s="75">
        <f t="shared" si="2"/>
        <v>0</v>
      </c>
      <c r="U8" s="75">
        <f t="shared" si="2"/>
        <v>0</v>
      </c>
      <c r="V8" s="75">
        <f t="shared" si="2"/>
        <v>0</v>
      </c>
      <c r="W8" s="75">
        <f t="shared" si="2"/>
        <v>0</v>
      </c>
      <c r="X8" s="75">
        <f t="shared" si="2"/>
        <v>0</v>
      </c>
      <c r="Y8" s="75">
        <f t="shared" si="2"/>
        <v>0</v>
      </c>
      <c r="Z8" s="75">
        <f t="shared" si="2"/>
        <v>0</v>
      </c>
      <c r="AA8" s="75">
        <f t="shared" si="2"/>
        <v>0</v>
      </c>
      <c r="AB8" s="75">
        <f t="shared" si="2"/>
        <v>0</v>
      </c>
      <c r="AC8" s="75">
        <f t="shared" si="2"/>
        <v>0</v>
      </c>
      <c r="AD8" s="75">
        <f t="shared" si="2"/>
        <v>0</v>
      </c>
      <c r="AE8" s="75">
        <f t="shared" si="2"/>
        <v>0</v>
      </c>
      <c r="AF8" s="75">
        <f t="shared" si="2"/>
        <v>0</v>
      </c>
      <c r="AG8" s="75">
        <f t="shared" si="2"/>
        <v>0</v>
      </c>
      <c r="AH8" s="75">
        <f t="shared" si="2"/>
        <v>0</v>
      </c>
      <c r="AI8" s="75">
        <f t="shared" si="2"/>
        <v>0</v>
      </c>
      <c r="AJ8" s="75">
        <f t="shared" ref="AJ8:BO8" si="3">AI8+AI27</f>
        <v>0</v>
      </c>
      <c r="AK8" s="75">
        <f t="shared" si="3"/>
        <v>0</v>
      </c>
      <c r="AL8" s="75">
        <f t="shared" si="3"/>
        <v>0</v>
      </c>
      <c r="AM8" s="75">
        <f t="shared" si="3"/>
        <v>0</v>
      </c>
      <c r="AN8" s="75">
        <f t="shared" si="3"/>
        <v>0</v>
      </c>
      <c r="AO8" s="75">
        <f t="shared" si="3"/>
        <v>0</v>
      </c>
      <c r="AP8" s="75">
        <f t="shared" si="3"/>
        <v>0</v>
      </c>
      <c r="AQ8" s="75">
        <f t="shared" si="3"/>
        <v>0</v>
      </c>
      <c r="AR8" s="75">
        <f t="shared" si="3"/>
        <v>0</v>
      </c>
      <c r="AS8" s="75">
        <f t="shared" si="3"/>
        <v>0</v>
      </c>
      <c r="AT8" s="75">
        <f t="shared" si="3"/>
        <v>0</v>
      </c>
      <c r="AU8" s="75">
        <f t="shared" si="3"/>
        <v>0</v>
      </c>
      <c r="AV8" s="75">
        <f t="shared" si="3"/>
        <v>0</v>
      </c>
      <c r="AW8" s="75">
        <f t="shared" si="3"/>
        <v>0</v>
      </c>
      <c r="AX8" s="75">
        <f t="shared" si="3"/>
        <v>0</v>
      </c>
      <c r="AY8" s="75">
        <f t="shared" si="3"/>
        <v>0</v>
      </c>
      <c r="AZ8" s="75">
        <f t="shared" si="3"/>
        <v>0</v>
      </c>
      <c r="BA8" s="75">
        <f t="shared" si="3"/>
        <v>0</v>
      </c>
      <c r="BB8" s="75">
        <f t="shared" si="3"/>
        <v>0</v>
      </c>
      <c r="BC8" s="75">
        <f t="shared" si="3"/>
        <v>0</v>
      </c>
      <c r="BD8" s="75">
        <f t="shared" si="3"/>
        <v>0</v>
      </c>
      <c r="BE8" s="75">
        <f t="shared" si="3"/>
        <v>0</v>
      </c>
      <c r="BF8" s="75">
        <f t="shared" si="3"/>
        <v>0</v>
      </c>
      <c r="BG8" s="75">
        <f t="shared" si="3"/>
        <v>0</v>
      </c>
      <c r="BH8" s="75">
        <f t="shared" si="3"/>
        <v>0</v>
      </c>
      <c r="BI8" s="75">
        <f t="shared" si="3"/>
        <v>0</v>
      </c>
      <c r="BJ8" s="75">
        <f t="shared" si="3"/>
        <v>0</v>
      </c>
      <c r="BK8" s="75">
        <f t="shared" si="3"/>
        <v>0</v>
      </c>
      <c r="BL8" s="75">
        <f t="shared" si="3"/>
        <v>0</v>
      </c>
      <c r="BM8" s="75">
        <f t="shared" si="3"/>
        <v>0</v>
      </c>
      <c r="BN8" s="75">
        <f t="shared" si="3"/>
        <v>0</v>
      </c>
      <c r="BO8" s="75">
        <f t="shared" si="3"/>
        <v>0</v>
      </c>
      <c r="BP8" s="75">
        <f t="shared" ref="BP8:CX8" si="4">BO8+BO27</f>
        <v>0</v>
      </c>
      <c r="BQ8" s="75">
        <f t="shared" si="4"/>
        <v>0</v>
      </c>
      <c r="BR8" s="75">
        <f t="shared" si="4"/>
        <v>0</v>
      </c>
      <c r="BS8" s="75">
        <f t="shared" si="4"/>
        <v>0</v>
      </c>
      <c r="BT8" s="75">
        <f t="shared" si="4"/>
        <v>0</v>
      </c>
      <c r="BU8" s="75">
        <f t="shared" si="4"/>
        <v>0</v>
      </c>
      <c r="BV8" s="75">
        <f t="shared" si="4"/>
        <v>0</v>
      </c>
      <c r="BW8" s="75">
        <f t="shared" si="4"/>
        <v>0</v>
      </c>
      <c r="BX8" s="75">
        <f t="shared" si="4"/>
        <v>0</v>
      </c>
      <c r="BY8" s="75">
        <f t="shared" si="4"/>
        <v>0</v>
      </c>
      <c r="BZ8" s="75">
        <f t="shared" si="4"/>
        <v>0</v>
      </c>
      <c r="CA8" s="75">
        <f t="shared" si="4"/>
        <v>0</v>
      </c>
      <c r="CB8" s="75">
        <f t="shared" si="4"/>
        <v>0</v>
      </c>
      <c r="CC8" s="75">
        <f t="shared" si="4"/>
        <v>0</v>
      </c>
      <c r="CD8" s="75">
        <f t="shared" si="4"/>
        <v>0</v>
      </c>
      <c r="CE8" s="75">
        <f t="shared" si="4"/>
        <v>0</v>
      </c>
      <c r="CF8" s="75">
        <f t="shared" si="4"/>
        <v>0</v>
      </c>
      <c r="CG8" s="75">
        <f t="shared" si="4"/>
        <v>0</v>
      </c>
      <c r="CH8" s="75">
        <f t="shared" si="4"/>
        <v>0</v>
      </c>
      <c r="CI8" s="75">
        <f t="shared" si="4"/>
        <v>0</v>
      </c>
      <c r="CJ8" s="75">
        <f t="shared" si="4"/>
        <v>0</v>
      </c>
      <c r="CK8" s="75">
        <f t="shared" si="4"/>
        <v>0</v>
      </c>
      <c r="CL8" s="75">
        <f t="shared" si="4"/>
        <v>0</v>
      </c>
      <c r="CM8" s="75">
        <f t="shared" si="4"/>
        <v>0</v>
      </c>
      <c r="CN8" s="75">
        <f t="shared" si="4"/>
        <v>0</v>
      </c>
      <c r="CO8" s="75">
        <f t="shared" si="4"/>
        <v>0</v>
      </c>
      <c r="CP8" s="75">
        <f t="shared" si="4"/>
        <v>0</v>
      </c>
      <c r="CQ8" s="75">
        <f t="shared" si="4"/>
        <v>0</v>
      </c>
      <c r="CR8" s="75">
        <f t="shared" si="4"/>
        <v>0</v>
      </c>
      <c r="CS8" s="75">
        <f t="shared" si="4"/>
        <v>0</v>
      </c>
      <c r="CT8" s="75">
        <f t="shared" si="4"/>
        <v>0</v>
      </c>
      <c r="CU8" s="75">
        <f t="shared" si="4"/>
        <v>0</v>
      </c>
      <c r="CV8" s="75">
        <f t="shared" si="4"/>
        <v>0</v>
      </c>
      <c r="CW8" s="75">
        <f t="shared" si="4"/>
        <v>0</v>
      </c>
      <c r="CX8" s="75">
        <f t="shared" si="4"/>
        <v>0</v>
      </c>
    </row>
    <row r="9" spans="1:104" ht="18.75" x14ac:dyDescent="0.4">
      <c r="A9" s="72"/>
      <c r="B9" s="84" t="s">
        <v>52</v>
      </c>
      <c r="C9" s="74">
        <f>RESULTADO!E9</f>
        <v>0</v>
      </c>
      <c r="D9" s="74">
        <f>C9</f>
        <v>0</v>
      </c>
      <c r="E9" s="74">
        <f t="shared" ref="E9:BP9" si="5">D9</f>
        <v>0</v>
      </c>
      <c r="F9" s="74">
        <f t="shared" si="5"/>
        <v>0</v>
      </c>
      <c r="G9" s="74">
        <f t="shared" si="5"/>
        <v>0</v>
      </c>
      <c r="H9" s="74">
        <f t="shared" si="5"/>
        <v>0</v>
      </c>
      <c r="I9" s="74">
        <f t="shared" si="5"/>
        <v>0</v>
      </c>
      <c r="J9" s="74">
        <f t="shared" si="5"/>
        <v>0</v>
      </c>
      <c r="K9" s="74">
        <f t="shared" si="5"/>
        <v>0</v>
      </c>
      <c r="L9" s="74">
        <f t="shared" si="5"/>
        <v>0</v>
      </c>
      <c r="M9" s="74">
        <f t="shared" si="5"/>
        <v>0</v>
      </c>
      <c r="N9" s="74">
        <f t="shared" si="5"/>
        <v>0</v>
      </c>
      <c r="O9" s="74">
        <f t="shared" si="5"/>
        <v>0</v>
      </c>
      <c r="P9" s="74">
        <f t="shared" si="5"/>
        <v>0</v>
      </c>
      <c r="Q9" s="74">
        <f t="shared" si="5"/>
        <v>0</v>
      </c>
      <c r="R9" s="74">
        <f t="shared" si="5"/>
        <v>0</v>
      </c>
      <c r="S9" s="74">
        <f t="shared" si="5"/>
        <v>0</v>
      </c>
      <c r="T9" s="74">
        <f t="shared" si="5"/>
        <v>0</v>
      </c>
      <c r="U9" s="74">
        <f t="shared" si="5"/>
        <v>0</v>
      </c>
      <c r="V9" s="74">
        <f t="shared" si="5"/>
        <v>0</v>
      </c>
      <c r="W9" s="74">
        <f t="shared" si="5"/>
        <v>0</v>
      </c>
      <c r="X9" s="74">
        <f t="shared" si="5"/>
        <v>0</v>
      </c>
      <c r="Y9" s="74">
        <f t="shared" si="5"/>
        <v>0</v>
      </c>
      <c r="Z9" s="74">
        <f t="shared" si="5"/>
        <v>0</v>
      </c>
      <c r="AA9" s="74">
        <f t="shared" si="5"/>
        <v>0</v>
      </c>
      <c r="AB9" s="74">
        <f t="shared" si="5"/>
        <v>0</v>
      </c>
      <c r="AC9" s="74">
        <f t="shared" si="5"/>
        <v>0</v>
      </c>
      <c r="AD9" s="74">
        <f t="shared" si="5"/>
        <v>0</v>
      </c>
      <c r="AE9" s="74">
        <f t="shared" si="5"/>
        <v>0</v>
      </c>
      <c r="AF9" s="74">
        <f t="shared" si="5"/>
        <v>0</v>
      </c>
      <c r="AG9" s="74">
        <f t="shared" si="5"/>
        <v>0</v>
      </c>
      <c r="AH9" s="74">
        <f t="shared" si="5"/>
        <v>0</v>
      </c>
      <c r="AI9" s="74">
        <f t="shared" si="5"/>
        <v>0</v>
      </c>
      <c r="AJ9" s="74">
        <f t="shared" si="5"/>
        <v>0</v>
      </c>
      <c r="AK9" s="74">
        <f t="shared" si="5"/>
        <v>0</v>
      </c>
      <c r="AL9" s="74">
        <f t="shared" si="5"/>
        <v>0</v>
      </c>
      <c r="AM9" s="74">
        <f t="shared" si="5"/>
        <v>0</v>
      </c>
      <c r="AN9" s="74">
        <f t="shared" si="5"/>
        <v>0</v>
      </c>
      <c r="AO9" s="74">
        <f t="shared" si="5"/>
        <v>0</v>
      </c>
      <c r="AP9" s="74">
        <f t="shared" si="5"/>
        <v>0</v>
      </c>
      <c r="AQ9" s="74">
        <f t="shared" si="5"/>
        <v>0</v>
      </c>
      <c r="AR9" s="74">
        <f t="shared" si="5"/>
        <v>0</v>
      </c>
      <c r="AS9" s="74">
        <f t="shared" si="5"/>
        <v>0</v>
      </c>
      <c r="AT9" s="74">
        <f t="shared" si="5"/>
        <v>0</v>
      </c>
      <c r="AU9" s="74">
        <f t="shared" si="5"/>
        <v>0</v>
      </c>
      <c r="AV9" s="74">
        <f t="shared" si="5"/>
        <v>0</v>
      </c>
      <c r="AW9" s="74">
        <f t="shared" si="5"/>
        <v>0</v>
      </c>
      <c r="AX9" s="74">
        <f t="shared" si="5"/>
        <v>0</v>
      </c>
      <c r="AY9" s="74">
        <f t="shared" si="5"/>
        <v>0</v>
      </c>
      <c r="AZ9" s="74">
        <f t="shared" si="5"/>
        <v>0</v>
      </c>
      <c r="BA9" s="74">
        <f t="shared" si="5"/>
        <v>0</v>
      </c>
      <c r="BB9" s="74">
        <f t="shared" si="5"/>
        <v>0</v>
      </c>
      <c r="BC9" s="74">
        <f t="shared" si="5"/>
        <v>0</v>
      </c>
      <c r="BD9" s="74">
        <f t="shared" si="5"/>
        <v>0</v>
      </c>
      <c r="BE9" s="74">
        <f t="shared" si="5"/>
        <v>0</v>
      </c>
      <c r="BF9" s="74">
        <f t="shared" si="5"/>
        <v>0</v>
      </c>
      <c r="BG9" s="74">
        <f t="shared" si="5"/>
        <v>0</v>
      </c>
      <c r="BH9" s="74">
        <f t="shared" si="5"/>
        <v>0</v>
      </c>
      <c r="BI9" s="74">
        <f t="shared" si="5"/>
        <v>0</v>
      </c>
      <c r="BJ9" s="74">
        <f t="shared" si="5"/>
        <v>0</v>
      </c>
      <c r="BK9" s="74">
        <f t="shared" si="5"/>
        <v>0</v>
      </c>
      <c r="BL9" s="74">
        <f t="shared" si="5"/>
        <v>0</v>
      </c>
      <c r="BM9" s="74">
        <f t="shared" si="5"/>
        <v>0</v>
      </c>
      <c r="BN9" s="74">
        <f t="shared" si="5"/>
        <v>0</v>
      </c>
      <c r="BO9" s="74">
        <f t="shared" si="5"/>
        <v>0</v>
      </c>
      <c r="BP9" s="74">
        <f t="shared" si="5"/>
        <v>0</v>
      </c>
      <c r="BQ9" s="74">
        <f t="shared" ref="BQ9:CX9" si="6">BP9</f>
        <v>0</v>
      </c>
      <c r="BR9" s="74">
        <f t="shared" si="6"/>
        <v>0</v>
      </c>
      <c r="BS9" s="74">
        <f t="shared" si="6"/>
        <v>0</v>
      </c>
      <c r="BT9" s="74">
        <f t="shared" si="6"/>
        <v>0</v>
      </c>
      <c r="BU9" s="74">
        <f t="shared" si="6"/>
        <v>0</v>
      </c>
      <c r="BV9" s="74">
        <f t="shared" si="6"/>
        <v>0</v>
      </c>
      <c r="BW9" s="74">
        <f t="shared" si="6"/>
        <v>0</v>
      </c>
      <c r="BX9" s="74">
        <f t="shared" si="6"/>
        <v>0</v>
      </c>
      <c r="BY9" s="74">
        <f t="shared" si="6"/>
        <v>0</v>
      </c>
      <c r="BZ9" s="74">
        <f t="shared" si="6"/>
        <v>0</v>
      </c>
      <c r="CA9" s="74">
        <f t="shared" si="6"/>
        <v>0</v>
      </c>
      <c r="CB9" s="74">
        <f t="shared" si="6"/>
        <v>0</v>
      </c>
      <c r="CC9" s="74">
        <f t="shared" si="6"/>
        <v>0</v>
      </c>
      <c r="CD9" s="74">
        <f t="shared" si="6"/>
        <v>0</v>
      </c>
      <c r="CE9" s="74">
        <f t="shared" si="6"/>
        <v>0</v>
      </c>
      <c r="CF9" s="74">
        <f t="shared" si="6"/>
        <v>0</v>
      </c>
      <c r="CG9" s="74">
        <f t="shared" si="6"/>
        <v>0</v>
      </c>
      <c r="CH9" s="74">
        <f t="shared" si="6"/>
        <v>0</v>
      </c>
      <c r="CI9" s="74">
        <f t="shared" si="6"/>
        <v>0</v>
      </c>
      <c r="CJ9" s="74">
        <f t="shared" si="6"/>
        <v>0</v>
      </c>
      <c r="CK9" s="74">
        <f t="shared" si="6"/>
        <v>0</v>
      </c>
      <c r="CL9" s="74">
        <f t="shared" si="6"/>
        <v>0</v>
      </c>
      <c r="CM9" s="74">
        <f t="shared" si="6"/>
        <v>0</v>
      </c>
      <c r="CN9" s="74">
        <f t="shared" si="6"/>
        <v>0</v>
      </c>
      <c r="CO9" s="74">
        <f t="shared" si="6"/>
        <v>0</v>
      </c>
      <c r="CP9" s="74">
        <f t="shared" si="6"/>
        <v>0</v>
      </c>
      <c r="CQ9" s="74">
        <f t="shared" si="6"/>
        <v>0</v>
      </c>
      <c r="CR9" s="74">
        <f t="shared" si="6"/>
        <v>0</v>
      </c>
      <c r="CS9" s="74">
        <f t="shared" si="6"/>
        <v>0</v>
      </c>
      <c r="CT9" s="74">
        <f t="shared" si="6"/>
        <v>0</v>
      </c>
      <c r="CU9" s="74">
        <f t="shared" si="6"/>
        <v>0</v>
      </c>
      <c r="CV9" s="74">
        <f t="shared" si="6"/>
        <v>0</v>
      </c>
      <c r="CW9" s="74">
        <f t="shared" si="6"/>
        <v>0</v>
      </c>
      <c r="CX9" s="74">
        <f t="shared" si="6"/>
        <v>0</v>
      </c>
      <c r="CY9" s="72"/>
      <c r="CZ9" s="72"/>
    </row>
    <row r="10" spans="1:104" ht="18.75" x14ac:dyDescent="0.4">
      <c r="A10" s="72"/>
      <c r="B10" s="83" t="s">
        <v>23</v>
      </c>
      <c r="C10" s="76">
        <f t="shared" ref="C10:AH10" si="7">-SUM(C11:C26)</f>
        <v>0</v>
      </c>
      <c r="D10" s="76">
        <f t="shared" si="7"/>
        <v>0</v>
      </c>
      <c r="E10" s="76">
        <f t="shared" si="7"/>
        <v>0</v>
      </c>
      <c r="F10" s="76">
        <f t="shared" si="7"/>
        <v>0</v>
      </c>
      <c r="G10" s="76">
        <f t="shared" si="7"/>
        <v>0</v>
      </c>
      <c r="H10" s="76">
        <f t="shared" si="7"/>
        <v>0</v>
      </c>
      <c r="I10" s="76">
        <f t="shared" si="7"/>
        <v>0</v>
      </c>
      <c r="J10" s="76">
        <f t="shared" si="7"/>
        <v>0</v>
      </c>
      <c r="K10" s="76">
        <f t="shared" si="7"/>
        <v>0</v>
      </c>
      <c r="L10" s="76">
        <f t="shared" si="7"/>
        <v>0</v>
      </c>
      <c r="M10" s="76">
        <f t="shared" si="7"/>
        <v>0</v>
      </c>
      <c r="N10" s="76">
        <f t="shared" si="7"/>
        <v>0</v>
      </c>
      <c r="O10" s="76">
        <f t="shared" si="7"/>
        <v>0</v>
      </c>
      <c r="P10" s="76">
        <f t="shared" si="7"/>
        <v>0</v>
      </c>
      <c r="Q10" s="76">
        <f t="shared" si="7"/>
        <v>0</v>
      </c>
      <c r="R10" s="76">
        <f t="shared" si="7"/>
        <v>0</v>
      </c>
      <c r="S10" s="76">
        <f t="shared" si="7"/>
        <v>0</v>
      </c>
      <c r="T10" s="76">
        <f t="shared" si="7"/>
        <v>0</v>
      </c>
      <c r="U10" s="76">
        <f t="shared" si="7"/>
        <v>0</v>
      </c>
      <c r="V10" s="76">
        <f t="shared" si="7"/>
        <v>0</v>
      </c>
      <c r="W10" s="76">
        <f t="shared" si="7"/>
        <v>0</v>
      </c>
      <c r="X10" s="76">
        <f t="shared" si="7"/>
        <v>0</v>
      </c>
      <c r="Y10" s="76">
        <f t="shared" si="7"/>
        <v>0</v>
      </c>
      <c r="Z10" s="76">
        <f t="shared" si="7"/>
        <v>0</v>
      </c>
      <c r="AA10" s="76">
        <f t="shared" si="7"/>
        <v>0</v>
      </c>
      <c r="AB10" s="76">
        <f t="shared" si="7"/>
        <v>0</v>
      </c>
      <c r="AC10" s="76">
        <f t="shared" si="7"/>
        <v>0</v>
      </c>
      <c r="AD10" s="76">
        <f t="shared" si="7"/>
        <v>0</v>
      </c>
      <c r="AE10" s="76">
        <f t="shared" si="7"/>
        <v>0</v>
      </c>
      <c r="AF10" s="76">
        <f t="shared" si="7"/>
        <v>0</v>
      </c>
      <c r="AG10" s="76">
        <f t="shared" si="7"/>
        <v>0</v>
      </c>
      <c r="AH10" s="76">
        <f t="shared" si="7"/>
        <v>0</v>
      </c>
      <c r="AI10" s="76">
        <f t="shared" ref="AI10:BN10" si="8">-SUM(AI11:AI26)</f>
        <v>0</v>
      </c>
      <c r="AJ10" s="76">
        <f t="shared" si="8"/>
        <v>0</v>
      </c>
      <c r="AK10" s="76">
        <f t="shared" si="8"/>
        <v>0</v>
      </c>
      <c r="AL10" s="76">
        <f t="shared" si="8"/>
        <v>0</v>
      </c>
      <c r="AM10" s="76">
        <f t="shared" si="8"/>
        <v>0</v>
      </c>
      <c r="AN10" s="76">
        <f t="shared" si="8"/>
        <v>0</v>
      </c>
      <c r="AO10" s="76">
        <f t="shared" si="8"/>
        <v>0</v>
      </c>
      <c r="AP10" s="76">
        <f t="shared" si="8"/>
        <v>0</v>
      </c>
      <c r="AQ10" s="76">
        <f t="shared" si="8"/>
        <v>0</v>
      </c>
      <c r="AR10" s="76">
        <f t="shared" si="8"/>
        <v>0</v>
      </c>
      <c r="AS10" s="76">
        <f t="shared" si="8"/>
        <v>0</v>
      </c>
      <c r="AT10" s="76">
        <f t="shared" si="8"/>
        <v>0</v>
      </c>
      <c r="AU10" s="76">
        <f t="shared" si="8"/>
        <v>0</v>
      </c>
      <c r="AV10" s="76">
        <f t="shared" si="8"/>
        <v>0</v>
      </c>
      <c r="AW10" s="76">
        <f t="shared" si="8"/>
        <v>0</v>
      </c>
      <c r="AX10" s="76">
        <f t="shared" si="8"/>
        <v>0</v>
      </c>
      <c r="AY10" s="76">
        <f t="shared" si="8"/>
        <v>0</v>
      </c>
      <c r="AZ10" s="76">
        <f t="shared" si="8"/>
        <v>0</v>
      </c>
      <c r="BA10" s="76">
        <f t="shared" si="8"/>
        <v>0</v>
      </c>
      <c r="BB10" s="76">
        <f t="shared" si="8"/>
        <v>0</v>
      </c>
      <c r="BC10" s="76">
        <f t="shared" si="8"/>
        <v>0</v>
      </c>
      <c r="BD10" s="76">
        <f t="shared" si="8"/>
        <v>0</v>
      </c>
      <c r="BE10" s="76">
        <f t="shared" si="8"/>
        <v>0</v>
      </c>
      <c r="BF10" s="76">
        <f t="shared" si="8"/>
        <v>0</v>
      </c>
      <c r="BG10" s="76">
        <f t="shared" si="8"/>
        <v>0</v>
      </c>
      <c r="BH10" s="76">
        <f t="shared" si="8"/>
        <v>0</v>
      </c>
      <c r="BI10" s="76">
        <f t="shared" si="8"/>
        <v>0</v>
      </c>
      <c r="BJ10" s="76">
        <f t="shared" si="8"/>
        <v>0</v>
      </c>
      <c r="BK10" s="76">
        <f t="shared" si="8"/>
        <v>0</v>
      </c>
      <c r="BL10" s="76">
        <f t="shared" si="8"/>
        <v>0</v>
      </c>
      <c r="BM10" s="76">
        <f t="shared" si="8"/>
        <v>0</v>
      </c>
      <c r="BN10" s="76">
        <f t="shared" si="8"/>
        <v>0</v>
      </c>
      <c r="BO10" s="76">
        <f t="shared" ref="BO10:CT10" si="9">-SUM(BO11:BO26)</f>
        <v>0</v>
      </c>
      <c r="BP10" s="76">
        <f t="shared" si="9"/>
        <v>0</v>
      </c>
      <c r="BQ10" s="76">
        <f t="shared" si="9"/>
        <v>0</v>
      </c>
      <c r="BR10" s="76">
        <f t="shared" si="9"/>
        <v>0</v>
      </c>
      <c r="BS10" s="76">
        <f t="shared" si="9"/>
        <v>0</v>
      </c>
      <c r="BT10" s="76">
        <f t="shared" si="9"/>
        <v>0</v>
      </c>
      <c r="BU10" s="76">
        <f t="shared" si="9"/>
        <v>0</v>
      </c>
      <c r="BV10" s="76">
        <f t="shared" si="9"/>
        <v>0</v>
      </c>
      <c r="BW10" s="76">
        <f t="shared" si="9"/>
        <v>0</v>
      </c>
      <c r="BX10" s="76">
        <f t="shared" si="9"/>
        <v>0</v>
      </c>
      <c r="BY10" s="76">
        <f t="shared" si="9"/>
        <v>0</v>
      </c>
      <c r="BZ10" s="76">
        <f t="shared" si="9"/>
        <v>0</v>
      </c>
      <c r="CA10" s="76">
        <f t="shared" si="9"/>
        <v>0</v>
      </c>
      <c r="CB10" s="76">
        <f t="shared" si="9"/>
        <v>0</v>
      </c>
      <c r="CC10" s="76">
        <f t="shared" si="9"/>
        <v>0</v>
      </c>
      <c r="CD10" s="76">
        <f t="shared" si="9"/>
        <v>0</v>
      </c>
      <c r="CE10" s="76">
        <f t="shared" si="9"/>
        <v>0</v>
      </c>
      <c r="CF10" s="76">
        <f t="shared" si="9"/>
        <v>0</v>
      </c>
      <c r="CG10" s="76">
        <f t="shared" si="9"/>
        <v>0</v>
      </c>
      <c r="CH10" s="76">
        <f t="shared" si="9"/>
        <v>0</v>
      </c>
      <c r="CI10" s="76">
        <f t="shared" si="9"/>
        <v>0</v>
      </c>
      <c r="CJ10" s="76">
        <f t="shared" si="9"/>
        <v>0</v>
      </c>
      <c r="CK10" s="76">
        <f t="shared" si="9"/>
        <v>0</v>
      </c>
      <c r="CL10" s="76">
        <f t="shared" si="9"/>
        <v>0</v>
      </c>
      <c r="CM10" s="76">
        <f t="shared" si="9"/>
        <v>0</v>
      </c>
      <c r="CN10" s="76">
        <f t="shared" si="9"/>
        <v>0</v>
      </c>
      <c r="CO10" s="76">
        <f t="shared" si="9"/>
        <v>0</v>
      </c>
      <c r="CP10" s="76">
        <f t="shared" si="9"/>
        <v>0</v>
      </c>
      <c r="CQ10" s="76">
        <f t="shared" si="9"/>
        <v>0</v>
      </c>
      <c r="CR10" s="76">
        <f t="shared" si="9"/>
        <v>0</v>
      </c>
      <c r="CS10" s="76">
        <f t="shared" si="9"/>
        <v>0</v>
      </c>
      <c r="CT10" s="76">
        <f t="shared" si="9"/>
        <v>0</v>
      </c>
      <c r="CU10" s="76">
        <f t="shared" ref="CU10:CX10" si="10">-SUM(CU11:CU26)</f>
        <v>0</v>
      </c>
      <c r="CV10" s="76">
        <f t="shared" si="10"/>
        <v>0</v>
      </c>
      <c r="CW10" s="76">
        <f t="shared" si="10"/>
        <v>0</v>
      </c>
      <c r="CX10" s="76">
        <f t="shared" si="10"/>
        <v>0</v>
      </c>
      <c r="CY10" s="72"/>
      <c r="CZ10" s="72"/>
    </row>
    <row r="11" spans="1:104" x14ac:dyDescent="0.2">
      <c r="A11" s="81"/>
      <c r="B11" s="86" t="s">
        <v>87</v>
      </c>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80"/>
      <c r="BU11" s="80"/>
      <c r="BV11" s="80"/>
      <c r="BW11" s="80"/>
      <c r="BX11" s="80"/>
      <c r="BY11" s="80"/>
      <c r="BZ11" s="80"/>
      <c r="CA11" s="80"/>
      <c r="CB11" s="80"/>
      <c r="CC11" s="80"/>
      <c r="CD11" s="80"/>
      <c r="CE11" s="80"/>
      <c r="CF11" s="80"/>
      <c r="CG11" s="80"/>
      <c r="CH11" s="80"/>
      <c r="CI11" s="80"/>
      <c r="CJ11" s="80"/>
      <c r="CK11" s="80"/>
      <c r="CL11" s="80"/>
      <c r="CM11" s="80"/>
      <c r="CN11" s="80"/>
      <c r="CO11" s="80"/>
      <c r="CP11" s="80"/>
      <c r="CQ11" s="80"/>
      <c r="CR11" s="80"/>
      <c r="CS11" s="80"/>
      <c r="CT11" s="80"/>
      <c r="CU11" s="80"/>
      <c r="CV11" s="80"/>
      <c r="CW11" s="80"/>
      <c r="CX11" s="80"/>
      <c r="CY11" s="81"/>
      <c r="CZ11" s="81"/>
    </row>
    <row r="12" spans="1:104" x14ac:dyDescent="0.2">
      <c r="A12" s="81"/>
      <c r="B12" s="87" t="s">
        <v>88</v>
      </c>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c r="CN12" s="80"/>
      <c r="CO12" s="80"/>
      <c r="CP12" s="80"/>
      <c r="CQ12" s="80"/>
      <c r="CR12" s="80"/>
      <c r="CS12" s="80"/>
      <c r="CT12" s="80"/>
      <c r="CU12" s="80"/>
      <c r="CV12" s="80"/>
      <c r="CW12" s="80"/>
      <c r="CX12" s="80"/>
      <c r="CY12" s="81"/>
      <c r="CZ12" s="81"/>
    </row>
    <row r="13" spans="1:104" x14ac:dyDescent="0.2">
      <c r="A13" s="81"/>
      <c r="B13" s="87" t="s">
        <v>49</v>
      </c>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c r="CN13" s="80"/>
      <c r="CO13" s="80"/>
      <c r="CP13" s="80"/>
      <c r="CQ13" s="80"/>
      <c r="CR13" s="80"/>
      <c r="CS13" s="80"/>
      <c r="CT13" s="80"/>
      <c r="CU13" s="80"/>
      <c r="CV13" s="80"/>
      <c r="CW13" s="80"/>
      <c r="CX13" s="80"/>
      <c r="CY13" s="81"/>
      <c r="CZ13" s="81"/>
    </row>
    <row r="14" spans="1:104" x14ac:dyDescent="0.2">
      <c r="A14" s="81"/>
      <c r="B14" s="87" t="s">
        <v>102</v>
      </c>
      <c r="C14" s="80"/>
      <c r="D14" s="80"/>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c r="CN14" s="80"/>
      <c r="CO14" s="80"/>
      <c r="CP14" s="80"/>
      <c r="CQ14" s="80"/>
      <c r="CR14" s="80"/>
      <c r="CS14" s="80"/>
      <c r="CT14" s="80"/>
      <c r="CU14" s="80"/>
      <c r="CV14" s="80"/>
      <c r="CW14" s="80"/>
      <c r="CX14" s="80"/>
      <c r="CY14" s="81"/>
      <c r="CZ14" s="81"/>
    </row>
    <row r="15" spans="1:104" x14ac:dyDescent="0.2">
      <c r="A15" s="81"/>
      <c r="B15" s="87" t="s">
        <v>43</v>
      </c>
      <c r="C15" s="80"/>
      <c r="D15" s="80"/>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c r="CN15" s="80"/>
      <c r="CO15" s="80"/>
      <c r="CP15" s="80"/>
      <c r="CQ15" s="80"/>
      <c r="CR15" s="80"/>
      <c r="CS15" s="80"/>
      <c r="CT15" s="80"/>
      <c r="CU15" s="80"/>
      <c r="CV15" s="80"/>
      <c r="CW15" s="80"/>
      <c r="CX15" s="80"/>
      <c r="CY15" s="81"/>
      <c r="CZ15" s="81"/>
    </row>
    <row r="16" spans="1:104" x14ac:dyDescent="0.2">
      <c r="A16" s="81"/>
      <c r="B16" s="87" t="s">
        <v>104</v>
      </c>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c r="CN16" s="80"/>
      <c r="CO16" s="80"/>
      <c r="CP16" s="80"/>
      <c r="CQ16" s="80"/>
      <c r="CR16" s="80"/>
      <c r="CS16" s="80"/>
      <c r="CT16" s="80"/>
      <c r="CU16" s="80"/>
      <c r="CV16" s="80"/>
      <c r="CW16" s="80"/>
      <c r="CX16" s="80"/>
      <c r="CY16" s="81"/>
      <c r="CZ16" s="81"/>
    </row>
    <row r="17" spans="1:104" x14ac:dyDescent="0.2">
      <c r="A17" s="81"/>
      <c r="B17" s="87" t="s">
        <v>105</v>
      </c>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c r="CN17" s="80"/>
      <c r="CO17" s="80"/>
      <c r="CP17" s="80"/>
      <c r="CQ17" s="80"/>
      <c r="CR17" s="80"/>
      <c r="CS17" s="80"/>
      <c r="CT17" s="80"/>
      <c r="CU17" s="80"/>
      <c r="CV17" s="80"/>
      <c r="CW17" s="80"/>
      <c r="CX17" s="80"/>
      <c r="CY17" s="81"/>
      <c r="CZ17" s="81"/>
    </row>
    <row r="18" spans="1:104" x14ac:dyDescent="0.2">
      <c r="A18" s="81"/>
      <c r="B18" s="87" t="s">
        <v>106</v>
      </c>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c r="CN18" s="80"/>
      <c r="CO18" s="80"/>
      <c r="CP18" s="80"/>
      <c r="CQ18" s="80"/>
      <c r="CR18" s="80"/>
      <c r="CS18" s="80"/>
      <c r="CT18" s="80"/>
      <c r="CU18" s="80"/>
      <c r="CV18" s="80"/>
      <c r="CW18" s="80"/>
      <c r="CX18" s="80"/>
      <c r="CY18" s="81"/>
      <c r="CZ18" s="81"/>
    </row>
    <row r="19" spans="1:104" x14ac:dyDescent="0.2">
      <c r="A19" s="81"/>
      <c r="B19" s="87"/>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c r="AQ19" s="80"/>
      <c r="AR19" s="80"/>
      <c r="AS19" s="80"/>
      <c r="AT19" s="80"/>
      <c r="AU19" s="80"/>
      <c r="AV19" s="80"/>
      <c r="AW19" s="80"/>
      <c r="AX19" s="80"/>
      <c r="AY19" s="80"/>
      <c r="AZ19" s="80"/>
      <c r="BA19" s="80"/>
      <c r="BB19" s="80"/>
      <c r="BC19" s="80"/>
      <c r="BD19" s="80"/>
      <c r="BE19" s="80"/>
      <c r="BF19" s="80"/>
      <c r="BG19" s="80"/>
      <c r="BH19" s="80"/>
      <c r="BI19" s="80"/>
      <c r="BJ19" s="80"/>
      <c r="BK19" s="80"/>
      <c r="BL19" s="80"/>
      <c r="BM19" s="80"/>
      <c r="BN19" s="80"/>
      <c r="BO19" s="80"/>
      <c r="BP19" s="80"/>
      <c r="BQ19" s="80"/>
      <c r="BR19" s="80"/>
      <c r="BS19" s="80"/>
      <c r="BT19" s="80"/>
      <c r="BU19" s="80"/>
      <c r="BV19" s="80"/>
      <c r="BW19" s="80"/>
      <c r="BX19" s="80"/>
      <c r="BY19" s="80"/>
      <c r="BZ19" s="80"/>
      <c r="CA19" s="80"/>
      <c r="CB19" s="80"/>
      <c r="CC19" s="80"/>
      <c r="CD19" s="80"/>
      <c r="CE19" s="80"/>
      <c r="CF19" s="80"/>
      <c r="CG19" s="80"/>
      <c r="CH19" s="80"/>
      <c r="CI19" s="80"/>
      <c r="CJ19" s="80"/>
      <c r="CK19" s="80"/>
      <c r="CL19" s="80"/>
      <c r="CM19" s="80"/>
      <c r="CN19" s="80"/>
      <c r="CO19" s="80"/>
      <c r="CP19" s="80"/>
      <c r="CQ19" s="80"/>
      <c r="CR19" s="80"/>
      <c r="CS19" s="80"/>
      <c r="CT19" s="80"/>
      <c r="CU19" s="80"/>
      <c r="CV19" s="80"/>
      <c r="CW19" s="80"/>
      <c r="CX19" s="80"/>
      <c r="CY19" s="81"/>
      <c r="CZ19" s="81"/>
    </row>
    <row r="20" spans="1:104" x14ac:dyDescent="0.2">
      <c r="A20" s="81"/>
      <c r="B20" s="87"/>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c r="BO20" s="80"/>
      <c r="BP20" s="80"/>
      <c r="BQ20" s="80"/>
      <c r="BR20" s="80"/>
      <c r="BS20" s="80"/>
      <c r="BT20" s="80"/>
      <c r="BU20" s="80"/>
      <c r="BV20" s="80"/>
      <c r="BW20" s="80"/>
      <c r="BX20" s="80"/>
      <c r="BY20" s="80"/>
      <c r="BZ20" s="80"/>
      <c r="CA20" s="80"/>
      <c r="CB20" s="80"/>
      <c r="CC20" s="80"/>
      <c r="CD20" s="80"/>
      <c r="CE20" s="80"/>
      <c r="CF20" s="80"/>
      <c r="CG20" s="80"/>
      <c r="CH20" s="80"/>
      <c r="CI20" s="80"/>
      <c r="CJ20" s="80"/>
      <c r="CK20" s="80"/>
      <c r="CL20" s="80"/>
      <c r="CM20" s="80"/>
      <c r="CN20" s="80"/>
      <c r="CO20" s="80"/>
      <c r="CP20" s="80"/>
      <c r="CQ20" s="80"/>
      <c r="CR20" s="80"/>
      <c r="CS20" s="80"/>
      <c r="CT20" s="80"/>
      <c r="CU20" s="80"/>
      <c r="CV20" s="80"/>
      <c r="CW20" s="80"/>
      <c r="CX20" s="80"/>
      <c r="CY20" s="81"/>
      <c r="CZ20" s="81"/>
    </row>
    <row r="21" spans="1:104" x14ac:dyDescent="0.2">
      <c r="A21" s="81"/>
      <c r="B21" s="87"/>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c r="AZ21" s="80"/>
      <c r="BA21" s="80"/>
      <c r="BB21" s="80"/>
      <c r="BC21" s="80"/>
      <c r="BD21" s="80"/>
      <c r="BE21" s="80"/>
      <c r="BF21" s="80"/>
      <c r="BG21" s="80"/>
      <c r="BH21" s="80"/>
      <c r="BI21" s="80"/>
      <c r="BJ21" s="80"/>
      <c r="BK21" s="80"/>
      <c r="BL21" s="80"/>
      <c r="BM21" s="80"/>
      <c r="BN21" s="80"/>
      <c r="BO21" s="80"/>
      <c r="BP21" s="80"/>
      <c r="BQ21" s="80"/>
      <c r="BR21" s="80"/>
      <c r="BS21" s="80"/>
      <c r="BT21" s="80"/>
      <c r="BU21" s="80"/>
      <c r="BV21" s="80"/>
      <c r="BW21" s="80"/>
      <c r="BX21" s="80"/>
      <c r="BY21" s="80"/>
      <c r="BZ21" s="80"/>
      <c r="CA21" s="80"/>
      <c r="CB21" s="80"/>
      <c r="CC21" s="80"/>
      <c r="CD21" s="80"/>
      <c r="CE21" s="80"/>
      <c r="CF21" s="80"/>
      <c r="CG21" s="80"/>
      <c r="CH21" s="80"/>
      <c r="CI21" s="80"/>
      <c r="CJ21" s="80"/>
      <c r="CK21" s="80"/>
      <c r="CL21" s="80"/>
      <c r="CM21" s="80"/>
      <c r="CN21" s="80"/>
      <c r="CO21" s="80"/>
      <c r="CP21" s="80"/>
      <c r="CQ21" s="80"/>
      <c r="CR21" s="80"/>
      <c r="CS21" s="80"/>
      <c r="CT21" s="80"/>
      <c r="CU21" s="80"/>
      <c r="CV21" s="80"/>
      <c r="CW21" s="80"/>
      <c r="CX21" s="80"/>
      <c r="CY21" s="81"/>
      <c r="CZ21" s="81"/>
    </row>
    <row r="22" spans="1:104" x14ac:dyDescent="0.2">
      <c r="A22" s="81"/>
      <c r="B22" s="87"/>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c r="CN22" s="80"/>
      <c r="CO22" s="80"/>
      <c r="CP22" s="80"/>
      <c r="CQ22" s="80"/>
      <c r="CR22" s="80"/>
      <c r="CS22" s="80"/>
      <c r="CT22" s="80"/>
      <c r="CU22" s="80"/>
      <c r="CV22" s="80"/>
      <c r="CW22" s="80"/>
      <c r="CX22" s="80"/>
      <c r="CY22" s="81"/>
      <c r="CZ22" s="81"/>
    </row>
    <row r="23" spans="1:104" x14ac:dyDescent="0.2">
      <c r="A23" s="81"/>
      <c r="B23" s="87"/>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c r="CN23" s="80"/>
      <c r="CO23" s="80"/>
      <c r="CP23" s="80"/>
      <c r="CQ23" s="80"/>
      <c r="CR23" s="80"/>
      <c r="CS23" s="80"/>
      <c r="CT23" s="80"/>
      <c r="CU23" s="80"/>
      <c r="CV23" s="80"/>
      <c r="CW23" s="80"/>
      <c r="CX23" s="80"/>
      <c r="CY23" s="81"/>
      <c r="CZ23" s="81"/>
    </row>
    <row r="24" spans="1:104" x14ac:dyDescent="0.2">
      <c r="A24" s="81"/>
      <c r="B24" s="87"/>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c r="CN24" s="80"/>
      <c r="CO24" s="80"/>
      <c r="CP24" s="80"/>
      <c r="CQ24" s="80"/>
      <c r="CR24" s="80"/>
      <c r="CS24" s="80"/>
      <c r="CT24" s="80"/>
      <c r="CU24" s="80"/>
      <c r="CV24" s="80"/>
      <c r="CW24" s="80"/>
      <c r="CX24" s="80"/>
      <c r="CY24" s="81"/>
      <c r="CZ24" s="81"/>
    </row>
    <row r="25" spans="1:104" x14ac:dyDescent="0.2">
      <c r="A25" s="81"/>
      <c r="B25" s="87"/>
      <c r="C25" s="80"/>
      <c r="D25" s="80"/>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c r="BO25" s="80"/>
      <c r="BP25" s="80"/>
      <c r="BQ25" s="80"/>
      <c r="BR25" s="80"/>
      <c r="BS25" s="80"/>
      <c r="BT25" s="80"/>
      <c r="BU25" s="80"/>
      <c r="BV25" s="80"/>
      <c r="BW25" s="80"/>
      <c r="BX25" s="80"/>
      <c r="BY25" s="80"/>
      <c r="BZ25" s="80"/>
      <c r="CA25" s="80"/>
      <c r="CB25" s="80"/>
      <c r="CC25" s="80"/>
      <c r="CD25" s="80"/>
      <c r="CE25" s="80"/>
      <c r="CF25" s="80"/>
      <c r="CG25" s="80"/>
      <c r="CH25" s="80"/>
      <c r="CI25" s="80"/>
      <c r="CJ25" s="80"/>
      <c r="CK25" s="80"/>
      <c r="CL25" s="80"/>
      <c r="CM25" s="80"/>
      <c r="CN25" s="80"/>
      <c r="CO25" s="80"/>
      <c r="CP25" s="80"/>
      <c r="CQ25" s="80"/>
      <c r="CR25" s="80"/>
      <c r="CS25" s="80"/>
      <c r="CT25" s="80"/>
      <c r="CU25" s="80"/>
      <c r="CV25" s="80"/>
      <c r="CW25" s="80"/>
      <c r="CX25" s="80"/>
      <c r="CY25" s="81"/>
      <c r="CZ25" s="81"/>
    </row>
    <row r="26" spans="1:104" x14ac:dyDescent="0.2">
      <c r="A26" s="81"/>
      <c r="B26" s="87" t="s">
        <v>103</v>
      </c>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c r="BM26" s="80"/>
      <c r="BN26" s="80"/>
      <c r="BO26" s="80"/>
      <c r="BP26" s="80"/>
      <c r="BQ26" s="80"/>
      <c r="BR26" s="80"/>
      <c r="BS26" s="80"/>
      <c r="BT26" s="80"/>
      <c r="BU26" s="80"/>
      <c r="BV26" s="80"/>
      <c r="BW26" s="80"/>
      <c r="BX26" s="80"/>
      <c r="BY26" s="80"/>
      <c r="BZ26" s="80"/>
      <c r="CA26" s="80"/>
      <c r="CB26" s="80"/>
      <c r="CC26" s="80"/>
      <c r="CD26" s="80"/>
      <c r="CE26" s="80"/>
      <c r="CF26" s="80"/>
      <c r="CG26" s="80"/>
      <c r="CH26" s="80"/>
      <c r="CI26" s="80"/>
      <c r="CJ26" s="80"/>
      <c r="CK26" s="80"/>
      <c r="CL26" s="80"/>
      <c r="CM26" s="80"/>
      <c r="CN26" s="80"/>
      <c r="CO26" s="80"/>
      <c r="CP26" s="80"/>
      <c r="CQ26" s="80"/>
      <c r="CR26" s="80"/>
      <c r="CS26" s="80"/>
      <c r="CT26" s="80"/>
      <c r="CU26" s="80"/>
      <c r="CV26" s="80"/>
      <c r="CW26" s="80"/>
      <c r="CX26" s="80"/>
      <c r="CY26" s="81"/>
      <c r="CZ26" s="81"/>
    </row>
    <row r="27" spans="1:104" ht="18.75" x14ac:dyDescent="0.4">
      <c r="A27" s="72"/>
      <c r="B27" s="83" t="s">
        <v>22</v>
      </c>
      <c r="C27" s="76">
        <f>C9+C10</f>
        <v>0</v>
      </c>
      <c r="D27" s="76">
        <f t="shared" ref="D27:BO27" si="11">D9+D10</f>
        <v>0</v>
      </c>
      <c r="E27" s="76">
        <f t="shared" si="11"/>
        <v>0</v>
      </c>
      <c r="F27" s="76">
        <f t="shared" si="11"/>
        <v>0</v>
      </c>
      <c r="G27" s="76">
        <f t="shared" si="11"/>
        <v>0</v>
      </c>
      <c r="H27" s="76">
        <f t="shared" si="11"/>
        <v>0</v>
      </c>
      <c r="I27" s="76">
        <f t="shared" si="11"/>
        <v>0</v>
      </c>
      <c r="J27" s="76">
        <f t="shared" si="11"/>
        <v>0</v>
      </c>
      <c r="K27" s="76">
        <f t="shared" si="11"/>
        <v>0</v>
      </c>
      <c r="L27" s="76">
        <f t="shared" si="11"/>
        <v>0</v>
      </c>
      <c r="M27" s="76">
        <f t="shared" si="11"/>
        <v>0</v>
      </c>
      <c r="N27" s="76">
        <f t="shared" si="11"/>
        <v>0</v>
      </c>
      <c r="O27" s="76">
        <f t="shared" si="11"/>
        <v>0</v>
      </c>
      <c r="P27" s="76">
        <f t="shared" si="11"/>
        <v>0</v>
      </c>
      <c r="Q27" s="76">
        <f t="shared" si="11"/>
        <v>0</v>
      </c>
      <c r="R27" s="76">
        <f t="shared" si="11"/>
        <v>0</v>
      </c>
      <c r="S27" s="76">
        <f t="shared" si="11"/>
        <v>0</v>
      </c>
      <c r="T27" s="76">
        <f t="shared" si="11"/>
        <v>0</v>
      </c>
      <c r="U27" s="76">
        <f t="shared" si="11"/>
        <v>0</v>
      </c>
      <c r="V27" s="76">
        <f t="shared" si="11"/>
        <v>0</v>
      </c>
      <c r="W27" s="76">
        <f t="shared" si="11"/>
        <v>0</v>
      </c>
      <c r="X27" s="76">
        <f t="shared" si="11"/>
        <v>0</v>
      </c>
      <c r="Y27" s="76">
        <f t="shared" si="11"/>
        <v>0</v>
      </c>
      <c r="Z27" s="76">
        <f t="shared" si="11"/>
        <v>0</v>
      </c>
      <c r="AA27" s="76">
        <f t="shared" si="11"/>
        <v>0</v>
      </c>
      <c r="AB27" s="76">
        <f t="shared" si="11"/>
        <v>0</v>
      </c>
      <c r="AC27" s="76">
        <f t="shared" si="11"/>
        <v>0</v>
      </c>
      <c r="AD27" s="76">
        <f t="shared" si="11"/>
        <v>0</v>
      </c>
      <c r="AE27" s="76">
        <f t="shared" si="11"/>
        <v>0</v>
      </c>
      <c r="AF27" s="76">
        <f t="shared" si="11"/>
        <v>0</v>
      </c>
      <c r="AG27" s="76">
        <f t="shared" si="11"/>
        <v>0</v>
      </c>
      <c r="AH27" s="76">
        <f t="shared" si="11"/>
        <v>0</v>
      </c>
      <c r="AI27" s="76">
        <f t="shared" si="11"/>
        <v>0</v>
      </c>
      <c r="AJ27" s="76">
        <f t="shared" si="11"/>
        <v>0</v>
      </c>
      <c r="AK27" s="76">
        <f t="shared" si="11"/>
        <v>0</v>
      </c>
      <c r="AL27" s="76">
        <f t="shared" si="11"/>
        <v>0</v>
      </c>
      <c r="AM27" s="76">
        <f t="shared" si="11"/>
        <v>0</v>
      </c>
      <c r="AN27" s="76">
        <f t="shared" si="11"/>
        <v>0</v>
      </c>
      <c r="AO27" s="76">
        <f t="shared" si="11"/>
        <v>0</v>
      </c>
      <c r="AP27" s="76">
        <f t="shared" si="11"/>
        <v>0</v>
      </c>
      <c r="AQ27" s="76">
        <f t="shared" si="11"/>
        <v>0</v>
      </c>
      <c r="AR27" s="76">
        <f t="shared" si="11"/>
        <v>0</v>
      </c>
      <c r="AS27" s="76">
        <f t="shared" si="11"/>
        <v>0</v>
      </c>
      <c r="AT27" s="76">
        <f t="shared" si="11"/>
        <v>0</v>
      </c>
      <c r="AU27" s="76">
        <f t="shared" si="11"/>
        <v>0</v>
      </c>
      <c r="AV27" s="76">
        <f t="shared" si="11"/>
        <v>0</v>
      </c>
      <c r="AW27" s="76">
        <f t="shared" si="11"/>
        <v>0</v>
      </c>
      <c r="AX27" s="76">
        <f t="shared" si="11"/>
        <v>0</v>
      </c>
      <c r="AY27" s="76">
        <f t="shared" si="11"/>
        <v>0</v>
      </c>
      <c r="AZ27" s="76">
        <f t="shared" si="11"/>
        <v>0</v>
      </c>
      <c r="BA27" s="76">
        <f t="shared" si="11"/>
        <v>0</v>
      </c>
      <c r="BB27" s="76">
        <f t="shared" si="11"/>
        <v>0</v>
      </c>
      <c r="BC27" s="76">
        <f t="shared" si="11"/>
        <v>0</v>
      </c>
      <c r="BD27" s="76">
        <f t="shared" si="11"/>
        <v>0</v>
      </c>
      <c r="BE27" s="76">
        <f t="shared" si="11"/>
        <v>0</v>
      </c>
      <c r="BF27" s="76">
        <f t="shared" si="11"/>
        <v>0</v>
      </c>
      <c r="BG27" s="76">
        <f t="shared" si="11"/>
        <v>0</v>
      </c>
      <c r="BH27" s="76">
        <f t="shared" si="11"/>
        <v>0</v>
      </c>
      <c r="BI27" s="76">
        <f t="shared" si="11"/>
        <v>0</v>
      </c>
      <c r="BJ27" s="76">
        <f t="shared" si="11"/>
        <v>0</v>
      </c>
      <c r="BK27" s="76">
        <f t="shared" si="11"/>
        <v>0</v>
      </c>
      <c r="BL27" s="76">
        <f t="shared" si="11"/>
        <v>0</v>
      </c>
      <c r="BM27" s="76">
        <f t="shared" si="11"/>
        <v>0</v>
      </c>
      <c r="BN27" s="76">
        <f t="shared" si="11"/>
        <v>0</v>
      </c>
      <c r="BO27" s="76">
        <f t="shared" si="11"/>
        <v>0</v>
      </c>
      <c r="BP27" s="76">
        <f t="shared" ref="BP27:CX27" si="12">BP9+BP10</f>
        <v>0</v>
      </c>
      <c r="BQ27" s="76">
        <f t="shared" si="12"/>
        <v>0</v>
      </c>
      <c r="BR27" s="76">
        <f t="shared" si="12"/>
        <v>0</v>
      </c>
      <c r="BS27" s="76">
        <f t="shared" si="12"/>
        <v>0</v>
      </c>
      <c r="BT27" s="76">
        <f t="shared" si="12"/>
        <v>0</v>
      </c>
      <c r="BU27" s="76">
        <f t="shared" si="12"/>
        <v>0</v>
      </c>
      <c r="BV27" s="76">
        <f t="shared" si="12"/>
        <v>0</v>
      </c>
      <c r="BW27" s="76">
        <f t="shared" si="12"/>
        <v>0</v>
      </c>
      <c r="BX27" s="76">
        <f t="shared" si="12"/>
        <v>0</v>
      </c>
      <c r="BY27" s="76">
        <f t="shared" si="12"/>
        <v>0</v>
      </c>
      <c r="BZ27" s="76">
        <f t="shared" si="12"/>
        <v>0</v>
      </c>
      <c r="CA27" s="76">
        <f t="shared" si="12"/>
        <v>0</v>
      </c>
      <c r="CB27" s="76">
        <f t="shared" si="12"/>
        <v>0</v>
      </c>
      <c r="CC27" s="76">
        <f t="shared" si="12"/>
        <v>0</v>
      </c>
      <c r="CD27" s="76">
        <f t="shared" si="12"/>
        <v>0</v>
      </c>
      <c r="CE27" s="76">
        <f t="shared" si="12"/>
        <v>0</v>
      </c>
      <c r="CF27" s="76">
        <f t="shared" si="12"/>
        <v>0</v>
      </c>
      <c r="CG27" s="76">
        <f t="shared" si="12"/>
        <v>0</v>
      </c>
      <c r="CH27" s="76">
        <f t="shared" si="12"/>
        <v>0</v>
      </c>
      <c r="CI27" s="76">
        <f t="shared" si="12"/>
        <v>0</v>
      </c>
      <c r="CJ27" s="76">
        <f t="shared" si="12"/>
        <v>0</v>
      </c>
      <c r="CK27" s="76">
        <f t="shared" si="12"/>
        <v>0</v>
      </c>
      <c r="CL27" s="76">
        <f t="shared" si="12"/>
        <v>0</v>
      </c>
      <c r="CM27" s="76">
        <f t="shared" si="12"/>
        <v>0</v>
      </c>
      <c r="CN27" s="76">
        <f t="shared" si="12"/>
        <v>0</v>
      </c>
      <c r="CO27" s="76">
        <f t="shared" si="12"/>
        <v>0</v>
      </c>
      <c r="CP27" s="76">
        <f t="shared" si="12"/>
        <v>0</v>
      </c>
      <c r="CQ27" s="76">
        <f t="shared" si="12"/>
        <v>0</v>
      </c>
      <c r="CR27" s="76">
        <f t="shared" si="12"/>
        <v>0</v>
      </c>
      <c r="CS27" s="76">
        <f t="shared" si="12"/>
        <v>0</v>
      </c>
      <c r="CT27" s="76">
        <f t="shared" si="12"/>
        <v>0</v>
      </c>
      <c r="CU27" s="76">
        <f t="shared" si="12"/>
        <v>0</v>
      </c>
      <c r="CV27" s="76">
        <f t="shared" si="12"/>
        <v>0</v>
      </c>
      <c r="CW27" s="76">
        <f t="shared" si="12"/>
        <v>0</v>
      </c>
      <c r="CX27" s="76">
        <f t="shared" si="12"/>
        <v>0</v>
      </c>
      <c r="CY27" s="72"/>
      <c r="CZ27" s="72"/>
    </row>
    <row r="28" spans="1:104" x14ac:dyDescent="0.2">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c r="CF28" s="72"/>
      <c r="CG28" s="72"/>
      <c r="CH28" s="72"/>
      <c r="CI28" s="72"/>
      <c r="CJ28" s="72"/>
      <c r="CK28" s="72"/>
      <c r="CL28" s="72"/>
      <c r="CM28" s="72"/>
      <c r="CN28" s="72"/>
      <c r="CO28" s="72"/>
      <c r="CP28" s="72"/>
      <c r="CQ28" s="72"/>
      <c r="CR28" s="72"/>
      <c r="CS28" s="72"/>
      <c r="CT28" s="72"/>
      <c r="CU28" s="72"/>
      <c r="CV28" s="72"/>
      <c r="CW28" s="72"/>
      <c r="CX28" s="72"/>
      <c r="CY28" s="72"/>
      <c r="CZ28" s="72"/>
    </row>
    <row r="29" spans="1:104" x14ac:dyDescent="0.2">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c r="CD29" s="72"/>
      <c r="CE29" s="72"/>
      <c r="CF29" s="72"/>
      <c r="CG29" s="72"/>
      <c r="CH29" s="72"/>
      <c r="CI29" s="72"/>
      <c r="CJ29" s="72"/>
      <c r="CK29" s="72"/>
      <c r="CL29" s="72"/>
      <c r="CM29" s="72"/>
      <c r="CN29" s="72"/>
      <c r="CO29" s="72"/>
      <c r="CP29" s="72"/>
      <c r="CQ29" s="72"/>
      <c r="CR29" s="72"/>
      <c r="CS29" s="72"/>
      <c r="CT29" s="72"/>
      <c r="CU29" s="72"/>
      <c r="CV29" s="72"/>
      <c r="CW29" s="72"/>
      <c r="CX29" s="72"/>
      <c r="CY29" s="72"/>
      <c r="CZ29" s="72"/>
    </row>
    <row r="30" spans="1:104" x14ac:dyDescent="0.2">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72"/>
      <c r="CZ30" s="72"/>
    </row>
    <row r="31" spans="1:104" x14ac:dyDescent="0.2">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row>
    <row r="32" spans="1:104" x14ac:dyDescent="0.2">
      <c r="A32" s="72"/>
      <c r="B32" s="72"/>
      <c r="C32" s="72"/>
      <c r="D32" s="72"/>
      <c r="E32" s="72"/>
      <c r="F32" s="72"/>
      <c r="G32" s="72"/>
      <c r="H32" s="72"/>
      <c r="I32" s="72"/>
      <c r="J32" s="73"/>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c r="CD32" s="72"/>
      <c r="CE32" s="72"/>
      <c r="CF32" s="72"/>
      <c r="CG32" s="72"/>
      <c r="CH32" s="72"/>
      <c r="CI32" s="72"/>
      <c r="CJ32" s="72"/>
      <c r="CK32" s="72"/>
      <c r="CL32" s="72"/>
      <c r="CM32" s="72"/>
      <c r="CN32" s="72"/>
      <c r="CO32" s="72"/>
      <c r="CP32" s="72"/>
      <c r="CQ32" s="72"/>
      <c r="CR32" s="72"/>
      <c r="CS32" s="72"/>
      <c r="CT32" s="72"/>
      <c r="CU32" s="72"/>
      <c r="CV32" s="72"/>
      <c r="CW32" s="72"/>
      <c r="CX32" s="72"/>
      <c r="CY32" s="72"/>
      <c r="CZ32" s="72"/>
    </row>
    <row r="33" spans="1:104" x14ac:dyDescent="0.2">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72"/>
      <c r="CU33" s="72"/>
      <c r="CV33" s="72"/>
      <c r="CW33" s="72"/>
      <c r="CX33" s="72"/>
      <c r="CY33" s="72"/>
      <c r="CZ33" s="72"/>
    </row>
    <row r="34" spans="1:104" x14ac:dyDescent="0.2">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c r="CD34" s="72"/>
      <c r="CE34" s="72"/>
      <c r="CF34" s="72"/>
      <c r="CG34" s="72"/>
      <c r="CH34" s="72"/>
      <c r="CI34" s="72"/>
      <c r="CJ34" s="72"/>
      <c r="CK34" s="72"/>
      <c r="CL34" s="72"/>
      <c r="CM34" s="72"/>
      <c r="CN34" s="72"/>
      <c r="CO34" s="72"/>
      <c r="CP34" s="72"/>
      <c r="CQ34" s="72"/>
      <c r="CR34" s="72"/>
      <c r="CS34" s="72"/>
      <c r="CT34" s="72"/>
      <c r="CU34" s="72"/>
      <c r="CV34" s="72"/>
      <c r="CW34" s="72"/>
      <c r="CX34" s="72"/>
      <c r="CY34" s="72"/>
      <c r="CZ34" s="72"/>
    </row>
    <row r="35" spans="1:104" ht="14.25" customHeight="1" x14ac:dyDescent="0.2">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c r="CD35" s="72"/>
      <c r="CE35" s="72"/>
      <c r="CF35" s="72"/>
      <c r="CG35" s="72"/>
      <c r="CH35" s="72"/>
      <c r="CI35" s="72"/>
      <c r="CJ35" s="72"/>
      <c r="CK35" s="72"/>
      <c r="CL35" s="72"/>
      <c r="CM35" s="72"/>
      <c r="CN35" s="72"/>
      <c r="CO35" s="72"/>
      <c r="CP35" s="72"/>
      <c r="CQ35" s="72"/>
      <c r="CR35" s="72"/>
      <c r="CS35" s="72"/>
      <c r="CT35" s="72"/>
      <c r="CU35" s="72"/>
      <c r="CV35" s="72"/>
      <c r="CW35" s="72"/>
      <c r="CX35" s="72"/>
      <c r="CY35" s="72"/>
      <c r="CZ35" s="72"/>
    </row>
    <row r="36" spans="1:104" x14ac:dyDescent="0.2">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72"/>
      <c r="CZ36" s="72"/>
    </row>
    <row r="37" spans="1:104" x14ac:dyDescent="0.2">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c r="CD37" s="72"/>
      <c r="CE37" s="72"/>
      <c r="CF37" s="72"/>
      <c r="CG37" s="72"/>
      <c r="CH37" s="72"/>
      <c r="CI37" s="72"/>
      <c r="CJ37" s="72"/>
      <c r="CK37" s="72"/>
      <c r="CL37" s="72"/>
      <c r="CM37" s="72"/>
      <c r="CN37" s="72"/>
      <c r="CO37" s="72"/>
      <c r="CP37" s="72"/>
      <c r="CQ37" s="72"/>
      <c r="CR37" s="72"/>
      <c r="CS37" s="72"/>
      <c r="CT37" s="72"/>
      <c r="CU37" s="72"/>
      <c r="CV37" s="72"/>
      <c r="CW37" s="72"/>
      <c r="CX37" s="72"/>
      <c r="CY37" s="72"/>
      <c r="CZ37" s="72"/>
    </row>
    <row r="38" spans="1:104" x14ac:dyDescent="0.2">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row>
    <row r="39" spans="1:104" x14ac:dyDescent="0.2">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72"/>
      <c r="CZ39" s="72"/>
    </row>
  </sheetData>
  <sheetProtection sheet="1" objects="1" selectLockedCells="1"/>
  <mergeCells count="1">
    <mergeCell ref="B6:B7"/>
  </mergeCells>
  <phoneticPr fontId="3" type="noConversion"/>
  <pageMargins left="0.78740157499999996" right="0.78740157499999996" top="0.984251969" bottom="0.984251969" header="0.49212598499999999" footer="0.49212598499999999"/>
  <pageSetup paperSize="9"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4"/>
  <dimension ref="A5:P30"/>
  <sheetViews>
    <sheetView showGridLines="0" zoomScaleNormal="100" workbookViewId="0">
      <selection activeCell="P12" sqref="P12"/>
    </sheetView>
  </sheetViews>
  <sheetFormatPr defaultColWidth="9.140625" defaultRowHeight="12.75" x14ac:dyDescent="0.2"/>
  <cols>
    <col min="1" max="1" width="4.42578125" style="54" customWidth="1"/>
    <col min="2" max="2" width="12.28515625" style="54" customWidth="1"/>
    <col min="3" max="3" width="13.140625" style="54" bestFit="1" customWidth="1"/>
    <col min="4" max="4" width="12.140625" style="54" customWidth="1"/>
    <col min="5" max="5" width="25.5703125" style="54" customWidth="1"/>
    <col min="6" max="6" width="4.7109375" style="54" customWidth="1"/>
    <col min="7" max="7" width="12.5703125" style="54" customWidth="1"/>
    <col min="8" max="8" width="21.28515625" style="54" customWidth="1"/>
    <col min="9" max="9" width="11" style="54" customWidth="1"/>
    <col min="10" max="10" width="18.85546875" style="54" customWidth="1"/>
    <col min="11" max="11" width="3.42578125" style="54" customWidth="1"/>
    <col min="12" max="12" width="9.140625" style="54"/>
    <col min="13" max="13" width="10.28515625" style="54" customWidth="1"/>
    <col min="14" max="14" width="11.28515625" style="54" customWidth="1"/>
    <col min="15" max="15" width="12.7109375" style="54" customWidth="1"/>
    <col min="16" max="16" width="24.42578125" style="54" customWidth="1"/>
    <col min="17" max="16384" width="9.140625" style="54"/>
  </cols>
  <sheetData>
    <row r="5" spans="1:16" x14ac:dyDescent="0.2">
      <c r="B5" s="78"/>
    </row>
    <row r="6" spans="1:16" x14ac:dyDescent="0.2">
      <c r="B6" s="91" t="s">
        <v>39</v>
      </c>
      <c r="C6" s="90">
        <f ca="1">'FLUXO PROJETADO'!C6</f>
        <v>45356</v>
      </c>
      <c r="D6" s="88"/>
      <c r="E6" s="88"/>
      <c r="G6" s="94" t="s">
        <v>50</v>
      </c>
      <c r="H6" s="94"/>
      <c r="I6" s="92"/>
      <c r="J6" s="92"/>
      <c r="L6" s="94" t="s">
        <v>86</v>
      </c>
    </row>
    <row r="7" spans="1:16" ht="12.75" customHeight="1" x14ac:dyDescent="0.2">
      <c r="D7" s="98" t="s">
        <v>99</v>
      </c>
      <c r="E7" s="99">
        <f>MEMÓRIA!G39</f>
        <v>0</v>
      </c>
      <c r="G7" s="102"/>
      <c r="H7" s="102"/>
      <c r="I7" s="103" t="s">
        <v>92</v>
      </c>
      <c r="J7" s="106">
        <f>DADOS!D22</f>
        <v>0</v>
      </c>
      <c r="M7" s="93"/>
      <c r="N7" s="95"/>
      <c r="O7" s="107" t="s">
        <v>89</v>
      </c>
      <c r="P7" s="106">
        <f>IF(MEMÓRIA!H26&lt;0,0,(RESULTADO!E8/30)*MEMÓRIA!H26)</f>
        <v>0</v>
      </c>
    </row>
    <row r="8" spans="1:16" ht="12.75" customHeight="1" x14ac:dyDescent="0.2">
      <c r="D8" s="100" t="s">
        <v>100</v>
      </c>
      <c r="E8" s="99">
        <f>SUM(MEMÓRIA!F4:F5)</f>
        <v>0</v>
      </c>
      <c r="G8" s="102"/>
      <c r="H8" s="102"/>
      <c r="I8" s="103" t="s">
        <v>93</v>
      </c>
      <c r="J8" s="106">
        <f>DADOS!D23</f>
        <v>0</v>
      </c>
      <c r="N8" s="92"/>
      <c r="O8" s="108" t="s">
        <v>85</v>
      </c>
      <c r="P8" s="106">
        <f>DADOS!D23</f>
        <v>0</v>
      </c>
    </row>
    <row r="9" spans="1:16" ht="15" customHeight="1" x14ac:dyDescent="0.2">
      <c r="C9" s="131" t="s">
        <v>97</v>
      </c>
      <c r="D9" s="132"/>
      <c r="E9" s="127">
        <f>E7-E8</f>
        <v>0</v>
      </c>
      <c r="G9" s="102"/>
      <c r="H9" s="104"/>
      <c r="I9" s="105" t="s">
        <v>94</v>
      </c>
      <c r="J9" s="106">
        <f>SUM(J7:J8)</f>
        <v>0</v>
      </c>
      <c r="M9" s="134" t="s">
        <v>107</v>
      </c>
      <c r="N9" s="134"/>
      <c r="O9" s="135"/>
      <c r="P9" s="119">
        <f>IF(P7-P8&lt;0,0,P7-P8)</f>
        <v>0</v>
      </c>
    </row>
    <row r="10" spans="1:16" ht="15" customHeight="1" x14ac:dyDescent="0.2">
      <c r="C10" s="129"/>
      <c r="D10" s="133"/>
      <c r="E10" s="128"/>
      <c r="G10" s="126" t="s">
        <v>95</v>
      </c>
      <c r="H10" s="126"/>
      <c r="I10" s="126"/>
      <c r="J10" s="125">
        <f>IF(J9=0,0,E9/$J$9)</f>
        <v>0</v>
      </c>
      <c r="L10" s="89"/>
      <c r="M10" s="136"/>
      <c r="N10" s="136"/>
      <c r="O10" s="137"/>
      <c r="P10" s="119"/>
    </row>
    <row r="11" spans="1:16" ht="15" customHeight="1" x14ac:dyDescent="0.2">
      <c r="C11" s="129" t="s">
        <v>98</v>
      </c>
      <c r="D11" s="129"/>
      <c r="E11" s="125">
        <f>IF(E7=0,0,E9/E7)</f>
        <v>0</v>
      </c>
      <c r="G11" s="126"/>
      <c r="H11" s="126"/>
      <c r="I11" s="126"/>
      <c r="J11" s="125"/>
    </row>
    <row r="12" spans="1:16" ht="15" customHeight="1" x14ac:dyDescent="0.2">
      <c r="C12" s="130"/>
      <c r="D12" s="130"/>
      <c r="E12" s="125"/>
      <c r="G12" s="121" t="s">
        <v>96</v>
      </c>
      <c r="H12" s="121"/>
      <c r="I12" s="122"/>
      <c r="J12" s="120">
        <f>IF(E9=0,0,(J9/RESULTADO!E9)/12)</f>
        <v>0</v>
      </c>
      <c r="L12" s="96"/>
      <c r="M12" s="96"/>
      <c r="N12" s="96"/>
      <c r="O12" s="100" t="s">
        <v>91</v>
      </c>
      <c r="P12" s="101">
        <v>0</v>
      </c>
    </row>
    <row r="13" spans="1:16" ht="15" customHeight="1" x14ac:dyDescent="0.2">
      <c r="G13" s="123"/>
      <c r="H13" s="123"/>
      <c r="I13" s="124"/>
      <c r="J13" s="120"/>
      <c r="L13" s="97"/>
      <c r="M13" s="97"/>
      <c r="N13" s="97"/>
      <c r="O13" s="98" t="s">
        <v>90</v>
      </c>
      <c r="P13" s="101">
        <v>0</v>
      </c>
    </row>
    <row r="14" spans="1:16" ht="12.75" customHeight="1" x14ac:dyDescent="0.2">
      <c r="J14" s="93"/>
      <c r="L14" s="96"/>
      <c r="M14" s="96"/>
      <c r="N14" s="96"/>
      <c r="O14" s="96"/>
      <c r="P14" s="96"/>
    </row>
    <row r="15" spans="1:16" ht="12.75" customHeight="1" x14ac:dyDescent="0.2">
      <c r="A15" s="78"/>
    </row>
    <row r="16" spans="1:16" x14ac:dyDescent="0.2">
      <c r="A16" s="78"/>
    </row>
    <row r="17" spans="1:5" x14ac:dyDescent="0.2">
      <c r="A17" s="78"/>
    </row>
    <row r="18" spans="1:5" x14ac:dyDescent="0.2">
      <c r="A18" s="78"/>
    </row>
    <row r="19" spans="1:5" x14ac:dyDescent="0.2">
      <c r="A19" s="78"/>
    </row>
    <row r="20" spans="1:5" x14ac:dyDescent="0.2">
      <c r="A20" s="78"/>
    </row>
    <row r="21" spans="1:5" x14ac:dyDescent="0.2">
      <c r="A21" s="78"/>
      <c r="B21" s="78"/>
      <c r="C21" s="78"/>
      <c r="D21" s="78"/>
      <c r="E21" s="78"/>
    </row>
    <row r="22" spans="1:5" x14ac:dyDescent="0.2">
      <c r="A22" s="78"/>
      <c r="B22" s="78"/>
    </row>
    <row r="23" spans="1:5" x14ac:dyDescent="0.2">
      <c r="A23" s="78"/>
      <c r="B23" s="78"/>
    </row>
    <row r="24" spans="1:5" x14ac:dyDescent="0.2">
      <c r="A24" s="78"/>
      <c r="B24" s="78"/>
    </row>
    <row r="25" spans="1:5" x14ac:dyDescent="0.2">
      <c r="A25" s="78"/>
      <c r="B25" s="78"/>
      <c r="C25" s="78"/>
      <c r="D25" s="78"/>
      <c r="E25" s="78"/>
    </row>
    <row r="26" spans="1:5" x14ac:dyDescent="0.2">
      <c r="A26" s="78"/>
      <c r="B26" s="78"/>
      <c r="C26" s="78"/>
      <c r="D26" s="78"/>
      <c r="E26" s="78"/>
    </row>
    <row r="27" spans="1:5" x14ac:dyDescent="0.2">
      <c r="A27" s="78"/>
      <c r="B27" s="78"/>
    </row>
    <row r="28" spans="1:5" x14ac:dyDescent="0.2">
      <c r="A28" s="78"/>
      <c r="B28" s="78"/>
    </row>
    <row r="29" spans="1:5" x14ac:dyDescent="0.2">
      <c r="A29" s="78"/>
      <c r="B29" s="78"/>
    </row>
    <row r="30" spans="1:5" x14ac:dyDescent="0.2">
      <c r="A30" s="78"/>
      <c r="B30" s="78"/>
      <c r="C30" s="78"/>
      <c r="D30" s="78"/>
      <c r="E30" s="78"/>
    </row>
  </sheetData>
  <sheetProtection sheet="1" objects="1" selectLockedCells="1"/>
  <mergeCells count="10">
    <mergeCell ref="E9:E10"/>
    <mergeCell ref="E11:E12"/>
    <mergeCell ref="C11:D12"/>
    <mergeCell ref="C9:D10"/>
    <mergeCell ref="M9:O10"/>
    <mergeCell ref="P9:P10"/>
    <mergeCell ref="J12:J13"/>
    <mergeCell ref="G12:I13"/>
    <mergeCell ref="J10:J11"/>
    <mergeCell ref="G10:I11"/>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73091-5E2A-47AC-B3F2-3E374864DE65}">
  <sheetPr codeName="Planilha5"/>
  <dimension ref="C6:F57"/>
  <sheetViews>
    <sheetView showGridLines="0" zoomScale="130" zoomScaleNormal="130" workbookViewId="0">
      <selection activeCell="D9" sqref="D9"/>
    </sheetView>
  </sheetViews>
  <sheetFormatPr defaultColWidth="9.140625" defaultRowHeight="12.75" x14ac:dyDescent="0.2"/>
  <cols>
    <col min="1" max="1" width="5.140625" style="54" customWidth="1"/>
    <col min="2" max="2" width="8.28515625" style="54" customWidth="1"/>
    <col min="3" max="3" width="45.85546875" style="54" customWidth="1"/>
    <col min="4" max="4" width="23.28515625" style="54" customWidth="1"/>
    <col min="5" max="5" width="22.7109375" style="54" bestFit="1" customWidth="1"/>
    <col min="6" max="6" width="92.5703125" style="54" bestFit="1" customWidth="1"/>
    <col min="7" max="16384" width="9.140625" style="54"/>
  </cols>
  <sheetData>
    <row r="6" spans="3:6" x14ac:dyDescent="0.2">
      <c r="C6" s="109"/>
      <c r="E6" s="109"/>
    </row>
    <row r="7" spans="3:6" x14ac:dyDescent="0.2">
      <c r="C7" s="138" t="s">
        <v>46</v>
      </c>
      <c r="D7" s="138"/>
      <c r="F7" s="110"/>
    </row>
    <row r="8" spans="3:6" x14ac:dyDescent="0.2">
      <c r="C8" s="112" t="s">
        <v>45</v>
      </c>
      <c r="D8" s="113">
        <v>110000</v>
      </c>
    </row>
    <row r="9" spans="3:6" x14ac:dyDescent="0.2">
      <c r="C9" s="112" t="s">
        <v>44</v>
      </c>
      <c r="D9" s="113">
        <v>123000</v>
      </c>
    </row>
    <row r="10" spans="3:6" x14ac:dyDescent="0.2">
      <c r="C10" s="112" t="s">
        <v>31</v>
      </c>
      <c r="D10" s="113">
        <v>88000</v>
      </c>
      <c r="E10" s="111"/>
    </row>
    <row r="11" spans="3:6" x14ac:dyDescent="0.2">
      <c r="C11" s="115" t="s">
        <v>24</v>
      </c>
      <c r="D11" s="116">
        <f>D9-D10</f>
        <v>35000</v>
      </c>
    </row>
    <row r="15" spans="3:6" x14ac:dyDescent="0.2">
      <c r="C15" s="109"/>
    </row>
    <row r="16" spans="3:6" x14ac:dyDescent="0.2">
      <c r="C16" s="109"/>
    </row>
    <row r="17" spans="3:6" x14ac:dyDescent="0.2">
      <c r="C17" s="109"/>
    </row>
    <row r="18" spans="3:6" x14ac:dyDescent="0.2">
      <c r="C18" s="109"/>
    </row>
    <row r="19" spans="3:6" x14ac:dyDescent="0.2">
      <c r="C19" s="109"/>
    </row>
    <row r="20" spans="3:6" x14ac:dyDescent="0.2">
      <c r="C20" s="109"/>
    </row>
    <row r="21" spans="3:6" x14ac:dyDescent="0.2">
      <c r="C21" s="109"/>
    </row>
    <row r="25" spans="3:6" x14ac:dyDescent="0.2">
      <c r="F25" s="111"/>
    </row>
    <row r="57" spans="4:4" x14ac:dyDescent="0.2">
      <c r="D57" s="114"/>
    </row>
  </sheetData>
  <sheetProtection sheet="1" objects="1" selectLockedCells="1"/>
  <mergeCells count="1">
    <mergeCell ref="C7:D7"/>
  </mergeCells>
  <pageMargins left="0.511811024" right="0.511811024" top="0.78740157499999996" bottom="0.78740157499999996" header="0.31496062000000002" footer="0.31496062000000002"/>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ilha6"/>
  <dimension ref="A1"/>
  <sheetViews>
    <sheetView showGridLines="0" zoomScale="130" zoomScaleNormal="130" workbookViewId="0">
      <selection activeCell="H12" sqref="H12"/>
    </sheetView>
  </sheetViews>
  <sheetFormatPr defaultRowHeight="12.75" x14ac:dyDescent="0.2"/>
  <sheetData/>
  <sheetProtection sheet="1" objects="1" scenarios="1"/>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7"/>
  <dimension ref="A1:I71"/>
  <sheetViews>
    <sheetView showGridLines="0" topLeftCell="A16" workbookViewId="0">
      <selection activeCell="D31" sqref="D31"/>
    </sheetView>
  </sheetViews>
  <sheetFormatPr defaultRowHeight="12.75" x14ac:dyDescent="0.2"/>
  <cols>
    <col min="1" max="1" width="28.42578125" bestFit="1" customWidth="1"/>
    <col min="2" max="2" width="13.140625" bestFit="1" customWidth="1"/>
    <col min="3" max="3" width="35.7109375" bestFit="1" customWidth="1"/>
    <col min="4" max="4" width="6.140625" bestFit="1" customWidth="1"/>
    <col min="6" max="6" width="13.140625" bestFit="1" customWidth="1"/>
    <col min="7" max="7" width="40.28515625" bestFit="1" customWidth="1"/>
    <col min="8" max="8" width="39.42578125" bestFit="1" customWidth="1"/>
    <col min="9" max="9" width="7" bestFit="1" customWidth="1"/>
    <col min="10" max="10" width="6.140625" bestFit="1" customWidth="1"/>
    <col min="11" max="11" width="31.140625" bestFit="1" customWidth="1"/>
    <col min="12" max="12" width="13.140625" bestFit="1" customWidth="1"/>
  </cols>
  <sheetData>
    <row r="1" spans="1:6" x14ac:dyDescent="0.2">
      <c r="A1" s="9"/>
    </row>
    <row r="4" spans="1:6" x14ac:dyDescent="0.2">
      <c r="A4" s="24" t="s">
        <v>5</v>
      </c>
      <c r="E4" s="22" t="s">
        <v>29</v>
      </c>
      <c r="F4" s="7">
        <f>MEMÓRIA!H39</f>
        <v>0</v>
      </c>
    </row>
    <row r="5" spans="1:6" x14ac:dyDescent="0.2">
      <c r="A5" s="27">
        <f>DADOS!D13*DADOS!E13*RESULTADO!$E$7</f>
        <v>0</v>
      </c>
      <c r="E5" s="22" t="s">
        <v>30</v>
      </c>
      <c r="F5" s="7">
        <f>MEMÓRIA!A10+DADOS!D20</f>
        <v>0</v>
      </c>
    </row>
    <row r="6" spans="1:6" x14ac:dyDescent="0.2">
      <c r="A6" s="27">
        <f>DADOS!D14*DADOS!E14*RESULTADO!$E$7</f>
        <v>0</v>
      </c>
    </row>
    <row r="7" spans="1:6" x14ac:dyDescent="0.2">
      <c r="A7" s="27">
        <f>DADOS!D15*DADOS!E15*RESULTADO!$E$7</f>
        <v>0</v>
      </c>
    </row>
    <row r="8" spans="1:6" x14ac:dyDescent="0.2">
      <c r="A8" s="27">
        <f>DADOS!D16*DADOS!E16*RESULTADO!$E$7</f>
        <v>0</v>
      </c>
    </row>
    <row r="9" spans="1:6" x14ac:dyDescent="0.2">
      <c r="A9" s="27">
        <f>DADOS!D17*DADOS!E17*RESULTADO!$E$7</f>
        <v>0</v>
      </c>
    </row>
    <row r="10" spans="1:6" x14ac:dyDescent="0.2">
      <c r="A10" s="30">
        <f>SUM(A5:A9)</f>
        <v>0</v>
      </c>
    </row>
    <row r="14" spans="1:6" x14ac:dyDescent="0.2">
      <c r="A14" s="1" t="e">
        <f>DADOS!D20/RESULTADO!E7</f>
        <v>#DIV/0!</v>
      </c>
    </row>
    <row r="16" spans="1:6" ht="13.5" thickBot="1" x14ac:dyDescent="0.25">
      <c r="A16" s="33" t="s">
        <v>4</v>
      </c>
      <c r="B16" s="34"/>
      <c r="C16" s="5" t="e">
        <f>MEMÓRIA!A10/RESULTADO!E7</f>
        <v>#DIV/0!</v>
      </c>
    </row>
    <row r="20" spans="1:9" ht="13.5" thickBot="1" x14ac:dyDescent="0.25"/>
    <row r="21" spans="1:9" x14ac:dyDescent="0.2">
      <c r="G21" s="139" t="s">
        <v>15</v>
      </c>
      <c r="H21" s="140"/>
      <c r="I21" s="141"/>
    </row>
    <row r="22" spans="1:9" x14ac:dyDescent="0.2">
      <c r="G22" s="8" t="s">
        <v>16</v>
      </c>
      <c r="H22" s="9"/>
      <c r="I22" s="10"/>
    </row>
    <row r="23" spans="1:9" x14ac:dyDescent="0.2">
      <c r="G23" s="8" t="s">
        <v>0</v>
      </c>
      <c r="H23" s="11">
        <f>MEMÓRIA!B55</f>
        <v>0</v>
      </c>
      <c r="I23" s="12" t="s">
        <v>3</v>
      </c>
    </row>
    <row r="24" spans="1:9" x14ac:dyDescent="0.2">
      <c r="A24" s="35"/>
      <c r="B24" s="35"/>
      <c r="C24" s="35"/>
      <c r="D24" s="35"/>
      <c r="G24" s="8" t="s">
        <v>1</v>
      </c>
      <c r="H24" s="11">
        <f>MEMÓRIA!D28</f>
        <v>0</v>
      </c>
      <c r="I24" s="12" t="s">
        <v>3</v>
      </c>
    </row>
    <row r="25" spans="1:9" x14ac:dyDescent="0.2">
      <c r="A25" s="36" t="s">
        <v>6</v>
      </c>
      <c r="B25" s="36" t="s">
        <v>8</v>
      </c>
      <c r="C25" s="36" t="s">
        <v>7</v>
      </c>
      <c r="D25" s="36" t="s">
        <v>3</v>
      </c>
      <c r="E25" s="52" t="s">
        <v>14</v>
      </c>
      <c r="G25" s="13" t="s">
        <v>2</v>
      </c>
      <c r="H25" s="14">
        <f>MEMÓRIA!D31</f>
        <v>0</v>
      </c>
      <c r="I25" s="15" t="s">
        <v>3</v>
      </c>
    </row>
    <row r="26" spans="1:9" x14ac:dyDescent="0.2">
      <c r="A26" s="37" t="s">
        <v>20</v>
      </c>
      <c r="B26" s="38">
        <f>MEMÓRIA!F4</f>
        <v>0</v>
      </c>
      <c r="C26" s="2">
        <f>IF(RESULTADO!E7=0,0,B26/B28)</f>
        <v>0</v>
      </c>
      <c r="D26" s="38">
        <f>B71</f>
        <v>0</v>
      </c>
      <c r="E26" s="4">
        <f>IF(RESULTADO!E8=0,0,MEMÓRIA!F4/RESULTADO!E8)</f>
        <v>0</v>
      </c>
      <c r="G26" s="16" t="s">
        <v>11</v>
      </c>
      <c r="H26" s="17">
        <f>H23+H25-H24</f>
        <v>0</v>
      </c>
      <c r="I26" s="12" t="s">
        <v>3</v>
      </c>
    </row>
    <row r="27" spans="1:9" x14ac:dyDescent="0.2">
      <c r="A27" s="37" t="s">
        <v>21</v>
      </c>
      <c r="B27" s="39">
        <f>MEMÓRIA!F5</f>
        <v>0</v>
      </c>
      <c r="C27" s="3">
        <f>IF(MEMÓRIA!F4=0,0,B27/B28)</f>
        <v>0</v>
      </c>
      <c r="D27" s="40">
        <v>15</v>
      </c>
      <c r="E27" s="4">
        <f>IF(RESULTADO!E8=0,0,MEMÓRIA!F5/RESULTADO!E8)</f>
        <v>0</v>
      </c>
    </row>
    <row r="28" spans="1:9" x14ac:dyDescent="0.2">
      <c r="A28" s="35"/>
      <c r="B28" s="38">
        <f>SUM(B26:B27)</f>
        <v>0</v>
      </c>
      <c r="C28" s="37" t="s">
        <v>9</v>
      </c>
      <c r="D28" s="38">
        <f>SUMPRODUCT(C26:C27,D26:D27)</f>
        <v>0</v>
      </c>
    </row>
    <row r="31" spans="1:9" x14ac:dyDescent="0.2">
      <c r="C31" s="31" t="s">
        <v>10</v>
      </c>
      <c r="D31" s="32">
        <f>SUMPRODUCT(DADOS!D56:D60,DADOS!C56:C60)</f>
        <v>0</v>
      </c>
      <c r="G31" s="18" t="s">
        <v>38</v>
      </c>
      <c r="H31" s="18" t="s">
        <v>37</v>
      </c>
      <c r="I31" s="18" t="s">
        <v>36</v>
      </c>
    </row>
    <row r="32" spans="1:9" x14ac:dyDescent="0.2">
      <c r="G32" s="7">
        <f>DADOS!D8</f>
        <v>0</v>
      </c>
      <c r="H32" s="7">
        <f>DADOS!D9</f>
        <v>0</v>
      </c>
    </row>
    <row r="33" spans="1:9" x14ac:dyDescent="0.2">
      <c r="G33" s="7">
        <f>DADOS!E8</f>
        <v>0</v>
      </c>
      <c r="H33" s="7">
        <f>DADOS!E9</f>
        <v>0</v>
      </c>
    </row>
    <row r="34" spans="1:9" x14ac:dyDescent="0.2">
      <c r="A34" s="41" t="s">
        <v>27</v>
      </c>
      <c r="B34" s="42" t="s">
        <v>34</v>
      </c>
      <c r="C34" s="42" t="s">
        <v>35</v>
      </c>
      <c r="G34" s="19">
        <f>SUM(G32:G33)</f>
        <v>0</v>
      </c>
      <c r="H34" s="19">
        <f>SUM(H32:H33)</f>
        <v>0</v>
      </c>
      <c r="I34" s="6">
        <f>IF(G34=0,0,H34/G34)</f>
        <v>0</v>
      </c>
    </row>
    <row r="35" spans="1:9" ht="15.75" x14ac:dyDescent="0.25">
      <c r="A35" s="43" t="s">
        <v>17</v>
      </c>
      <c r="B35" s="44">
        <v>1</v>
      </c>
      <c r="C35" s="45">
        <f>B35+(B35*RESULTADO!$P$12)</f>
        <v>1</v>
      </c>
    </row>
    <row r="36" spans="1:9" ht="15.75" x14ac:dyDescent="0.25">
      <c r="A36" s="46" t="s">
        <v>28</v>
      </c>
      <c r="B36" s="47">
        <v>1</v>
      </c>
      <c r="C36" s="48">
        <f>B36+(B36*RESULTADO!$P$12)</f>
        <v>1</v>
      </c>
      <c r="G36" s="18" t="s">
        <v>32</v>
      </c>
      <c r="H36" s="18" t="s">
        <v>33</v>
      </c>
      <c r="I36" s="18" t="s">
        <v>36</v>
      </c>
    </row>
    <row r="37" spans="1:9" ht="15" x14ac:dyDescent="0.25">
      <c r="A37" s="49" t="s">
        <v>4</v>
      </c>
      <c r="B37" s="50"/>
      <c r="C37" s="51"/>
      <c r="G37" s="20">
        <f>(G32+(G32*RESULTADO!$P$13))*MEMÓRIA!C35</f>
        <v>0</v>
      </c>
      <c r="H37" s="20">
        <f>H32*MEMÓRIA!C35</f>
        <v>0</v>
      </c>
    </row>
    <row r="38" spans="1:9" ht="15" x14ac:dyDescent="0.25">
      <c r="G38" s="20">
        <f>(G33+(G33*RESULTADO!$P$13))*MEMÓRIA!C36</f>
        <v>0</v>
      </c>
      <c r="H38" s="20">
        <f>H33*MEMÓRIA!C36</f>
        <v>0</v>
      </c>
    </row>
    <row r="39" spans="1:9" x14ac:dyDescent="0.2">
      <c r="G39" s="19">
        <f>SUM(G37:G38)</f>
        <v>0</v>
      </c>
      <c r="H39" s="21">
        <f>SUM(H37:H38)</f>
        <v>0</v>
      </c>
      <c r="I39" s="6">
        <f>IF(G39=0,0,H39/G39)</f>
        <v>0</v>
      </c>
    </row>
    <row r="42" spans="1:9" x14ac:dyDescent="0.2">
      <c r="A42" s="31" t="s">
        <v>27</v>
      </c>
      <c r="B42" s="23" t="s">
        <v>3</v>
      </c>
    </row>
    <row r="43" spans="1:9" x14ac:dyDescent="0.2">
      <c r="A43" s="25">
        <f>DADOS!D28*$B$26</f>
        <v>0</v>
      </c>
      <c r="B43" s="26">
        <v>1</v>
      </c>
    </row>
    <row r="44" spans="1:9" x14ac:dyDescent="0.2">
      <c r="A44" s="53">
        <f>DADOS!D29*$B$26</f>
        <v>0</v>
      </c>
      <c r="B44" s="26">
        <v>30</v>
      </c>
      <c r="F44">
        <v>30</v>
      </c>
      <c r="G44">
        <v>30</v>
      </c>
    </row>
    <row r="45" spans="1:9" x14ac:dyDescent="0.2">
      <c r="A45" s="53">
        <f>DADOS!D30*$B$26</f>
        <v>0</v>
      </c>
      <c r="B45" s="26">
        <v>45</v>
      </c>
      <c r="F45">
        <v>60</v>
      </c>
      <c r="G45">
        <f>AVERAGE(F44:F45)</f>
        <v>45</v>
      </c>
    </row>
    <row r="46" spans="1:9" x14ac:dyDescent="0.2">
      <c r="A46" s="53">
        <f>DADOS!D31*$B$26</f>
        <v>0</v>
      </c>
      <c r="B46" s="26">
        <v>60</v>
      </c>
      <c r="F46">
        <v>90</v>
      </c>
      <c r="G46">
        <f>AVERAGE(F44:F46)</f>
        <v>60</v>
      </c>
    </row>
    <row r="47" spans="1:9" x14ac:dyDescent="0.2">
      <c r="A47" s="53">
        <f>DADOS!D32*$B$26</f>
        <v>0</v>
      </c>
      <c r="B47" s="26">
        <v>75</v>
      </c>
      <c r="F47">
        <v>120</v>
      </c>
      <c r="G47">
        <f>AVERAGE(F44:F47)</f>
        <v>75</v>
      </c>
    </row>
    <row r="48" spans="1:9" x14ac:dyDescent="0.2">
      <c r="A48" s="53">
        <f>DADOS!D33*$B$26</f>
        <v>0</v>
      </c>
      <c r="B48" s="26">
        <v>90</v>
      </c>
      <c r="F48">
        <v>150</v>
      </c>
      <c r="G48">
        <f>AVERAGE(F44:F48)</f>
        <v>90</v>
      </c>
    </row>
    <row r="49" spans="1:7" x14ac:dyDescent="0.2">
      <c r="A49" s="53">
        <f>DADOS!D34*$B$26</f>
        <v>0</v>
      </c>
      <c r="B49" s="26">
        <v>105</v>
      </c>
      <c r="F49">
        <v>180</v>
      </c>
      <c r="G49">
        <f>AVERAGE(F44:F49)</f>
        <v>105</v>
      </c>
    </row>
    <row r="50" spans="1:7" x14ac:dyDescent="0.2">
      <c r="A50" s="53">
        <f>DADOS!D35*$B$26</f>
        <v>0</v>
      </c>
      <c r="B50" s="26">
        <v>120</v>
      </c>
      <c r="F50">
        <v>210</v>
      </c>
      <c r="G50">
        <f>AVERAGE(F44:F50)</f>
        <v>120</v>
      </c>
    </row>
    <row r="51" spans="1:7" x14ac:dyDescent="0.2">
      <c r="A51" s="53">
        <f>DADOS!D36*$B$26</f>
        <v>0</v>
      </c>
      <c r="B51" s="26">
        <v>135</v>
      </c>
      <c r="F51">
        <v>240</v>
      </c>
      <c r="G51">
        <f>AVERAGE(F44:F51)</f>
        <v>135</v>
      </c>
    </row>
    <row r="52" spans="1:7" x14ac:dyDescent="0.2">
      <c r="A52" s="53">
        <f>DADOS!D37*$B$26</f>
        <v>0</v>
      </c>
      <c r="B52" s="26">
        <v>150</v>
      </c>
      <c r="F52">
        <v>270</v>
      </c>
      <c r="G52">
        <f>AVERAGE(F44:F52)</f>
        <v>150</v>
      </c>
    </row>
    <row r="53" spans="1:7" x14ac:dyDescent="0.2">
      <c r="A53" s="53">
        <f>DADOS!D38*$B$26</f>
        <v>0</v>
      </c>
      <c r="B53" s="26">
        <v>165</v>
      </c>
      <c r="F53">
        <v>300</v>
      </c>
      <c r="G53">
        <f>AVERAGE(F44:F53)</f>
        <v>165</v>
      </c>
    </row>
    <row r="54" spans="1:7" x14ac:dyDescent="0.2">
      <c r="A54" s="28">
        <f>MEMÓRIA!G39</f>
        <v>0</v>
      </c>
      <c r="B54" s="29"/>
    </row>
    <row r="55" spans="1:7" x14ac:dyDescent="0.2">
      <c r="A55" s="31" t="s">
        <v>26</v>
      </c>
      <c r="B55" s="32">
        <f>SUMPRODUCT(DADOS!D28:D38,B43:B53)</f>
        <v>0</v>
      </c>
    </row>
    <row r="58" spans="1:7" x14ac:dyDescent="0.2">
      <c r="A58" s="31" t="s">
        <v>18</v>
      </c>
      <c r="B58" s="23" t="s">
        <v>3</v>
      </c>
    </row>
    <row r="59" spans="1:7" x14ac:dyDescent="0.2">
      <c r="A59" s="25">
        <f>DADOS!D42*$A$70</f>
        <v>0</v>
      </c>
      <c r="B59" s="26">
        <v>1</v>
      </c>
    </row>
    <row r="60" spans="1:7" x14ac:dyDescent="0.2">
      <c r="A60" s="53">
        <f>DADOS!D43*$A$70</f>
        <v>0</v>
      </c>
      <c r="B60" s="26">
        <v>30</v>
      </c>
    </row>
    <row r="61" spans="1:7" x14ac:dyDescent="0.2">
      <c r="A61" s="53">
        <f>DADOS!D44*$A$70</f>
        <v>0</v>
      </c>
      <c r="B61" s="26">
        <v>45</v>
      </c>
    </row>
    <row r="62" spans="1:7" x14ac:dyDescent="0.2">
      <c r="A62" s="53">
        <f>DADOS!D45*$A$70</f>
        <v>0</v>
      </c>
      <c r="B62" s="26">
        <v>60</v>
      </c>
    </row>
    <row r="63" spans="1:7" x14ac:dyDescent="0.2">
      <c r="A63" s="53">
        <f>DADOS!D46*$A$70</f>
        <v>0</v>
      </c>
      <c r="B63" s="26">
        <v>75</v>
      </c>
    </row>
    <row r="64" spans="1:7" x14ac:dyDescent="0.2">
      <c r="A64" s="53">
        <f>DADOS!D47*$A$70</f>
        <v>0</v>
      </c>
      <c r="B64" s="26">
        <v>90</v>
      </c>
    </row>
    <row r="65" spans="1:2" x14ac:dyDescent="0.2">
      <c r="A65" s="53">
        <f>DADOS!D48*$A$70</f>
        <v>0</v>
      </c>
      <c r="B65" s="26">
        <v>105</v>
      </c>
    </row>
    <row r="66" spans="1:2" x14ac:dyDescent="0.2">
      <c r="A66" s="53">
        <f>DADOS!D49*$A$70</f>
        <v>0</v>
      </c>
      <c r="B66" s="26">
        <v>120</v>
      </c>
    </row>
    <row r="67" spans="1:2" x14ac:dyDescent="0.2">
      <c r="A67" s="53">
        <f>DADOS!D50*$A$70</f>
        <v>0</v>
      </c>
      <c r="B67" s="26">
        <v>135</v>
      </c>
    </row>
    <row r="68" spans="1:2" x14ac:dyDescent="0.2">
      <c r="A68" s="53">
        <f>DADOS!D51*$A$70</f>
        <v>0</v>
      </c>
      <c r="B68" s="26">
        <v>150</v>
      </c>
    </row>
    <row r="69" spans="1:2" x14ac:dyDescent="0.2">
      <c r="A69" s="53">
        <f>DADOS!D52*$A$70</f>
        <v>0</v>
      </c>
      <c r="B69" s="26">
        <v>165</v>
      </c>
    </row>
    <row r="70" spans="1:2" x14ac:dyDescent="0.2">
      <c r="A70" s="28">
        <f>MEMÓRIA!F4</f>
        <v>0</v>
      </c>
      <c r="B70" s="29"/>
    </row>
    <row r="71" spans="1:2" x14ac:dyDescent="0.2">
      <c r="A71" s="31" t="s">
        <v>9</v>
      </c>
      <c r="B71" s="32">
        <f>SUMPRODUCT(DADOS!D42:D52,B59:B69)</f>
        <v>0</v>
      </c>
    </row>
  </sheetData>
  <sheetProtection sheet="1" objects="1" scenarios="1"/>
  <mergeCells count="1">
    <mergeCell ref="G21:I2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INICIO</vt:lpstr>
      <vt:lpstr>DADOS</vt:lpstr>
      <vt:lpstr>FLUXO PROJETADO</vt:lpstr>
      <vt:lpstr>RESULTADO</vt:lpstr>
      <vt:lpstr>GARANTIAS</vt:lpstr>
      <vt:lpstr>GRÁFICOS</vt:lpstr>
      <vt:lpstr>MEMÓRIA</vt:lpstr>
    </vt:vector>
  </TitlesOfParts>
  <Company>Pedacinho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Estacao1</dc:creator>
  <cp:lastModifiedBy>IGOR LEMOS VILLAR</cp:lastModifiedBy>
  <cp:lastPrinted>2024-02-21T15:23:28Z</cp:lastPrinted>
  <dcterms:created xsi:type="dcterms:W3CDTF">2009-04-17T18:13:44Z</dcterms:created>
  <dcterms:modified xsi:type="dcterms:W3CDTF">2024-03-05T14:05:59Z</dcterms:modified>
</cp:coreProperties>
</file>