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FRAN\Desktop\universidad\cuatris\2\ac\"/>
    </mc:Choice>
  </mc:AlternateContent>
  <xr:revisionPtr revIDLastSave="0" documentId="13_ncr:1_{D89FBE69-46C4-4E7D-B5B2-12B74C94A65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1" l="1"/>
  <c r="D56" i="1"/>
  <c r="D49" i="1"/>
  <c r="C50" i="1"/>
  <c r="D28" i="1"/>
  <c r="D30" i="1"/>
  <c r="D22" i="1"/>
  <c r="C28" i="1" l="1"/>
  <c r="D41" i="1"/>
  <c r="I41" i="1"/>
  <c r="E41" i="1"/>
  <c r="I35" i="1"/>
  <c r="I30" i="1"/>
  <c r="I25" i="1"/>
  <c r="I20" i="1"/>
  <c r="D16" i="1"/>
  <c r="K15" i="1"/>
  <c r="D15" i="1"/>
  <c r="J9" i="1"/>
  <c r="I9" i="1" s="1"/>
  <c r="D8" i="1"/>
  <c r="I7" i="1"/>
</calcChain>
</file>

<file path=xl/sharedStrings.xml><?xml version="1.0" encoding="utf-8"?>
<sst xmlns="http://schemas.openxmlformats.org/spreadsheetml/2006/main" count="93" uniqueCount="70">
  <si>
    <t>Tema 2</t>
  </si>
  <si>
    <t>Tema 4</t>
  </si>
  <si>
    <t>: Celdas editables</t>
  </si>
  <si>
    <t>Ciclos y tiempo medio por instruccion</t>
  </si>
  <si>
    <t>----------------------</t>
  </si>
  <si>
    <t>: Output</t>
  </si>
  <si>
    <t>Rendimiento</t>
  </si>
  <si>
    <t>: Intermediary results</t>
  </si>
  <si>
    <t>CPI</t>
  </si>
  <si>
    <t>Ciclos Totales / Instrucciones Tot</t>
  </si>
  <si>
    <t>Tiempo</t>
  </si>
  <si>
    <t>T med eje x instruccion</t>
  </si>
  <si>
    <t>CLK</t>
  </si>
  <si>
    <t>Comparativa de velocidad</t>
  </si>
  <si>
    <t>T necesario para procesar n tareas (Encauzado)</t>
  </si>
  <si>
    <t>Tiempo X</t>
  </si>
  <si>
    <t>Tiempo Y</t>
  </si>
  <si>
    <t xml:space="preserve"> CLK (ms)</t>
  </si>
  <si>
    <t>K</t>
  </si>
  <si>
    <t>N</t>
  </si>
  <si>
    <t>N = Tareas</t>
  </si>
  <si>
    <t>K = Etapas</t>
  </si>
  <si>
    <t>N veces mas rapido (Acceleración M)</t>
  </si>
  <si>
    <t>Tiempo necesario (segundos)</t>
  </si>
  <si>
    <t>% Mas rapido</t>
  </si>
  <si>
    <t>Ganancia</t>
  </si>
  <si>
    <t>Ley de Amhdal, | Accel Global.</t>
  </si>
  <si>
    <t>(Accel Max = 100)</t>
  </si>
  <si>
    <t>Accel. n Veces</t>
  </si>
  <si>
    <t>Frac. Mejorada (%)</t>
  </si>
  <si>
    <t xml:space="preserve">Accel. Mejorada </t>
  </si>
  <si>
    <t>Eficiencia</t>
  </si>
  <si>
    <t>Obleas</t>
  </si>
  <si>
    <t>Dados usables</t>
  </si>
  <si>
    <t>Dados totales</t>
  </si>
  <si>
    <t>Productividad</t>
  </si>
  <si>
    <t>Dados perdidos</t>
  </si>
  <si>
    <t>Area dado</t>
  </si>
  <si>
    <t>CLK = Tiempo med x n tareas</t>
  </si>
  <si>
    <t>Ganancia Máxima con Detenciones</t>
  </si>
  <si>
    <t>Tiempo CPU por Instrucciones</t>
  </si>
  <si>
    <t>D</t>
  </si>
  <si>
    <t>I</t>
  </si>
  <si>
    <t>D = Detenciones</t>
  </si>
  <si>
    <t>% del total</t>
  </si>
  <si>
    <t>Ciclos</t>
  </si>
  <si>
    <t>Carga</t>
  </si>
  <si>
    <t>I = Instrucciones en %</t>
  </si>
  <si>
    <t>Almacenamiento</t>
  </si>
  <si>
    <t>Comparaciones</t>
  </si>
  <si>
    <t xml:space="preserve">Ciclos totales sin detenciones </t>
  </si>
  <si>
    <t>Salto</t>
  </si>
  <si>
    <t>Total instrucciones:</t>
  </si>
  <si>
    <t>Ciclos totales</t>
  </si>
  <si>
    <t>Etapas</t>
  </si>
  <si>
    <t>Ciclo</t>
  </si>
  <si>
    <t>Instrucciones</t>
  </si>
  <si>
    <t>CPU Time:</t>
  </si>
  <si>
    <t>: CPI</t>
  </si>
  <si>
    <t>Incremento Rendimiento Anual</t>
  </si>
  <si>
    <t>Incremento Anual</t>
  </si>
  <si>
    <t>N Años Diferencia</t>
  </si>
  <si>
    <t>Año n</t>
  </si>
  <si>
    <t>Año Inicio</t>
  </si>
  <si>
    <t>-&gt; Rendimiento</t>
  </si>
  <si>
    <t>-&gt; Tiempo</t>
  </si>
  <si>
    <t>mips</t>
  </si>
  <si>
    <t>Diametro Oblea</t>
  </si>
  <si>
    <t>Lado dado</t>
  </si>
  <si>
    <t>clk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</si>
</sst>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4A86E8"/>
      <name val="Arial"/>
    </font>
    <font>
      <sz val="10"/>
      <color rgb="FF9900FF"/>
      <name val="Arial"/>
    </font>
    <font>
      <i/>
      <sz val="10"/>
      <color theme="1"/>
      <name val="Arial"/>
    </font>
    <font>
      <b/>
      <i/>
      <sz val="10"/>
      <color theme="1"/>
      <name val="Arial"/>
    </font>
    <font>
      <sz val="11"/>
      <color rgb="FF00000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0" xfId="0" applyFont="1" applyFill="1"/>
    <xf numFmtId="0" fontId="1" fillId="0" borderId="0" xfId="0" applyFont="1" applyAlignment="1"/>
    <xf numFmtId="0" fontId="1" fillId="0" borderId="8" xfId="0" applyFont="1" applyBorder="1"/>
    <xf numFmtId="0" fontId="3" fillId="0" borderId="0" xfId="0" applyFont="1" applyAlignment="1"/>
    <xf numFmtId="0" fontId="4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4" fontId="3" fillId="0" borderId="12" xfId="0" applyNumberFormat="1" applyFont="1" applyBorder="1" applyAlignment="1">
      <alignment horizontal="center"/>
    </xf>
    <xf numFmtId="0" fontId="1" fillId="0" borderId="9" xfId="0" applyFont="1" applyBorder="1" applyAlignment="1"/>
    <xf numFmtId="0" fontId="1" fillId="0" borderId="4" xfId="0" applyFont="1" applyBorder="1" applyAlignment="1"/>
    <xf numFmtId="0" fontId="1" fillId="0" borderId="6" xfId="0" applyFont="1" applyBorder="1" applyAlignment="1"/>
    <xf numFmtId="0" fontId="5" fillId="0" borderId="0" xfId="0" applyFont="1" applyAlignment="1"/>
    <xf numFmtId="0" fontId="1" fillId="2" borderId="12" xfId="0" applyFont="1" applyFill="1" applyBorder="1" applyAlignment="1">
      <alignment horizontal="center"/>
    </xf>
    <xf numFmtId="4" fontId="3" fillId="0" borderId="13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4" fontId="3" fillId="0" borderId="12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1" fontId="4" fillId="0" borderId="9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5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11" xfId="0" applyFont="1" applyBorder="1" applyAlignment="1"/>
    <xf numFmtId="0" fontId="3" fillId="0" borderId="12" xfId="0" applyFont="1" applyBorder="1" applyAlignment="1">
      <alignment horizontal="center"/>
    </xf>
    <xf numFmtId="0" fontId="7" fillId="0" borderId="0" xfId="0" applyFont="1" applyAlignment="1"/>
    <xf numFmtId="4" fontId="3" fillId="0" borderId="5" xfId="0" applyNumberFormat="1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5" fillId="0" borderId="8" xfId="0" applyFont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0" borderId="6" xfId="0" applyFont="1" applyBorder="1" applyAlignment="1"/>
    <xf numFmtId="0" fontId="1" fillId="0" borderId="8" xfId="0" applyFont="1" applyBorder="1" applyAlignment="1"/>
    <xf numFmtId="0" fontId="1" fillId="0" borderId="12" xfId="0" applyFont="1" applyBorder="1"/>
    <xf numFmtId="0" fontId="1" fillId="0" borderId="7" xfId="0" applyFont="1" applyBorder="1"/>
    <xf numFmtId="0" fontId="1" fillId="0" borderId="10" xfId="0" applyFont="1" applyBorder="1"/>
    <xf numFmtId="0" fontId="8" fillId="0" borderId="1" xfId="0" applyFont="1" applyBorder="1" applyAlignment="1">
      <alignment horizontal="center"/>
    </xf>
    <xf numFmtId="0" fontId="8" fillId="0" borderId="4" xfId="0" applyFont="1" applyBorder="1" applyAlignment="1"/>
    <xf numFmtId="0" fontId="8" fillId="0" borderId="6" xfId="0" applyFont="1" applyBorder="1" applyAlignment="1"/>
    <xf numFmtId="0" fontId="8" fillId="0" borderId="7" xfId="0" applyFont="1" applyBorder="1" applyAlignment="1">
      <alignment horizontal="center"/>
    </xf>
    <xf numFmtId="0" fontId="2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1" xfId="0" applyFont="1" applyBorder="1"/>
    <xf numFmtId="0" fontId="4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2" xfId="0" applyFont="1" applyBorder="1" applyAlignment="1"/>
    <xf numFmtId="0" fontId="1" fillId="0" borderId="10" xfId="0" applyFont="1" applyBorder="1" applyAlignment="1">
      <alignment horizontal="center"/>
    </xf>
    <xf numFmtId="0" fontId="2" fillId="0" borderId="10" xfId="0" applyFont="1" applyBorder="1"/>
    <xf numFmtId="0" fontId="2" fillId="0" borderId="2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</xdr:colOff>
      <xdr:row>41</xdr:row>
      <xdr:rowOff>28575</xdr:rowOff>
    </xdr:from>
    <xdr:ext cx="4486275" cy="46672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390525</xdr:colOff>
      <xdr:row>21</xdr:row>
      <xdr:rowOff>161925</xdr:rowOff>
    </xdr:from>
    <xdr:ext cx="4324350" cy="1647825"/>
    <xdr:pic>
      <xdr:nvPicPr>
        <xdr:cNvPr id="3" name="image3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390525</xdr:colOff>
      <xdr:row>33</xdr:row>
      <xdr:rowOff>9525</xdr:rowOff>
    </xdr:from>
    <xdr:ext cx="7419975" cy="466725"/>
    <xdr:pic>
      <xdr:nvPicPr>
        <xdr:cNvPr id="4" name="image1.png" title="Imagen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390525</xdr:colOff>
      <xdr:row>18</xdr:row>
      <xdr:rowOff>19050</xdr:rowOff>
    </xdr:from>
    <xdr:ext cx="6105525" cy="352425"/>
    <xdr:pic>
      <xdr:nvPicPr>
        <xdr:cNvPr id="5" name="image4.png" title="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390525</xdr:colOff>
      <xdr:row>38</xdr:row>
      <xdr:rowOff>200025</xdr:rowOff>
    </xdr:from>
    <xdr:ext cx="9515475" cy="323850"/>
    <xdr:pic>
      <xdr:nvPicPr>
        <xdr:cNvPr id="6" name="image5.png" title="Imagen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P56"/>
  <sheetViews>
    <sheetView tabSelected="1" topLeftCell="A34" workbookViewId="0">
      <selection activeCell="C49" sqref="C49"/>
    </sheetView>
  </sheetViews>
  <sheetFormatPr baseColWidth="10" defaultColWidth="14.44140625" defaultRowHeight="15.75" customHeight="1" x14ac:dyDescent="0.25"/>
  <cols>
    <col min="2" max="2" width="17.88671875" customWidth="1"/>
    <col min="3" max="3" width="17.109375" customWidth="1"/>
    <col min="4" max="4" width="18.109375" customWidth="1"/>
    <col min="5" max="5" width="16.88671875" customWidth="1"/>
    <col min="6" max="6" width="16.44140625" customWidth="1"/>
    <col min="9" max="9" width="20.5546875" customWidth="1"/>
    <col min="11" max="11" width="16" customWidth="1"/>
    <col min="13" max="13" width="17.44140625" customWidth="1"/>
  </cols>
  <sheetData>
    <row r="2" spans="2:16" ht="13.2" x14ac:dyDescent="0.25">
      <c r="B2" s="70" t="s">
        <v>0</v>
      </c>
      <c r="C2" s="74"/>
      <c r="D2" s="74"/>
      <c r="E2" s="74"/>
      <c r="F2" s="74"/>
      <c r="G2" s="68"/>
      <c r="H2" s="70" t="s">
        <v>1</v>
      </c>
      <c r="I2" s="74"/>
      <c r="J2" s="74"/>
      <c r="K2" s="74"/>
      <c r="L2" s="74"/>
      <c r="M2" s="68"/>
    </row>
    <row r="3" spans="2:16" ht="13.2" x14ac:dyDescent="0.25">
      <c r="B3" s="2"/>
      <c r="H3" s="3"/>
      <c r="M3" s="4"/>
      <c r="O3" s="5"/>
      <c r="P3" s="6" t="s">
        <v>2</v>
      </c>
    </row>
    <row r="4" spans="2:16" ht="13.2" x14ac:dyDescent="0.25">
      <c r="B4" s="3"/>
      <c r="H4" s="3"/>
      <c r="I4" s="64" t="s">
        <v>3</v>
      </c>
      <c r="J4" s="63"/>
      <c r="K4" s="63"/>
      <c r="L4" s="63"/>
      <c r="M4" s="7"/>
      <c r="O4" s="8" t="s">
        <v>4</v>
      </c>
      <c r="P4" s="6" t="s">
        <v>5</v>
      </c>
    </row>
    <row r="5" spans="2:16" ht="13.2" x14ac:dyDescent="0.25">
      <c r="B5" s="3"/>
      <c r="C5" s="64" t="s">
        <v>6</v>
      </c>
      <c r="D5" s="63"/>
      <c r="E5" s="63"/>
      <c r="F5" s="63"/>
      <c r="H5" s="3"/>
      <c r="M5" s="7"/>
      <c r="O5" s="9" t="s">
        <v>4</v>
      </c>
      <c r="P5" s="6" t="s">
        <v>7</v>
      </c>
    </row>
    <row r="6" spans="2:16" ht="13.2" x14ac:dyDescent="0.25">
      <c r="B6" s="3"/>
      <c r="H6" s="3"/>
      <c r="I6" s="10" t="s">
        <v>8</v>
      </c>
      <c r="J6" s="72" t="s">
        <v>9</v>
      </c>
      <c r="K6" s="75"/>
      <c r="M6" s="7"/>
    </row>
    <row r="7" spans="2:16" ht="13.2" x14ac:dyDescent="0.25">
      <c r="B7" s="3"/>
      <c r="D7" s="12" t="s">
        <v>6</v>
      </c>
      <c r="E7" s="13" t="s">
        <v>10</v>
      </c>
      <c r="H7" s="3"/>
      <c r="I7" s="14">
        <f>J7/K7</f>
        <v>1.2</v>
      </c>
      <c r="J7" s="15">
        <v>6</v>
      </c>
      <c r="K7" s="16">
        <v>5</v>
      </c>
      <c r="M7" s="7"/>
    </row>
    <row r="8" spans="2:16" ht="13.2" x14ac:dyDescent="0.25">
      <c r="B8" s="3"/>
      <c r="D8" s="17">
        <f>1/E8</f>
        <v>0.2040816326530612</v>
      </c>
      <c r="E8" s="16">
        <v>4.9000000000000004</v>
      </c>
      <c r="H8" s="3"/>
      <c r="I8" s="18" t="s">
        <v>11</v>
      </c>
      <c r="J8" s="11" t="s">
        <v>8</v>
      </c>
      <c r="K8" s="13" t="s">
        <v>12</v>
      </c>
      <c r="M8" s="7"/>
    </row>
    <row r="9" spans="2:16" ht="13.2" x14ac:dyDescent="0.25">
      <c r="B9" s="3"/>
      <c r="H9" s="3"/>
      <c r="I9" s="14">
        <f>J9*K9</f>
        <v>1.08</v>
      </c>
      <c r="J9" s="15">
        <f>I7</f>
        <v>1.2</v>
      </c>
      <c r="K9" s="16">
        <v>0.9</v>
      </c>
      <c r="M9" s="7"/>
    </row>
    <row r="10" spans="2:16" ht="13.2" x14ac:dyDescent="0.25">
      <c r="B10" s="3"/>
      <c r="H10" s="3"/>
      <c r="M10" s="7"/>
    </row>
    <row r="11" spans="2:16" ht="13.2" x14ac:dyDescent="0.25">
      <c r="B11" s="3"/>
      <c r="C11" s="64" t="s">
        <v>13</v>
      </c>
      <c r="D11" s="63"/>
      <c r="E11" s="63"/>
      <c r="F11" s="63"/>
      <c r="H11" s="3"/>
      <c r="I11" s="64" t="s">
        <v>14</v>
      </c>
      <c r="J11" s="63"/>
      <c r="K11" s="63"/>
      <c r="M11" s="7"/>
    </row>
    <row r="12" spans="2:16" ht="13.2" x14ac:dyDescent="0.25">
      <c r="B12" s="3"/>
      <c r="H12" s="3"/>
      <c r="M12" s="7"/>
    </row>
    <row r="13" spans="2:16" ht="13.2" x14ac:dyDescent="0.25">
      <c r="B13" s="3"/>
      <c r="D13" s="19" t="s">
        <v>15</v>
      </c>
      <c r="E13" s="20" t="s">
        <v>16</v>
      </c>
      <c r="H13" s="3"/>
      <c r="I13" s="12" t="s">
        <v>17</v>
      </c>
      <c r="J13" s="11" t="s">
        <v>18</v>
      </c>
      <c r="K13" s="13" t="s">
        <v>19</v>
      </c>
      <c r="L13" s="21" t="s">
        <v>20</v>
      </c>
      <c r="M13" s="7"/>
    </row>
    <row r="14" spans="2:16" ht="13.2" x14ac:dyDescent="0.25">
      <c r="B14" s="3"/>
      <c r="D14" s="22">
        <v>5.69</v>
      </c>
      <c r="E14" s="16">
        <v>1.35</v>
      </c>
      <c r="H14" s="3"/>
      <c r="I14" s="22">
        <v>100</v>
      </c>
      <c r="J14" s="15">
        <v>3</v>
      </c>
      <c r="K14" s="16">
        <v>1</v>
      </c>
      <c r="L14" s="21" t="s">
        <v>21</v>
      </c>
      <c r="M14" s="7"/>
    </row>
    <row r="15" spans="2:16" ht="13.2" x14ac:dyDescent="0.25">
      <c r="B15" s="3"/>
      <c r="D15" s="23">
        <f>D14/E14</f>
        <v>4.2148148148148152</v>
      </c>
      <c r="E15" s="69" t="s">
        <v>22</v>
      </c>
      <c r="F15" s="68"/>
      <c r="H15" s="3"/>
      <c r="I15" s="70" t="s">
        <v>23</v>
      </c>
      <c r="J15" s="68"/>
      <c r="K15" s="14">
        <f>J14*(I14/100) + (K14-1)*(I14/100)</f>
        <v>3</v>
      </c>
      <c r="M15" s="7"/>
    </row>
    <row r="16" spans="2:16" ht="13.2" x14ac:dyDescent="0.25">
      <c r="B16" s="3"/>
      <c r="D16" s="24">
        <f>100 * ((D14-E14) / E14)</f>
        <v>321.48148148148141</v>
      </c>
      <c r="E16" s="71" t="s">
        <v>24</v>
      </c>
      <c r="F16" s="66"/>
      <c r="H16" s="3"/>
      <c r="M16" s="7"/>
    </row>
    <row r="17" spans="2:13" ht="13.2" x14ac:dyDescent="0.25">
      <c r="B17" s="3"/>
      <c r="H17" s="3"/>
      <c r="I17" s="64" t="s">
        <v>25</v>
      </c>
      <c r="J17" s="63"/>
      <c r="K17" s="63"/>
      <c r="L17" s="63"/>
      <c r="M17" s="7"/>
    </row>
    <row r="18" spans="2:13" ht="13.2" x14ac:dyDescent="0.25">
      <c r="B18" s="3"/>
      <c r="H18" s="3"/>
      <c r="M18" s="7"/>
    </row>
    <row r="19" spans="2:13" ht="13.2" x14ac:dyDescent="0.25">
      <c r="B19" s="3"/>
      <c r="C19" s="64" t="s">
        <v>26</v>
      </c>
      <c r="D19" s="63"/>
      <c r="E19" s="63"/>
      <c r="F19" s="63"/>
      <c r="H19" s="3"/>
      <c r="I19" s="12" t="s">
        <v>25</v>
      </c>
      <c r="J19" s="11" t="s">
        <v>18</v>
      </c>
      <c r="K19" s="13" t="s">
        <v>19</v>
      </c>
      <c r="L19" s="21" t="s">
        <v>20</v>
      </c>
      <c r="M19" s="7"/>
    </row>
    <row r="20" spans="2:13" ht="13.2" x14ac:dyDescent="0.25">
      <c r="B20" s="3"/>
      <c r="H20" s="3"/>
      <c r="I20" s="25">
        <f>(K20 * J20) / (J20 + (K20 - 1))</f>
        <v>4.9603174603174605</v>
      </c>
      <c r="J20" s="15">
        <v>5</v>
      </c>
      <c r="K20" s="16">
        <v>500</v>
      </c>
      <c r="L20" s="21" t="s">
        <v>21</v>
      </c>
      <c r="M20" s="7"/>
    </row>
    <row r="21" spans="2:13" ht="13.2" x14ac:dyDescent="0.25">
      <c r="B21" s="3"/>
      <c r="C21" s="26" t="s">
        <v>27</v>
      </c>
      <c r="D21" s="1" t="s">
        <v>28</v>
      </c>
      <c r="E21" s="19" t="s">
        <v>29</v>
      </c>
      <c r="F21" s="20" t="s">
        <v>30</v>
      </c>
      <c r="H21" s="3"/>
      <c r="I21" s="72"/>
      <c r="J21" s="73"/>
      <c r="K21" s="27"/>
      <c r="M21" s="7"/>
    </row>
    <row r="22" spans="2:13" ht="13.2" x14ac:dyDescent="0.25">
      <c r="B22" s="3"/>
      <c r="D22" s="28">
        <f>1 / ((1 - (E22/100)) + ((E22/100) / F22))</f>
        <v>2.9636711281070749</v>
      </c>
      <c r="E22" s="22">
        <v>79</v>
      </c>
      <c r="F22" s="16">
        <v>6.2</v>
      </c>
      <c r="H22" s="3"/>
      <c r="I22" s="64" t="s">
        <v>31</v>
      </c>
      <c r="J22" s="63"/>
      <c r="K22" s="63"/>
      <c r="L22" s="63"/>
      <c r="M22" s="7"/>
    </row>
    <row r="23" spans="2:13" ht="13.2" x14ac:dyDescent="0.25">
      <c r="B23" s="3"/>
      <c r="H23" s="3"/>
      <c r="M23" s="7"/>
    </row>
    <row r="24" spans="2:13" ht="13.2" x14ac:dyDescent="0.25">
      <c r="B24" s="3"/>
      <c r="H24" s="3"/>
      <c r="I24" s="12" t="s">
        <v>31</v>
      </c>
      <c r="J24" s="11" t="s">
        <v>18</v>
      </c>
      <c r="K24" s="13" t="s">
        <v>19</v>
      </c>
      <c r="L24" s="21" t="s">
        <v>20</v>
      </c>
      <c r="M24" s="7"/>
    </row>
    <row r="25" spans="2:13" ht="13.2" x14ac:dyDescent="0.25">
      <c r="B25" s="3"/>
      <c r="C25" s="64" t="s">
        <v>32</v>
      </c>
      <c r="D25" s="63"/>
      <c r="E25" s="63"/>
      <c r="F25" s="63"/>
      <c r="H25" s="3"/>
      <c r="I25" s="25">
        <f>K25 / (J25 + (K25 - 1))</f>
        <v>0.970873786407767</v>
      </c>
      <c r="J25" s="15">
        <v>4</v>
      </c>
      <c r="K25" s="16">
        <v>100</v>
      </c>
      <c r="L25" s="21" t="s">
        <v>21</v>
      </c>
      <c r="M25" s="7"/>
    </row>
    <row r="26" spans="2:13" ht="13.2" x14ac:dyDescent="0.25">
      <c r="B26" s="3"/>
      <c r="G26" s="7"/>
      <c r="M26" s="7"/>
    </row>
    <row r="27" spans="2:13" ht="13.2" x14ac:dyDescent="0.25">
      <c r="B27" s="3"/>
      <c r="C27" s="10" t="s">
        <v>33</v>
      </c>
      <c r="D27" s="10" t="s">
        <v>34</v>
      </c>
      <c r="E27" s="19" t="s">
        <v>67</v>
      </c>
      <c r="F27" s="13" t="s">
        <v>68</v>
      </c>
      <c r="G27" s="7"/>
      <c r="H27" s="3"/>
      <c r="I27" s="64" t="s">
        <v>35</v>
      </c>
      <c r="J27" s="63"/>
      <c r="K27" s="63"/>
      <c r="L27" s="63"/>
      <c r="M27" s="7"/>
    </row>
    <row r="28" spans="2:13" ht="13.2" x14ac:dyDescent="0.25">
      <c r="B28" s="3"/>
      <c r="C28" s="29">
        <f>D28 - D30</f>
        <v>200.12843117298021</v>
      </c>
      <c r="D28" s="30">
        <f>PI()*((E28 / 2)*(E28/2))/ E30</f>
        <v>238.86937245398255</v>
      </c>
      <c r="E28" s="22">
        <v>210</v>
      </c>
      <c r="F28" s="16">
        <v>1</v>
      </c>
      <c r="G28" s="7"/>
      <c r="H28" s="3"/>
      <c r="M28" s="7"/>
    </row>
    <row r="29" spans="2:13" ht="13.2" x14ac:dyDescent="0.25">
      <c r="B29" s="3"/>
      <c r="D29" s="10" t="s">
        <v>36</v>
      </c>
      <c r="E29" s="65" t="s">
        <v>37</v>
      </c>
      <c r="F29" s="66"/>
      <c r="G29" s="7"/>
      <c r="H29" s="3"/>
      <c r="I29" s="12" t="s">
        <v>35</v>
      </c>
      <c r="J29" s="11" t="s">
        <v>31</v>
      </c>
      <c r="K29" s="11" t="s">
        <v>12</v>
      </c>
      <c r="L29" s="32" t="s">
        <v>38</v>
      </c>
      <c r="M29" s="7"/>
    </row>
    <row r="30" spans="2:13" ht="13.2" x14ac:dyDescent="0.25">
      <c r="B30" s="3"/>
      <c r="D30" s="33">
        <f>(PI() * E28) / SQRT(2 * E30)</f>
        <v>38.740941281002343</v>
      </c>
      <c r="E30" s="67">
        <v>145</v>
      </c>
      <c r="F30" s="68"/>
      <c r="G30" s="7"/>
      <c r="H30" s="3"/>
      <c r="I30" s="17">
        <f>J30/K30</f>
        <v>1.0888888888888888</v>
      </c>
      <c r="J30" s="15">
        <v>0.98</v>
      </c>
      <c r="K30" s="16">
        <v>0.9</v>
      </c>
      <c r="M30" s="7"/>
    </row>
    <row r="31" spans="2:13" ht="13.2" x14ac:dyDescent="0.25">
      <c r="B31" s="34"/>
      <c r="G31" s="7"/>
      <c r="H31" s="3"/>
      <c r="M31" s="7"/>
    </row>
    <row r="32" spans="2:13" ht="13.2" x14ac:dyDescent="0.25">
      <c r="B32" s="34"/>
      <c r="G32" s="7"/>
      <c r="H32" s="3"/>
      <c r="I32" s="64" t="s">
        <v>39</v>
      </c>
      <c r="J32" s="63"/>
      <c r="K32" s="63"/>
      <c r="L32" s="63"/>
      <c r="M32" s="7"/>
    </row>
    <row r="33" spans="2:13" ht="13.2" x14ac:dyDescent="0.25">
      <c r="B33" s="34"/>
      <c r="C33" s="62" t="s">
        <v>40</v>
      </c>
      <c r="D33" s="63"/>
      <c r="E33" s="63"/>
      <c r="F33" s="63"/>
      <c r="G33" s="7"/>
      <c r="I33" s="35"/>
      <c r="J33" s="35"/>
      <c r="K33" s="35"/>
      <c r="M33" s="7"/>
    </row>
    <row r="34" spans="2:13" ht="13.2" x14ac:dyDescent="0.25">
      <c r="B34" s="3"/>
      <c r="G34" s="7"/>
      <c r="H34" s="3"/>
      <c r="I34" s="12" t="s">
        <v>25</v>
      </c>
      <c r="J34" s="11" t="s">
        <v>18</v>
      </c>
      <c r="K34" s="11" t="s">
        <v>41</v>
      </c>
      <c r="L34" s="13" t="s">
        <v>42</v>
      </c>
      <c r="M34" s="21" t="s">
        <v>43</v>
      </c>
    </row>
    <row r="35" spans="2:13" ht="13.2" x14ac:dyDescent="0.25">
      <c r="B35" s="3"/>
      <c r="C35" s="36"/>
      <c r="D35" s="11" t="s">
        <v>44</v>
      </c>
      <c r="E35" s="12" t="s">
        <v>45</v>
      </c>
      <c r="F35" s="3"/>
      <c r="G35" s="7"/>
      <c r="H35" s="3"/>
      <c r="I35" s="17">
        <f>J35 / (K35 + (L35 / 100))</f>
        <v>4.7619047619047619</v>
      </c>
      <c r="J35" s="15">
        <v>5</v>
      </c>
      <c r="K35" s="15">
        <v>1</v>
      </c>
      <c r="L35" s="16">
        <v>5</v>
      </c>
      <c r="M35" s="21" t="s">
        <v>21</v>
      </c>
    </row>
    <row r="36" spans="2:13" ht="13.2" x14ac:dyDescent="0.25">
      <c r="B36" s="3"/>
      <c r="C36" s="37" t="s">
        <v>46</v>
      </c>
      <c r="D36" s="38">
        <v>10</v>
      </c>
      <c r="E36" s="39">
        <v>2</v>
      </c>
      <c r="F36" s="3"/>
      <c r="G36" s="7"/>
      <c r="H36" s="3"/>
      <c r="M36" s="21" t="s">
        <v>47</v>
      </c>
    </row>
    <row r="37" spans="2:13" ht="13.2" x14ac:dyDescent="0.25">
      <c r="B37" s="3"/>
      <c r="C37" s="37" t="s">
        <v>48</v>
      </c>
      <c r="D37" s="38">
        <v>40</v>
      </c>
      <c r="E37" s="39">
        <v>2</v>
      </c>
      <c r="F37" s="3"/>
      <c r="G37" s="7"/>
      <c r="H37" s="3"/>
      <c r="M37" s="7"/>
    </row>
    <row r="38" spans="2:13" ht="13.2" x14ac:dyDescent="0.25">
      <c r="B38" s="3"/>
      <c r="C38" s="37" t="s">
        <v>49</v>
      </c>
      <c r="D38" s="38">
        <v>20</v>
      </c>
      <c r="E38" s="39">
        <v>1</v>
      </c>
      <c r="F38" s="3"/>
      <c r="G38" s="7"/>
      <c r="H38" s="3"/>
      <c r="I38" s="64" t="s">
        <v>50</v>
      </c>
      <c r="J38" s="63"/>
      <c r="K38" s="63"/>
      <c r="L38" s="63"/>
      <c r="M38" s="7"/>
    </row>
    <row r="39" spans="2:13" ht="13.2" x14ac:dyDescent="0.25">
      <c r="B39" s="3"/>
      <c r="C39" s="37" t="s">
        <v>51</v>
      </c>
      <c r="D39" s="38">
        <v>30</v>
      </c>
      <c r="E39" s="39">
        <v>3</v>
      </c>
      <c r="F39" s="40"/>
      <c r="G39" s="7"/>
      <c r="H39" s="3"/>
      <c r="I39" s="35"/>
      <c r="J39" s="35"/>
      <c r="K39" s="35"/>
      <c r="L39" s="35"/>
      <c r="M39" s="7"/>
    </row>
    <row r="40" spans="2:13" ht="13.2" x14ac:dyDescent="0.25">
      <c r="B40" s="3"/>
      <c r="C40" s="19" t="s">
        <v>52</v>
      </c>
      <c r="D40" s="41">
        <v>100</v>
      </c>
      <c r="E40" s="42">
        <v>8</v>
      </c>
      <c r="F40" s="43" t="s">
        <v>12</v>
      </c>
      <c r="G40" s="7"/>
      <c r="H40" s="3"/>
      <c r="I40" s="12" t="s">
        <v>53</v>
      </c>
      <c r="J40" s="11" t="s">
        <v>54</v>
      </c>
      <c r="K40" s="11" t="s">
        <v>55</v>
      </c>
      <c r="L40" s="13" t="s">
        <v>56</v>
      </c>
      <c r="M40" s="7"/>
    </row>
    <row r="41" spans="2:13" ht="13.2" x14ac:dyDescent="0.25">
      <c r="B41" s="3"/>
      <c r="C41" s="31" t="s">
        <v>57</v>
      </c>
      <c r="D41" s="44">
        <f>D40 * E41 * E40</f>
        <v>1679.9999999999998</v>
      </c>
      <c r="E41" s="45">
        <f>(D36/100)*E36 + (D37/100)*E37 + (D38/100)*E38 + (D39/100)*E39</f>
        <v>2.0999999999999996</v>
      </c>
      <c r="F41" s="46" t="s">
        <v>58</v>
      </c>
      <c r="G41" s="7"/>
      <c r="H41" s="3"/>
      <c r="I41" s="47">
        <f>(J41*K41)+L41-1</f>
        <v>11</v>
      </c>
      <c r="J41" s="15">
        <v>10</v>
      </c>
      <c r="K41" s="15">
        <v>1</v>
      </c>
      <c r="L41" s="16">
        <v>2</v>
      </c>
      <c r="M41" s="7"/>
    </row>
    <row r="42" spans="2:13" ht="13.2" x14ac:dyDescent="0.25">
      <c r="B42" s="3"/>
      <c r="C42" s="35"/>
      <c r="D42" s="35"/>
      <c r="E42" s="35"/>
      <c r="G42" s="7"/>
      <c r="H42" s="3"/>
      <c r="M42" s="7"/>
    </row>
    <row r="43" spans="2:13" ht="13.2" x14ac:dyDescent="0.25">
      <c r="B43" s="3"/>
      <c r="C43" s="35"/>
      <c r="D43" s="35"/>
      <c r="E43" s="35"/>
      <c r="G43" s="7"/>
      <c r="H43" s="3"/>
      <c r="M43" s="7"/>
    </row>
    <row r="44" spans="2:13" ht="13.8" x14ac:dyDescent="0.25">
      <c r="B44" s="3"/>
      <c r="G44" s="7"/>
      <c r="I44" s="48"/>
      <c r="M44" s="7"/>
    </row>
    <row r="45" spans="2:13" ht="13.2" x14ac:dyDescent="0.25">
      <c r="B45" s="3"/>
      <c r="G45" s="7"/>
      <c r="M45" s="7"/>
    </row>
    <row r="46" spans="2:13" ht="13.2" x14ac:dyDescent="0.25">
      <c r="B46" s="3"/>
      <c r="C46" s="64" t="s">
        <v>59</v>
      </c>
      <c r="D46" s="63"/>
      <c r="E46" s="63"/>
      <c r="F46" s="63"/>
      <c r="G46" s="7"/>
      <c r="M46" s="7"/>
    </row>
    <row r="47" spans="2:13" ht="13.2" x14ac:dyDescent="0.25">
      <c r="B47" s="3"/>
      <c r="C47" s="35"/>
      <c r="D47" s="35"/>
      <c r="E47" s="35"/>
      <c r="F47" s="35"/>
      <c r="G47" s="7"/>
      <c r="M47" s="7"/>
    </row>
    <row r="48" spans="2:13" ht="13.2" x14ac:dyDescent="0.25">
      <c r="B48" s="3"/>
      <c r="C48" s="12" t="s">
        <v>60</v>
      </c>
      <c r="D48" s="11" t="s">
        <v>61</v>
      </c>
      <c r="E48" s="11" t="s">
        <v>62</v>
      </c>
      <c r="F48" s="13" t="s">
        <v>63</v>
      </c>
      <c r="G48" s="7"/>
      <c r="M48" s="7"/>
    </row>
    <row r="49" spans="2:13" ht="13.2" x14ac:dyDescent="0.25">
      <c r="B49" s="3"/>
      <c r="C49" s="49">
        <f>(E50/F50) ^ (1/D49)</f>
        <v>1.4142625912542612</v>
      </c>
      <c r="D49" s="38">
        <f>E49-F49</f>
        <v>2</v>
      </c>
      <c r="E49" s="38">
        <v>2008</v>
      </c>
      <c r="F49" s="50">
        <v>2006</v>
      </c>
      <c r="G49" s="51" t="s">
        <v>64</v>
      </c>
      <c r="M49" s="7"/>
    </row>
    <row r="50" spans="2:13" ht="13.2" x14ac:dyDescent="0.25">
      <c r="B50" s="3"/>
      <c r="C50" s="28">
        <f>(F50/E50)^(1/D50)</f>
        <v>0.7070822675958176</v>
      </c>
      <c r="D50" s="52">
        <v>2</v>
      </c>
      <c r="E50" s="52">
        <v>1442.3</v>
      </c>
      <c r="F50" s="53">
        <v>721.1</v>
      </c>
      <c r="G50" s="54" t="s">
        <v>65</v>
      </c>
      <c r="M50" s="7"/>
    </row>
    <row r="51" spans="2:13" ht="13.2" x14ac:dyDescent="0.25">
      <c r="B51" s="3"/>
      <c r="G51" s="7"/>
      <c r="M51" s="7"/>
    </row>
    <row r="52" spans="2:13" ht="13.2" x14ac:dyDescent="0.25">
      <c r="B52" s="3"/>
      <c r="G52" s="55"/>
      <c r="M52" s="7"/>
    </row>
    <row r="53" spans="2:13" ht="13.2" x14ac:dyDescent="0.25">
      <c r="B53" s="56"/>
      <c r="C53" s="62" t="s">
        <v>66</v>
      </c>
      <c r="D53" s="63"/>
      <c r="E53" s="63"/>
      <c r="F53" s="63"/>
      <c r="G53" s="7"/>
      <c r="H53" s="57"/>
      <c r="I53" s="57"/>
      <c r="J53" s="57"/>
      <c r="K53" s="57"/>
      <c r="L53" s="57"/>
      <c r="M53" s="36"/>
    </row>
    <row r="54" spans="2:13" ht="13.2" x14ac:dyDescent="0.25">
      <c r="G54" s="58"/>
    </row>
    <row r="55" spans="2:13" ht="15.75" customHeight="1" x14ac:dyDescent="0.25">
      <c r="C55" s="26" t="s">
        <v>27</v>
      </c>
      <c r="D55" s="59" t="s">
        <v>66</v>
      </c>
      <c r="E55" s="60" t="s">
        <v>8</v>
      </c>
      <c r="F55" s="61" t="s">
        <v>69</v>
      </c>
    </row>
    <row r="56" spans="2:13" ht="15.75" customHeight="1" x14ac:dyDescent="0.25">
      <c r="D56" s="28">
        <f>1 / ((1 - (E56/100)) + ((E56/100) / F56))</f>
        <v>1.3289036544850499</v>
      </c>
      <c r="E56" s="22">
        <v>25</v>
      </c>
      <c r="F56" s="16">
        <v>100</v>
      </c>
    </row>
  </sheetData>
  <mergeCells count="23">
    <mergeCell ref="B2:G2"/>
    <mergeCell ref="H2:M2"/>
    <mergeCell ref="I4:L4"/>
    <mergeCell ref="C5:F5"/>
    <mergeCell ref="J6:K6"/>
    <mergeCell ref="C11:F11"/>
    <mergeCell ref="I11:K11"/>
    <mergeCell ref="I22:L22"/>
    <mergeCell ref="I27:L27"/>
    <mergeCell ref="I32:L32"/>
    <mergeCell ref="E15:F15"/>
    <mergeCell ref="I15:J15"/>
    <mergeCell ref="E16:F16"/>
    <mergeCell ref="I17:L17"/>
    <mergeCell ref="C19:F19"/>
    <mergeCell ref="I21:J21"/>
    <mergeCell ref="C25:F25"/>
    <mergeCell ref="C53:F53"/>
    <mergeCell ref="I38:L38"/>
    <mergeCell ref="E29:F29"/>
    <mergeCell ref="E30:F30"/>
    <mergeCell ref="C33:F33"/>
    <mergeCell ref="C46:F4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</cp:lastModifiedBy>
  <dcterms:modified xsi:type="dcterms:W3CDTF">2020-05-04T16:08:19Z</dcterms:modified>
</cp:coreProperties>
</file>