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"/>
    </mc:Choice>
  </mc:AlternateContent>
  <xr:revisionPtr revIDLastSave="0" documentId="13_ncr:1_{57386132-A382-48B8-B8A7-0C6F794DD22E}" xr6:coauthVersionLast="38" xr6:coauthVersionMax="40" xr10:uidLastSave="{00000000-0000-0000-0000-000000000000}"/>
  <bookViews>
    <workbookView xWindow="240" yWindow="108" windowWidth="14808" windowHeight="8016" activeTab="1" xr2:uid="{00000000-000D-0000-FFFF-FFFF00000000}"/>
  </bookViews>
  <sheets>
    <sheet name="Productos" sheetId="3" r:id="rId1"/>
    <sheet name="Clientes" sheetId="2" r:id="rId2"/>
    <sheet name="Oferta" sheetId="1" r:id="rId3"/>
    <sheet name="Pedido" sheetId="6" r:id="rId4"/>
    <sheet name="Albaran" sheetId="7" r:id="rId5"/>
    <sheet name="factura" sheetId="4" r:id="rId6"/>
  </sheets>
  <calcPr calcId="17902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6" l="1"/>
  <c r="E7" i="6"/>
  <c r="G6" i="6"/>
  <c r="E6" i="6"/>
  <c r="G5" i="6"/>
  <c r="E5" i="6"/>
  <c r="H13" i="6"/>
  <c r="H14" i="6"/>
  <c r="H15" i="6"/>
  <c r="H16" i="6"/>
  <c r="H17" i="6"/>
  <c r="H18" i="6"/>
  <c r="H19" i="6"/>
  <c r="H20" i="6"/>
  <c r="H10" i="1"/>
  <c r="F10" i="1"/>
  <c r="F13" i="6"/>
  <c r="I21" i="6"/>
  <c r="F14" i="6"/>
  <c r="F15" i="6"/>
  <c r="F16" i="6"/>
  <c r="F17" i="6"/>
  <c r="F18" i="6"/>
  <c r="F19" i="6"/>
  <c r="F20" i="6"/>
  <c r="F21" i="6"/>
  <c r="F22" i="6"/>
  <c r="F23" i="6"/>
  <c r="F24" i="6"/>
  <c r="H13" i="4"/>
  <c r="H12" i="4"/>
  <c r="I12" i="4"/>
  <c r="J12" i="4"/>
  <c r="L12" i="4"/>
  <c r="I13" i="4"/>
  <c r="J13" i="4"/>
  <c r="L13" i="4"/>
  <c r="I14" i="4"/>
  <c r="J14" i="4"/>
  <c r="L14" i="4"/>
  <c r="I15" i="4"/>
  <c r="J15" i="4"/>
  <c r="L15" i="4"/>
  <c r="I16" i="4"/>
  <c r="J16" i="4"/>
  <c r="L16" i="4"/>
  <c r="I17" i="4"/>
  <c r="J17" i="4"/>
  <c r="L17" i="4"/>
  <c r="I18" i="4"/>
  <c r="J18" i="4"/>
  <c r="L18" i="4"/>
  <c r="I19" i="4"/>
  <c r="J19" i="4"/>
  <c r="L19" i="4"/>
  <c r="I20" i="4"/>
  <c r="J20" i="4"/>
  <c r="L20" i="4"/>
  <c r="I21" i="4"/>
  <c r="J21" i="4"/>
  <c r="L21" i="4"/>
  <c r="I22" i="4"/>
  <c r="J22" i="4"/>
  <c r="L22" i="4"/>
  <c r="I23" i="4"/>
  <c r="J23" i="4"/>
  <c r="L23" i="4"/>
  <c r="L25" i="4"/>
  <c r="L26" i="4"/>
  <c r="L27" i="4"/>
  <c r="H10" i="7"/>
  <c r="H9" i="7"/>
  <c r="H20" i="7"/>
  <c r="H19" i="7"/>
  <c r="H18" i="7"/>
  <c r="H17" i="7"/>
  <c r="H16" i="7"/>
  <c r="H15" i="7"/>
  <c r="H14" i="7"/>
  <c r="H13" i="7"/>
  <c r="H12" i="7"/>
  <c r="H11" i="7"/>
  <c r="J4" i="7"/>
  <c r="J6" i="7"/>
  <c r="J5" i="7"/>
  <c r="H6" i="7"/>
  <c r="H5" i="7"/>
  <c r="H4" i="7"/>
  <c r="J7" i="4"/>
  <c r="J8" i="4"/>
  <c r="H8" i="4"/>
  <c r="F5" i="7"/>
  <c r="G12" i="4"/>
  <c r="L7" i="4"/>
  <c r="J9" i="4"/>
  <c r="L9" i="4"/>
  <c r="L8" i="4"/>
  <c r="G19" i="4"/>
  <c r="G18" i="4"/>
  <c r="G17" i="4"/>
  <c r="G16" i="4"/>
  <c r="G15" i="4"/>
  <c r="G14" i="4"/>
  <c r="G13" i="4"/>
  <c r="G20" i="4"/>
  <c r="G21" i="4"/>
  <c r="G22" i="4"/>
  <c r="G23" i="4"/>
  <c r="I10" i="1"/>
  <c r="K10" i="1"/>
  <c r="H11" i="1"/>
  <c r="I11" i="1"/>
  <c r="K11" i="1"/>
  <c r="H12" i="1"/>
  <c r="I12" i="1"/>
  <c r="K12" i="1"/>
  <c r="H13" i="1"/>
  <c r="I13" i="1"/>
  <c r="K13" i="1"/>
  <c r="H14" i="1"/>
  <c r="I14" i="1"/>
  <c r="K14" i="1"/>
  <c r="H15" i="1"/>
  <c r="I15" i="1"/>
  <c r="K15" i="1"/>
  <c r="H16" i="1"/>
  <c r="I16" i="1"/>
  <c r="K16" i="1"/>
  <c r="H17" i="1"/>
  <c r="I17" i="1"/>
  <c r="K17" i="1"/>
  <c r="K19" i="1"/>
  <c r="K20" i="1"/>
  <c r="K21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<sst xmlns="http://schemas.openxmlformats.org/spreadsheetml/2006/main" count="204" uniqueCount="108">
  <si>
    <t>codigo</t>
  </si>
  <si>
    <t>Producto </t>
  </si>
  <si>
    <t>Precio/Unidad</t>
  </si>
  <si>
    <t>Stock</t>
  </si>
  <si>
    <t>PT0001</t>
  </si>
  <si>
    <t>ventilador techo</t>
  </si>
  <si>
    <t>PM0001</t>
  </si>
  <si>
    <t>ventilador de mesa</t>
  </si>
  <si>
    <t>PP0001</t>
  </si>
  <si>
    <t>ventilador pared</t>
  </si>
  <si>
    <t>PP0002</t>
  </si>
  <si>
    <t>ventilador piso</t>
  </si>
  <si>
    <t>IC0001</t>
  </si>
  <si>
    <t>ventilador industrial centrifugo</t>
  </si>
  <si>
    <t>IH0001</t>
  </si>
  <si>
    <t>ventilador industrial helicoidal</t>
  </si>
  <si>
    <t>IA0001</t>
  </si>
  <si>
    <t>ventilador industrial axial</t>
  </si>
  <si>
    <t>IT0001</t>
  </si>
  <si>
    <t>ventilador industrial techo </t>
  </si>
  <si>
    <t>Nombre</t>
  </si>
  <si>
    <t>CIF</t>
  </si>
  <si>
    <t>Provincia</t>
  </si>
  <si>
    <t>Localidad</t>
  </si>
  <si>
    <t>Cp</t>
  </si>
  <si>
    <t>Dirección</t>
  </si>
  <si>
    <t>Teléfono</t>
  </si>
  <si>
    <t>E-mail</t>
  </si>
  <si>
    <t>Propagua del levante 2007 S.L.</t>
  </si>
  <si>
    <t>B54182936</t>
  </si>
  <si>
    <t>Alicante</t>
  </si>
  <si>
    <t>Daya nueva</t>
  </si>
  <si>
    <t>03159</t>
  </si>
  <si>
    <t>PL La fabrica C/Rojales Nº1</t>
  </si>
  <si>
    <t xml:space="preserve">966 78 58 46 </t>
  </si>
  <si>
    <t>propagua@grupoelnilo.com</t>
  </si>
  <si>
    <t>Muebles el rebajon</t>
  </si>
  <si>
    <t>A19378542</t>
  </si>
  <si>
    <t>Elche</t>
  </si>
  <si>
    <t>03298</t>
  </si>
  <si>
    <t>Pol. Llano San José Ctra. Elche a Crevillente</t>
  </si>
  <si>
    <t>965 44 94 04</t>
  </si>
  <si>
    <t>rebajonelche@muebleselrebajon.com</t>
  </si>
  <si>
    <t>Cambayas</t>
  </si>
  <si>
    <t>C58293418</t>
  </si>
  <si>
    <t>Elche(Las Bayas)</t>
  </si>
  <si>
    <t>03292</t>
  </si>
  <si>
    <t>Baya Baja pol. 2 nº 40</t>
  </si>
  <si>
    <t>966 63 74 88</t>
  </si>
  <si>
    <t>sebastian@cambayas.com</t>
  </si>
  <si>
    <t>Mirlo fruits S.L.</t>
  </si>
  <si>
    <t>E95418293</t>
  </si>
  <si>
    <t>Elche(La Hoya)</t>
  </si>
  <si>
    <t>03294</t>
  </si>
  <si>
    <t>Pl 1 Nº 207, Partida Daimes</t>
  </si>
  <si>
    <t>966 39 83 95</t>
  </si>
  <si>
    <t>administracion@exquisitefruits.com </t>
  </si>
  <si>
    <t>Hortofrutícola 3 puentes S.L.</t>
  </si>
  <si>
    <t>G34255632</t>
  </si>
  <si>
    <t>Dolores</t>
  </si>
  <si>
    <t>03150</t>
  </si>
  <si>
    <t xml:space="preserve"> Ctra. Dolores – San Fulgencio Km. 1</t>
  </si>
  <si>
    <t>966 71 17 90</t>
  </si>
  <si>
    <t>josemanuelsoto@3puentes.es</t>
  </si>
  <si>
    <t>Embutidos y jamones huescar el ovalo S.L.</t>
  </si>
  <si>
    <t>B18350371</t>
  </si>
  <si>
    <t>Granada</t>
  </si>
  <si>
    <t>Huescar</t>
  </si>
  <si>
    <t>AVENIDA DE ANDALUCÍA, S/Nº.</t>
  </si>
  <si>
    <t>958 74 21 65</t>
  </si>
  <si>
    <t>Embutidosyjamones@elovalo.es</t>
  </si>
  <si>
    <t>OFERTA</t>
  </si>
  <si>
    <t>E82941935</t>
  </si>
  <si>
    <t>Codigo</t>
  </si>
  <si>
    <t>Nombe</t>
  </si>
  <si>
    <t>Cantidad</t>
  </si>
  <si>
    <t>precio unitario</t>
  </si>
  <si>
    <t>total bruto</t>
  </si>
  <si>
    <t>descuento(%)</t>
  </si>
  <si>
    <t>precio total</t>
  </si>
  <si>
    <t>Direcion</t>
  </si>
  <si>
    <t>Pl Ex parc C/Martín Soler Nº1</t>
  </si>
  <si>
    <t>Jubalcoy</t>
  </si>
  <si>
    <t>E-Mail</t>
  </si>
  <si>
    <t>ventas@melillense.com</t>
  </si>
  <si>
    <t>Telefono</t>
  </si>
  <si>
    <t>965 45 69 47</t>
  </si>
  <si>
    <t>IVA(%)</t>
  </si>
  <si>
    <t>IVA</t>
  </si>
  <si>
    <t>Comentarios:</t>
  </si>
  <si>
    <t>precio neto</t>
  </si>
  <si>
    <t>telefono</t>
  </si>
  <si>
    <t>e-mail</t>
  </si>
  <si>
    <t>PEDIDO</t>
  </si>
  <si>
    <t>Artículo</t>
  </si>
  <si>
    <t>Unidades pedidas</t>
  </si>
  <si>
    <t>ALBARAN</t>
  </si>
  <si>
    <t>NºPedido</t>
  </si>
  <si>
    <t>785h</t>
  </si>
  <si>
    <t>Fecha</t>
  </si>
  <si>
    <t>NºFactura</t>
  </si>
  <si>
    <t>856l</t>
  </si>
  <si>
    <t>Firma del emisor</t>
  </si>
  <si>
    <t>Firma del transportista</t>
  </si>
  <si>
    <t>Firma del receptor</t>
  </si>
  <si>
    <t>Observaciones:</t>
  </si>
  <si>
    <t>FACTURA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</si>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</sst>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i/>
      <sz val="28"/>
      <color rgb="FFFF0000"/>
      <name val="Calibri"/>
      <family val="2"/>
      <scheme val="minor"/>
    </font>
    <font>
      <b/>
      <i/>
      <sz val="26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8EA9D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0" xfId="0" applyNumberFormat="1" applyBorder="1"/>
    <xf numFmtId="164" fontId="0" fillId="0" borderId="2" xfId="0" applyNumberFormat="1" applyBorder="1"/>
    <xf numFmtId="0" fontId="4" fillId="0" borderId="0" xfId="0" applyFont="1" applyAlignment="1">
      <alignment vertical="center"/>
    </xf>
    <xf numFmtId="0" fontId="1" fillId="0" borderId="0" xfId="1" applyBorder="1"/>
    <xf numFmtId="0" fontId="5" fillId="0" borderId="0" xfId="0" applyFont="1" applyBorder="1" applyAlignment="1"/>
    <xf numFmtId="0" fontId="4" fillId="0" borderId="0" xfId="0" applyFont="1" applyAlignment="1"/>
    <xf numFmtId="0" fontId="0" fillId="0" borderId="5" xfId="0" applyBorder="1"/>
    <xf numFmtId="0" fontId="0" fillId="0" borderId="7" xfId="0" applyBorder="1"/>
    <xf numFmtId="2" fontId="0" fillId="0" borderId="0" xfId="0" applyNumberFormat="1" applyBorder="1"/>
    <xf numFmtId="0" fontId="4" fillId="0" borderId="9" xfId="0" applyFont="1" applyBorder="1" applyAlignment="1"/>
    <xf numFmtId="0" fontId="0" fillId="0" borderId="10" xfId="0" applyBorder="1"/>
    <xf numFmtId="14" fontId="0" fillId="0" borderId="0" xfId="0" applyNumberFormat="1" applyBorder="1"/>
    <xf numFmtId="0" fontId="0" fillId="0" borderId="13" xfId="0" applyBorder="1"/>
    <xf numFmtId="0" fontId="0" fillId="0" borderId="0" xfId="0" applyBorder="1" applyAlignment="1">
      <alignment vertical="top"/>
    </xf>
    <xf numFmtId="164" fontId="0" fillId="0" borderId="12" xfId="0" applyNumberFormat="1" applyBorder="1"/>
    <xf numFmtId="0" fontId="0" fillId="0" borderId="0" xfId="0" applyFont="1" applyBorder="1" applyAlignment="1"/>
    <xf numFmtId="10" fontId="0" fillId="0" borderId="1" xfId="0" applyNumberFormat="1" applyBorder="1"/>
    <xf numFmtId="0" fontId="1" fillId="0" borderId="7" xfId="1" applyBorder="1"/>
    <xf numFmtId="0" fontId="0" fillId="0" borderId="14" xfId="0" applyBorder="1"/>
    <xf numFmtId="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/>
    <xf numFmtId="0" fontId="0" fillId="0" borderId="0" xfId="0" applyBorder="1" applyAlignment="1">
      <alignment horizontal="center"/>
    </xf>
    <xf numFmtId="10" fontId="0" fillId="0" borderId="0" xfId="0" applyNumberFormat="1" applyBorder="1"/>
    <xf numFmtId="0" fontId="3" fillId="0" borderId="0" xfId="0" applyFont="1" applyAlignment="1">
      <alignment vertic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164" fontId="0" fillId="0" borderId="6" xfId="0" applyNumberFormat="1" applyBorder="1"/>
    <xf numFmtId="164" fontId="0" fillId="0" borderId="8" xfId="0" applyNumberFormat="1" applyBorder="1"/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3" xfId="1" applyBorder="1"/>
    <xf numFmtId="0" fontId="0" fillId="4" borderId="6" xfId="0" applyFill="1" applyBorder="1"/>
    <xf numFmtId="0" fontId="0" fillId="4" borderId="3" xfId="0" applyFill="1" applyBorder="1"/>
    <xf numFmtId="0" fontId="1" fillId="4" borderId="2" xfId="1" applyFill="1" applyBorder="1"/>
    <xf numFmtId="0" fontId="1" fillId="4" borderId="13" xfId="1" applyFill="1" applyBorder="1"/>
    <xf numFmtId="0" fontId="0" fillId="4" borderId="8" xfId="0" applyFill="1" applyBorder="1"/>
    <xf numFmtId="0" fontId="9" fillId="3" borderId="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164" fontId="0" fillId="0" borderId="3" xfId="0" applyNumberFormat="1" applyBorder="1"/>
    <xf numFmtId="0" fontId="0" fillId="0" borderId="13" xfId="0" applyNumberFormat="1" applyBorder="1"/>
    <xf numFmtId="2" fontId="0" fillId="0" borderId="14" xfId="0" applyNumberFormat="1" applyBorder="1"/>
    <xf numFmtId="0" fontId="0" fillId="5" borderId="3" xfId="0" applyFill="1" applyBorder="1"/>
    <xf numFmtId="0" fontId="0" fillId="5" borderId="6" xfId="0" applyFill="1" applyBorder="1"/>
    <xf numFmtId="0" fontId="0" fillId="5" borderId="8" xfId="0" applyFill="1" applyBorder="1"/>
    <xf numFmtId="0" fontId="9" fillId="6" borderId="3" xfId="0" applyFont="1" applyFill="1" applyBorder="1"/>
    <xf numFmtId="0" fontId="9" fillId="6" borderId="3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0" borderId="2" xfId="0" applyBorder="1" applyAlignment="1">
      <alignment vertical="top"/>
    </xf>
    <xf numFmtId="0" fontId="0" fillId="9" borderId="2" xfId="0" applyFill="1" applyBorder="1" applyAlignment="1">
      <alignment vertical="top"/>
    </xf>
    <xf numFmtId="0" fontId="9" fillId="11" borderId="3" xfId="0" applyFont="1" applyFill="1" applyBorder="1"/>
    <xf numFmtId="0" fontId="9" fillId="11" borderId="6" xfId="0" applyFont="1" applyFill="1" applyBorder="1"/>
    <xf numFmtId="0" fontId="9" fillId="11" borderId="8" xfId="0" applyFont="1" applyFill="1" applyBorder="1"/>
    <xf numFmtId="0" fontId="9" fillId="10" borderId="2" xfId="0" applyFont="1" applyFill="1" applyBorder="1"/>
    <xf numFmtId="0" fontId="9" fillId="12" borderId="2" xfId="0" applyFont="1" applyFill="1" applyBorder="1"/>
    <xf numFmtId="0" fontId="9" fillId="10" borderId="4" xfId="0" applyFont="1" applyFill="1" applyBorder="1"/>
    <xf numFmtId="0" fontId="0" fillId="5" borderId="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13" borderId="2" xfId="0" applyFill="1" applyBorder="1"/>
    <xf numFmtId="0" fontId="0" fillId="13" borderId="13" xfId="0" applyFont="1" applyFill="1" applyBorder="1" applyAlignment="1"/>
    <xf numFmtId="0" fontId="0" fillId="13" borderId="14" xfId="0" applyFont="1" applyFill="1" applyBorder="1" applyAlignment="1"/>
    <xf numFmtId="0" fontId="0" fillId="13" borderId="13" xfId="0" applyFill="1" applyBorder="1"/>
    <xf numFmtId="2" fontId="0" fillId="0" borderId="13" xfId="0" applyNumberFormat="1" applyBorder="1"/>
    <xf numFmtId="0" fontId="0" fillId="15" borderId="2" xfId="0" applyFill="1" applyBorder="1"/>
    <xf numFmtId="0" fontId="0" fillId="15" borderId="13" xfId="0" applyFont="1" applyFill="1" applyBorder="1" applyAlignment="1"/>
    <xf numFmtId="0" fontId="0" fillId="15" borderId="14" xfId="0" applyFont="1" applyFill="1" applyBorder="1" applyAlignment="1"/>
    <xf numFmtId="0" fontId="0" fillId="15" borderId="13" xfId="0" applyFill="1" applyBorder="1"/>
    <xf numFmtId="0" fontId="9" fillId="14" borderId="11" xfId="0" applyFont="1" applyFill="1" applyBorder="1"/>
    <xf numFmtId="0" fontId="9" fillId="14" borderId="11" xfId="0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12" xfId="0" applyFont="1" applyFill="1" applyBorder="1" applyAlignment="1">
      <alignment horizontal="center"/>
    </xf>
    <xf numFmtId="0" fontId="9" fillId="3" borderId="11" xfId="0" applyFont="1" applyFill="1" applyBorder="1"/>
    <xf numFmtId="0" fontId="6" fillId="16" borderId="1" xfId="0" applyFont="1" applyFill="1" applyBorder="1" applyAlignment="1">
      <alignment horizontal="center"/>
    </xf>
    <xf numFmtId="0" fontId="0" fillId="7" borderId="2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8" xfId="0" applyFill="1" applyBorder="1"/>
    <xf numFmtId="164" fontId="6" fillId="4" borderId="12" xfId="0" applyNumberFormat="1" applyFont="1" applyFill="1" applyBorder="1" applyAlignment="1">
      <alignment vertical="center"/>
    </xf>
    <xf numFmtId="0" fontId="1" fillId="4" borderId="14" xfId="1" applyFill="1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9" fillId="12" borderId="2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4" borderId="3" xfId="0" quotePrefix="1" applyNumberFormat="1" applyFill="1" applyBorder="1" applyAlignment="1">
      <alignment horizontal="center" wrapText="1"/>
    </xf>
    <xf numFmtId="49" fontId="0" fillId="4" borderId="6" xfId="0" quotePrefix="1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3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85725</xdr:rowOff>
    </xdr:from>
    <xdr:to>
      <xdr:col>2</xdr:col>
      <xdr:colOff>523875</xdr:colOff>
      <xdr:row>7</xdr:row>
      <xdr:rowOff>123825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DA5BF0-60F5-4803-8E9C-539B77089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85725"/>
          <a:ext cx="1019175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2</xdr:row>
      <xdr:rowOff>28575</xdr:rowOff>
    </xdr:from>
    <xdr:to>
      <xdr:col>2</xdr:col>
      <xdr:colOff>914400</xdr:colOff>
      <xdr:row>8</xdr:row>
      <xdr:rowOff>154305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49D29E-0D63-40E7-9B4E-8AE0C07C1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409575"/>
          <a:ext cx="1066800" cy="141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0</xdr:row>
      <xdr:rowOff>171450</xdr:rowOff>
    </xdr:from>
    <xdr:to>
      <xdr:col>3</xdr:col>
      <xdr:colOff>504825</xdr:colOff>
      <xdr:row>6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45F36A-0F80-44B3-B51A-BA121A5F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171450"/>
          <a:ext cx="762000" cy="1000125"/>
        </a:xfrm>
        <a:prstGeom prst="rect">
          <a:avLst/>
        </a:prstGeom>
      </xdr:spPr>
    </xdr:pic>
    <xdr:clientData/>
  </xdr:twoCellAnchor>
  <xdr:twoCellAnchor editAs="oneCell">
    <xdr:from>
      <xdr:col>4</xdr:col>
      <xdr:colOff>1009650</xdr:colOff>
      <xdr:row>22</xdr:row>
      <xdr:rowOff>47625</xdr:rowOff>
    </xdr:from>
    <xdr:to>
      <xdr:col>4</xdr:col>
      <xdr:colOff>1724025</xdr:colOff>
      <xdr:row>27</xdr:row>
      <xdr:rowOff>66675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06320C-75D6-4A52-8E7F-5369E163BCC6}"/>
            </a:ext>
            <a:ext uri="{147F2762-F138-4A5C-976F-8EAC2B608ADB}">
              <a16:predDERef xmlns:a16="http://schemas.microsoft.com/office/drawing/2014/main" pred="{9945F36A-0F80-44B3-B51A-BA121A5FA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8050" y="4229100"/>
          <a:ext cx="714375" cy="971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9</xdr:row>
      <xdr:rowOff>152400</xdr:rowOff>
    </xdr:from>
    <xdr:to>
      <xdr:col>1</xdr:col>
      <xdr:colOff>523875</xdr:colOff>
      <xdr:row>16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59165E-C766-402A-99C0-AEFAE4857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52400" y="2828925"/>
          <a:ext cx="981075" cy="132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bajonelche@muebleselrebajon.com" TargetMode="External"/><Relationship Id="rId2" Type="http://schemas.openxmlformats.org/officeDocument/2006/relationships/hyperlink" Target="mailto:josemanuelsoto@3puentes.es" TargetMode="External"/><Relationship Id="rId1" Type="http://schemas.openxmlformats.org/officeDocument/2006/relationships/hyperlink" Target="mailto:propagua@grupoelnilo.com" TargetMode="External"/><Relationship Id="rId6" Type="http://schemas.openxmlformats.org/officeDocument/2006/relationships/hyperlink" Target="mailto:Embutidosyjamones@elovalo.es" TargetMode="External"/><Relationship Id="rId5" Type="http://schemas.openxmlformats.org/officeDocument/2006/relationships/hyperlink" Target="mailto:sebastian@cambayas.com" TargetMode="External"/><Relationship Id="rId4" Type="http://schemas.openxmlformats.org/officeDocument/2006/relationships/hyperlink" Target="mailto:administracion@exquisitefruits.com&#160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ventas@melillens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ventas@melillense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ventas@melillense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ventas@melillen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C5DB-EF3A-4E19-A259-529313F3629C}">
  <dimension ref="B1:E10"/>
  <sheetViews>
    <sheetView workbookViewId="0">
      <selection activeCell="B8" sqref="B8"/>
    </sheetView>
  </sheetViews>
  <sheetFormatPr baseColWidth="10" defaultColWidth="8.88671875" defaultRowHeight="14.4" x14ac:dyDescent="0.3"/>
  <cols>
    <col min="3" max="3" width="28" customWidth="1"/>
    <col min="4" max="4" width="13.44140625" customWidth="1"/>
  </cols>
  <sheetData>
    <row r="1" spans="2:5" x14ac:dyDescent="0.3">
      <c r="B1" s="1"/>
      <c r="C1" s="1"/>
      <c r="D1" s="1"/>
    </row>
    <row r="2" spans="2:5" x14ac:dyDescent="0.3">
      <c r="B2" s="47" t="s">
        <v>0</v>
      </c>
      <c r="C2" s="47" t="s">
        <v>1</v>
      </c>
      <c r="D2" s="47" t="s">
        <v>2</v>
      </c>
      <c r="E2" s="48" t="s">
        <v>3</v>
      </c>
    </row>
    <row r="3" spans="2:5" x14ac:dyDescent="0.3">
      <c r="B3" s="10" t="s">
        <v>4</v>
      </c>
      <c r="C3" s="43" t="s">
        <v>5</v>
      </c>
      <c r="D3" s="45">
        <v>50</v>
      </c>
      <c r="E3" s="29">
        <v>75</v>
      </c>
    </row>
    <row r="4" spans="2:5" x14ac:dyDescent="0.3">
      <c r="B4" s="10" t="s">
        <v>6</v>
      </c>
      <c r="C4" s="43" t="s">
        <v>7</v>
      </c>
      <c r="D4" s="45">
        <v>10</v>
      </c>
      <c r="E4" s="29">
        <v>100</v>
      </c>
    </row>
    <row r="5" spans="2:5" x14ac:dyDescent="0.3">
      <c r="B5" s="10" t="s">
        <v>8</v>
      </c>
      <c r="C5" s="43" t="s">
        <v>9</v>
      </c>
      <c r="D5" s="45">
        <v>15</v>
      </c>
      <c r="E5" s="29">
        <v>50</v>
      </c>
    </row>
    <row r="6" spans="2:5" x14ac:dyDescent="0.3">
      <c r="B6" s="10" t="s">
        <v>10</v>
      </c>
      <c r="C6" s="43" t="s">
        <v>11</v>
      </c>
      <c r="D6" s="45">
        <v>20</v>
      </c>
      <c r="E6" s="29">
        <v>50</v>
      </c>
    </row>
    <row r="7" spans="2:5" x14ac:dyDescent="0.3">
      <c r="B7" s="10" t="s">
        <v>12</v>
      </c>
      <c r="C7" s="43" t="s">
        <v>13</v>
      </c>
      <c r="D7" s="45">
        <v>160</v>
      </c>
      <c r="E7" s="29">
        <v>5</v>
      </c>
    </row>
    <row r="8" spans="2:5" x14ac:dyDescent="0.3">
      <c r="B8" s="10" t="s">
        <v>14</v>
      </c>
      <c r="C8" s="43" t="s">
        <v>15</v>
      </c>
      <c r="D8" s="45">
        <v>100</v>
      </c>
      <c r="E8" s="29">
        <v>20</v>
      </c>
    </row>
    <row r="9" spans="2:5" x14ac:dyDescent="0.3">
      <c r="B9" s="10" t="s">
        <v>16</v>
      </c>
      <c r="C9" s="43" t="s">
        <v>17</v>
      </c>
      <c r="D9" s="45">
        <v>190</v>
      </c>
      <c r="E9" s="29">
        <v>25</v>
      </c>
    </row>
    <row r="10" spans="2:5" x14ac:dyDescent="0.3">
      <c r="B10" s="15" t="s">
        <v>18</v>
      </c>
      <c r="C10" s="44" t="s">
        <v>19</v>
      </c>
      <c r="D10" s="46">
        <v>350</v>
      </c>
      <c r="E10" s="3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7CCC-B7E2-4B47-89A0-614DF976FFF9}">
  <dimension ref="B3:I9"/>
  <sheetViews>
    <sheetView tabSelected="1" workbookViewId="0">
      <selection activeCell="H18" sqref="H18"/>
    </sheetView>
  </sheetViews>
  <sheetFormatPr baseColWidth="10" defaultColWidth="8.88671875" defaultRowHeight="14.4" x14ac:dyDescent="0.3"/>
  <cols>
    <col min="2" max="2" width="39.109375" bestFit="1" customWidth="1"/>
    <col min="3" max="3" width="10.44140625" bestFit="1" customWidth="1"/>
    <col min="4" max="4" width="9.33203125" bestFit="1" customWidth="1"/>
    <col min="5" max="5" width="15.6640625" customWidth="1"/>
    <col min="7" max="7" width="40" bestFit="1" customWidth="1"/>
    <col min="8" max="8" width="11.44140625" bestFit="1" customWidth="1"/>
    <col min="9" max="9" width="36.109375" bestFit="1" customWidth="1"/>
  </cols>
  <sheetData>
    <row r="3" spans="2:9" x14ac:dyDescent="0.3">
      <c r="B3" s="55" t="s">
        <v>20</v>
      </c>
      <c r="C3" s="56" t="s">
        <v>21</v>
      </c>
      <c r="D3" s="57" t="s">
        <v>22</v>
      </c>
      <c r="E3" s="57" t="s">
        <v>23</v>
      </c>
      <c r="F3" s="57" t="s">
        <v>24</v>
      </c>
      <c r="G3" s="57" t="s">
        <v>25</v>
      </c>
      <c r="H3" s="57" t="s">
        <v>26</v>
      </c>
      <c r="I3" s="57" t="s">
        <v>27</v>
      </c>
    </row>
    <row r="4" spans="2:9" x14ac:dyDescent="0.3">
      <c r="B4" s="50" t="s">
        <v>28</v>
      </c>
      <c r="C4" s="51" t="s">
        <v>29</v>
      </c>
      <c r="D4" s="51" t="s">
        <v>30</v>
      </c>
      <c r="E4" s="51" t="s">
        <v>31</v>
      </c>
      <c r="F4" s="134" t="s">
        <v>32</v>
      </c>
      <c r="G4" s="51" t="s">
        <v>33</v>
      </c>
      <c r="H4" s="51" t="s">
        <v>34</v>
      </c>
      <c r="I4" s="52" t="s">
        <v>35</v>
      </c>
    </row>
    <row r="5" spans="2:9" x14ac:dyDescent="0.3">
      <c r="B5" s="50" t="s">
        <v>36</v>
      </c>
      <c r="C5" s="50" t="s">
        <v>37</v>
      </c>
      <c r="D5" s="50" t="s">
        <v>30</v>
      </c>
      <c r="E5" s="50" t="s">
        <v>38</v>
      </c>
      <c r="F5" s="135" t="s">
        <v>39</v>
      </c>
      <c r="G5" s="50" t="s">
        <v>40</v>
      </c>
      <c r="H5" s="50" t="s">
        <v>41</v>
      </c>
      <c r="I5" s="53" t="s">
        <v>42</v>
      </c>
    </row>
    <row r="6" spans="2:9" x14ac:dyDescent="0.3">
      <c r="B6" s="50" t="s">
        <v>43</v>
      </c>
      <c r="C6" s="50" t="s">
        <v>44</v>
      </c>
      <c r="D6" s="50" t="s">
        <v>30</v>
      </c>
      <c r="E6" s="50" t="s">
        <v>45</v>
      </c>
      <c r="F6" s="135" t="s">
        <v>46</v>
      </c>
      <c r="G6" s="50" t="s">
        <v>47</v>
      </c>
      <c r="H6" s="50" t="s">
        <v>48</v>
      </c>
      <c r="I6" s="53" t="s">
        <v>49</v>
      </c>
    </row>
    <row r="7" spans="2:9" x14ac:dyDescent="0.3">
      <c r="B7" s="50" t="s">
        <v>50</v>
      </c>
      <c r="C7" s="50" t="s">
        <v>51</v>
      </c>
      <c r="D7" s="50" t="s">
        <v>30</v>
      </c>
      <c r="E7" s="50" t="s">
        <v>52</v>
      </c>
      <c r="F7" s="135" t="s">
        <v>53</v>
      </c>
      <c r="G7" s="50" t="s">
        <v>54</v>
      </c>
      <c r="H7" s="50" t="s">
        <v>55</v>
      </c>
      <c r="I7" s="53" t="s">
        <v>56</v>
      </c>
    </row>
    <row r="8" spans="2:9" x14ac:dyDescent="0.3">
      <c r="B8" s="50" t="s">
        <v>57</v>
      </c>
      <c r="C8" s="50" t="s">
        <v>58</v>
      </c>
      <c r="D8" s="50" t="s">
        <v>30</v>
      </c>
      <c r="E8" s="50" t="s">
        <v>59</v>
      </c>
      <c r="F8" s="135" t="s">
        <v>60</v>
      </c>
      <c r="G8" s="50" t="s">
        <v>61</v>
      </c>
      <c r="H8" s="50" t="s">
        <v>62</v>
      </c>
      <c r="I8" s="53" t="s">
        <v>63</v>
      </c>
    </row>
    <row r="9" spans="2:9" x14ac:dyDescent="0.3">
      <c r="B9" s="54" t="s">
        <v>64</v>
      </c>
      <c r="C9" s="54" t="s">
        <v>65</v>
      </c>
      <c r="D9" s="54" t="s">
        <v>66</v>
      </c>
      <c r="E9" s="54" t="s">
        <v>67</v>
      </c>
      <c r="F9" s="136">
        <v>18830</v>
      </c>
      <c r="G9" s="54" t="s">
        <v>68</v>
      </c>
      <c r="H9" s="54" t="s">
        <v>69</v>
      </c>
      <c r="I9" s="101" t="s">
        <v>70</v>
      </c>
    </row>
  </sheetData>
  <hyperlinks>
    <hyperlink ref="I4" r:id="rId1" xr:uid="{1F46FD8A-14B5-41C6-9A5F-C9BDFE714F94}"/>
    <hyperlink ref="I8" r:id="rId2" xr:uid="{809FCEEB-FE0F-4E0B-BCA5-FF6DF861D664}"/>
    <hyperlink ref="I5" r:id="rId3" xr:uid="{33B75CC7-3739-44AA-83B5-974F233E389F}"/>
    <hyperlink ref="I7" r:id="rId4" xr:uid="{C2AA2CF5-5E68-419E-823D-3FAD9F0FA104}"/>
    <hyperlink ref="I6" r:id="rId5" xr:uid="{7CA8B2D4-E407-42AC-87E6-68DF289D3060}"/>
    <hyperlink ref="I9" r:id="rId6" xr:uid="{20229743-4772-4778-A0B1-AD8B90773199}"/>
  </hyperlinks>
  <pageMargins left="0.7" right="0.7" top="0.75" bottom="0.75" header="0.3" footer="0.3"/>
  <ignoredErrors>
    <ignoredError sqref="F4:F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8"/>
  <sheetViews>
    <sheetView topLeftCell="A4" workbookViewId="0">
      <selection activeCell="K21" sqref="K21"/>
    </sheetView>
  </sheetViews>
  <sheetFormatPr baseColWidth="10" defaultColWidth="8.88671875" defaultRowHeight="14.4" x14ac:dyDescent="0.3"/>
  <cols>
    <col min="3" max="3" width="26.5546875" customWidth="1"/>
    <col min="5" max="5" width="13.5546875" customWidth="1"/>
    <col min="6" max="6" width="28.88671875" bestFit="1" customWidth="1"/>
    <col min="8" max="8" width="14.33203125" bestFit="1" customWidth="1"/>
    <col min="9" max="9" width="11.33203125" bestFit="1" customWidth="1"/>
    <col min="10" max="10" width="13.5546875" bestFit="1" customWidth="1"/>
    <col min="11" max="11" width="10.5546875" bestFit="1" customWidth="1"/>
  </cols>
  <sheetData>
    <row r="2" spans="2:11" ht="15" customHeight="1" x14ac:dyDescent="0.7">
      <c r="D2" s="4"/>
      <c r="E2" s="4"/>
      <c r="F2" s="4"/>
      <c r="G2" s="4"/>
      <c r="H2" s="4"/>
    </row>
    <row r="3" spans="2:11" ht="15" customHeight="1" x14ac:dyDescent="0.3">
      <c r="F3" s="102"/>
      <c r="G3" s="102"/>
      <c r="H3" s="102"/>
      <c r="I3" s="102"/>
      <c r="J3" s="102"/>
      <c r="K3" s="102"/>
    </row>
    <row r="4" spans="2:11" x14ac:dyDescent="0.3">
      <c r="E4" s="103" t="s">
        <v>71</v>
      </c>
      <c r="F4" s="103"/>
    </row>
    <row r="5" spans="2:11" x14ac:dyDescent="0.3">
      <c r="E5" s="103"/>
      <c r="F5" s="103"/>
    </row>
    <row r="9" spans="2:11" x14ac:dyDescent="0.3">
      <c r="B9" s="61" t="s">
        <v>21</v>
      </c>
      <c r="C9" s="7" t="s">
        <v>72</v>
      </c>
      <c r="E9" s="64" t="s">
        <v>73</v>
      </c>
      <c r="F9" s="64" t="s">
        <v>74</v>
      </c>
      <c r="G9" s="64" t="s">
        <v>75</v>
      </c>
      <c r="H9" s="65" t="s">
        <v>76</v>
      </c>
      <c r="I9" s="65" t="s">
        <v>77</v>
      </c>
      <c r="J9" s="66" t="s">
        <v>78</v>
      </c>
      <c r="K9" s="67" t="s">
        <v>79</v>
      </c>
    </row>
    <row r="10" spans="2:11" x14ac:dyDescent="0.3">
      <c r="B10" s="62" t="s">
        <v>80</v>
      </c>
      <c r="C10" s="29" t="s">
        <v>81</v>
      </c>
      <c r="E10" s="8" t="s">
        <v>14</v>
      </c>
      <c r="F10" s="8" t="str">
        <f>IFERROR(VLOOKUP($E10,Productos!$B$3:$D$10,2,FALSE)," ")</f>
        <v>ventilador industrial helicoidal</v>
      </c>
      <c r="G10" s="8">
        <v>10</v>
      </c>
      <c r="H10" s="58">
        <f>IFERROR(VLOOKUP(E10,Productos!$B$3:$D$10,3,FALSE)," ")</f>
        <v>100</v>
      </c>
      <c r="I10" s="58">
        <f>IFERROR(G10*H10," ")</f>
        <v>1000</v>
      </c>
      <c r="J10" s="39">
        <v>5</v>
      </c>
      <c r="K10" s="14">
        <f>IFERROR(I10-((J10/100)*I10)," ")</f>
        <v>950</v>
      </c>
    </row>
    <row r="11" spans="2:11" x14ac:dyDescent="0.3">
      <c r="B11" s="62" t="s">
        <v>22</v>
      </c>
      <c r="C11" s="29" t="s">
        <v>30</v>
      </c>
      <c r="E11" s="10" t="s">
        <v>12</v>
      </c>
      <c r="F11" s="10" t="str">
        <f>IFERROR(VLOOKUP($E11,Productos!$B$3:$D$10,2,FALSE)," ")</f>
        <v>ventilador industrial centrifugo</v>
      </c>
      <c r="G11" s="10">
        <v>2</v>
      </c>
      <c r="H11" s="45">
        <f>IFERROR(VLOOKUP(E11,Productos!$B$3:$D$10,3,FALSE)," ")</f>
        <v>160</v>
      </c>
      <c r="I11" s="45">
        <f t="shared" ref="I11:I17" si="0">IFERROR(G11*H11," ")</f>
        <v>320</v>
      </c>
      <c r="J11" s="59">
        <v>5</v>
      </c>
      <c r="K11" s="14">
        <f t="shared" ref="K11:K17" si="1">IFERROR(I11-((J11/100)*I11)," ")</f>
        <v>304</v>
      </c>
    </row>
    <row r="12" spans="2:11" x14ac:dyDescent="0.3">
      <c r="B12" s="62" t="s">
        <v>23</v>
      </c>
      <c r="C12" s="29" t="s">
        <v>82</v>
      </c>
      <c r="E12" s="10"/>
      <c r="F12" s="10" t="str">
        <f>IFERROR(VLOOKUP($E12,Productos!$B$3:$D$10,2,FALSE)," ")</f>
        <v xml:space="preserve"> </v>
      </c>
      <c r="G12" s="10"/>
      <c r="H12" s="45" t="str">
        <f>IFERROR(VLOOKUP(E12,Productos!$B$3:$D$10,3,FALSE)," ")</f>
        <v xml:space="preserve"> </v>
      </c>
      <c r="I12" s="45" t="str">
        <f t="shared" si="0"/>
        <v xml:space="preserve"> </v>
      </c>
      <c r="J12" s="59"/>
      <c r="K12" s="14" t="str">
        <f t="shared" si="1"/>
        <v xml:space="preserve"> </v>
      </c>
    </row>
    <row r="13" spans="2:11" x14ac:dyDescent="0.3">
      <c r="B13" s="62" t="s">
        <v>83</v>
      </c>
      <c r="C13" s="49" t="s">
        <v>84</v>
      </c>
      <c r="E13" s="10"/>
      <c r="F13" s="10" t="str">
        <f>IFERROR(VLOOKUP($E13,Productos!$B$3:$D$10,2,FALSE)," ")</f>
        <v xml:space="preserve"> </v>
      </c>
      <c r="G13" s="10"/>
      <c r="H13" s="45" t="str">
        <f>IFERROR(VLOOKUP(E13,Productos!$B$3:$D$10,3,FALSE)," ")</f>
        <v xml:space="preserve"> </v>
      </c>
      <c r="I13" s="45" t="str">
        <f t="shared" si="0"/>
        <v xml:space="preserve"> </v>
      </c>
      <c r="J13" s="59"/>
      <c r="K13" s="14" t="str">
        <f t="shared" si="1"/>
        <v xml:space="preserve"> </v>
      </c>
    </row>
    <row r="14" spans="2:11" x14ac:dyDescent="0.3">
      <c r="B14" s="63" t="s">
        <v>85</v>
      </c>
      <c r="C14" s="35" t="s">
        <v>86</v>
      </c>
      <c r="E14" s="10"/>
      <c r="F14" s="10" t="str">
        <f>IFERROR(VLOOKUP($E14,Productos!$B$3:$D$10,2,FALSE)," ")</f>
        <v xml:space="preserve"> </v>
      </c>
      <c r="G14" s="10"/>
      <c r="H14" s="45" t="str">
        <f>IFERROR(VLOOKUP(E14,Productos!$B$3:$D$10,3,FALSE)," ")</f>
        <v xml:space="preserve"> </v>
      </c>
      <c r="I14" s="45" t="str">
        <f t="shared" si="0"/>
        <v xml:space="preserve"> </v>
      </c>
      <c r="J14" s="59"/>
      <c r="K14" s="14" t="str">
        <f t="shared" si="1"/>
        <v xml:space="preserve"> </v>
      </c>
    </row>
    <row r="15" spans="2:11" x14ac:dyDescent="0.3">
      <c r="E15" s="10"/>
      <c r="F15" s="10" t="str">
        <f>IFERROR(VLOOKUP($E15,Productos!$B$3:$D$10,2,FALSE)," ")</f>
        <v xml:space="preserve"> </v>
      </c>
      <c r="G15" s="10"/>
      <c r="H15" s="45" t="str">
        <f>IFERROR(VLOOKUP(E15,Productos!$B$3:$D$10,3,FALSE)," ")</f>
        <v xml:space="preserve"> </v>
      </c>
      <c r="I15" s="45" t="str">
        <f t="shared" si="0"/>
        <v xml:space="preserve"> </v>
      </c>
      <c r="J15" s="59"/>
      <c r="K15" s="14" t="str">
        <f t="shared" si="1"/>
        <v xml:space="preserve"> </v>
      </c>
    </row>
    <row r="16" spans="2:11" x14ac:dyDescent="0.3">
      <c r="E16" s="10"/>
      <c r="F16" s="10" t="str">
        <f>IFERROR(VLOOKUP($E16,Productos!$B$3:$D$10,2,FALSE)," ")</f>
        <v xml:space="preserve"> </v>
      </c>
      <c r="G16" s="10"/>
      <c r="H16" s="45" t="str">
        <f>IFERROR(VLOOKUP(E16,Productos!$B$3:$D$10,3,FALSE)," ")</f>
        <v xml:space="preserve"> </v>
      </c>
      <c r="I16" s="45" t="str">
        <f t="shared" si="0"/>
        <v xml:space="preserve"> </v>
      </c>
      <c r="J16" s="59"/>
      <c r="K16" s="14" t="str">
        <f t="shared" si="1"/>
        <v xml:space="preserve"> </v>
      </c>
    </row>
    <row r="17" spans="5:11" x14ac:dyDescent="0.3">
      <c r="E17" s="15"/>
      <c r="F17" s="15" t="str">
        <f>IFERROR(VLOOKUP($E17,Productos!$B$3:$D$10,2,FALSE)," ")</f>
        <v xml:space="preserve"> </v>
      </c>
      <c r="G17" s="15"/>
      <c r="H17" s="46" t="str">
        <f>IFERROR(VLOOKUP(E17,Productos!$B$3:$D$10,3,FALSE)," ")</f>
        <v xml:space="preserve"> </v>
      </c>
      <c r="I17" s="46" t="str">
        <f t="shared" si="0"/>
        <v xml:space="preserve"> </v>
      </c>
      <c r="J17" s="60"/>
      <c r="K17" s="17" t="str">
        <f t="shared" si="1"/>
        <v xml:space="preserve"> </v>
      </c>
    </row>
    <row r="18" spans="5:11" x14ac:dyDescent="0.3">
      <c r="H18" s="2"/>
      <c r="I18" s="2"/>
    </row>
    <row r="19" spans="5:11" x14ac:dyDescent="0.3">
      <c r="F19" s="2"/>
      <c r="G19" s="2"/>
      <c r="H19" s="69" t="s">
        <v>87</v>
      </c>
      <c r="I19" s="33">
        <v>0.21</v>
      </c>
      <c r="J19" s="7" t="s">
        <v>77</v>
      </c>
      <c r="K19" s="18">
        <f>SUM(K10:K17)</f>
        <v>1254</v>
      </c>
    </row>
    <row r="20" spans="5:11" x14ac:dyDescent="0.3">
      <c r="F20" s="2"/>
      <c r="G20" s="2"/>
      <c r="J20" s="7" t="s">
        <v>88</v>
      </c>
      <c r="K20" s="6">
        <f>(I19/100)*K19</f>
        <v>2.6334</v>
      </c>
    </row>
    <row r="21" spans="5:11" x14ac:dyDescent="0.3">
      <c r="E21" s="71" t="s">
        <v>89</v>
      </c>
      <c r="F21" s="30"/>
      <c r="G21" s="30"/>
      <c r="H21" s="30"/>
      <c r="I21" s="30"/>
      <c r="J21" s="5" t="s">
        <v>90</v>
      </c>
      <c r="K21" s="31">
        <f>K19+K20</f>
        <v>1256.6333999999999</v>
      </c>
    </row>
    <row r="22" spans="5:11" x14ac:dyDescent="0.3">
      <c r="E22" s="104"/>
      <c r="F22" s="105"/>
      <c r="G22" s="105"/>
      <c r="H22" s="105"/>
      <c r="I22" s="106"/>
    </row>
    <row r="23" spans="5:11" x14ac:dyDescent="0.3">
      <c r="E23" s="107"/>
      <c r="F23" s="108"/>
      <c r="G23" s="108"/>
      <c r="H23" s="108"/>
      <c r="I23" s="109"/>
    </row>
    <row r="24" spans="5:11" x14ac:dyDescent="0.3">
      <c r="E24" s="107"/>
      <c r="F24" s="108"/>
      <c r="G24" s="108"/>
      <c r="H24" s="108"/>
      <c r="I24" s="109"/>
    </row>
    <row r="25" spans="5:11" x14ac:dyDescent="0.3">
      <c r="E25" s="107"/>
      <c r="F25" s="108"/>
      <c r="G25" s="108"/>
      <c r="H25" s="108"/>
      <c r="I25" s="109"/>
    </row>
    <row r="26" spans="5:11" x14ac:dyDescent="0.3">
      <c r="E26" s="110"/>
      <c r="F26" s="111"/>
      <c r="G26" s="111"/>
      <c r="H26" s="111"/>
      <c r="I26" s="112"/>
    </row>
    <row r="27" spans="5:11" x14ac:dyDescent="0.3">
      <c r="H27" s="2"/>
      <c r="I27" s="2"/>
    </row>
    <row r="28" spans="5:11" x14ac:dyDescent="0.3">
      <c r="H28" s="2"/>
      <c r="I28" s="2"/>
    </row>
  </sheetData>
  <mergeCells count="3">
    <mergeCell ref="F3:K3"/>
    <mergeCell ref="E4:F5"/>
    <mergeCell ref="E22:I26"/>
  </mergeCells>
  <hyperlinks>
    <hyperlink ref="C13" r:id="rId1" xr:uid="{CCEE95AB-63F0-4F65-8B8B-0081CF1051A6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EF6F-A021-4BD0-85A1-CF4184721E10}">
  <dimension ref="B4:N35"/>
  <sheetViews>
    <sheetView workbookViewId="0">
      <selection activeCell="C28" sqref="C28"/>
    </sheetView>
  </sheetViews>
  <sheetFormatPr baseColWidth="10" defaultColWidth="8.88671875" defaultRowHeight="14.4" x14ac:dyDescent="0.3"/>
  <cols>
    <col min="3" max="3" width="27.88671875" customWidth="1"/>
    <col min="5" max="5" width="11.44140625" bestFit="1" customWidth="1"/>
    <col min="6" max="6" width="29.33203125" bestFit="1" customWidth="1"/>
    <col min="7" max="7" width="40" bestFit="1" customWidth="1"/>
    <col min="8" max="8" width="5.88671875" bestFit="1" customWidth="1"/>
    <col min="10" max="10" width="14.33203125" bestFit="1" customWidth="1"/>
    <col min="11" max="11" width="10.5546875" bestFit="1" customWidth="1"/>
    <col min="13" max="13" width="11.33203125" bestFit="1" customWidth="1"/>
  </cols>
  <sheetData>
    <row r="4" spans="2:13" ht="18.600000000000001" customHeight="1" x14ac:dyDescent="0.3">
      <c r="D4" s="76" t="s">
        <v>20</v>
      </c>
      <c r="E4" s="114" t="s">
        <v>36</v>
      </c>
      <c r="F4" s="115"/>
      <c r="G4" s="116"/>
    </row>
    <row r="5" spans="2:13" ht="21.6" customHeight="1" x14ac:dyDescent="0.7">
      <c r="D5" s="81" t="s">
        <v>21</v>
      </c>
      <c r="E5" s="9" t="str">
        <f>VLOOKUP(E4,Clientes!$B$4:$I$9,2,FALSE)</f>
        <v>A19378542</v>
      </c>
      <c r="F5" s="81" t="s">
        <v>25</v>
      </c>
      <c r="G5" s="23" t="str">
        <f>VLOOKUP(E4,Clientes!$B$4:$I$9,6,FALSE)</f>
        <v>Pol. Llano San José Ctra. Elche a Crevillente</v>
      </c>
      <c r="H5" s="4"/>
      <c r="I5" s="4"/>
      <c r="J5" s="4"/>
    </row>
    <row r="6" spans="2:13" ht="15" customHeight="1" x14ac:dyDescent="0.3">
      <c r="D6" s="82" t="s">
        <v>22</v>
      </c>
      <c r="E6" s="11" t="str">
        <f>VLOOKUP(E4,Clientes!$B$4:$I$9,3,FALSE)</f>
        <v>Alicante</v>
      </c>
      <c r="F6" s="84" t="s">
        <v>23</v>
      </c>
      <c r="G6" s="24" t="str">
        <f>VLOOKUP(E4,Clientes!$B$4:$I$9,4,FALSE)</f>
        <v>Elche</v>
      </c>
      <c r="H6" s="42"/>
      <c r="I6" s="42"/>
      <c r="J6" s="42"/>
      <c r="K6" s="42"/>
      <c r="L6" s="42"/>
      <c r="M6" s="42"/>
    </row>
    <row r="7" spans="2:13" ht="15" customHeight="1" x14ac:dyDescent="0.3">
      <c r="C7" s="3"/>
      <c r="D7" s="83" t="s">
        <v>91</v>
      </c>
      <c r="E7" s="16" t="str">
        <f>VLOOKUP(E4,Clientes!$B$4:$I$9,7,FALSE)</f>
        <v>965 44 94 04</v>
      </c>
      <c r="F7" s="83" t="s">
        <v>92</v>
      </c>
      <c r="G7" s="27" t="str">
        <f>VLOOKUP(E4,Clientes!$B$4:$I$9,8,FALSE)</f>
        <v>rebajonelche@muebleselrebajon.com</v>
      </c>
      <c r="H7" s="42"/>
      <c r="I7" s="42"/>
      <c r="J7" s="42"/>
      <c r="K7" s="42"/>
      <c r="L7" s="42"/>
      <c r="M7" s="42"/>
    </row>
    <row r="10" spans="2:13" x14ac:dyDescent="0.3">
      <c r="E10" s="113" t="s">
        <v>93</v>
      </c>
      <c r="F10" s="113"/>
      <c r="G10" s="113"/>
    </row>
    <row r="11" spans="2:13" x14ac:dyDescent="0.3">
      <c r="E11" s="113"/>
      <c r="F11" s="113"/>
      <c r="G11" s="113"/>
    </row>
    <row r="12" spans="2:13" x14ac:dyDescent="0.3">
      <c r="E12" s="96" t="s">
        <v>73</v>
      </c>
      <c r="F12" s="96" t="s">
        <v>94</v>
      </c>
      <c r="G12" s="96" t="s">
        <v>95</v>
      </c>
      <c r="H12" s="68" t="s">
        <v>3</v>
      </c>
    </row>
    <row r="13" spans="2:13" x14ac:dyDescent="0.3">
      <c r="B13" s="97" t="s">
        <v>21</v>
      </c>
      <c r="C13" s="7" t="s">
        <v>72</v>
      </c>
      <c r="E13" s="8" t="s">
        <v>12</v>
      </c>
      <c r="F13" s="8" t="str">
        <f>IFERROR(VLOOKUP($E13,Productos!$B$3:$D$10,2,FALSE)," ")</f>
        <v>ventilador industrial centrifugo</v>
      </c>
      <c r="G13" s="7">
        <v>2</v>
      </c>
      <c r="H13" s="24">
        <f>IFERROR(VLOOKUP($E13,Productos!$B$3:$E$10,4,FALSE)," ")</f>
        <v>5</v>
      </c>
    </row>
    <row r="14" spans="2:13" x14ac:dyDescent="0.3">
      <c r="B14" s="98" t="s">
        <v>80</v>
      </c>
      <c r="C14" s="29" t="s">
        <v>81</v>
      </c>
      <c r="E14" s="10" t="s">
        <v>14</v>
      </c>
      <c r="F14" s="10" t="str">
        <f>IFERROR(VLOOKUP($E14,Productos!$B$3:$D$10,2,FALSE)," ")</f>
        <v>ventilador industrial helicoidal</v>
      </c>
      <c r="G14" s="29">
        <v>15</v>
      </c>
      <c r="H14" s="24">
        <f>IFERROR(VLOOKUP($E14,Productos!$B$3:$E$10,4,FALSE)," ")</f>
        <v>20</v>
      </c>
    </row>
    <row r="15" spans="2:13" x14ac:dyDescent="0.3">
      <c r="B15" s="98" t="s">
        <v>22</v>
      </c>
      <c r="C15" s="29" t="s">
        <v>30</v>
      </c>
      <c r="E15" s="10"/>
      <c r="F15" s="10" t="str">
        <f>IFERROR(VLOOKUP($E15,Productos!$B$3:$D$10,2,FALSE)," ")</f>
        <v xml:space="preserve"> </v>
      </c>
      <c r="G15" s="29"/>
      <c r="H15" s="24" t="str">
        <f>IFERROR(VLOOKUP($E15,Productos!$B$3:$E$10,4,FALSE)," ")</f>
        <v xml:space="preserve"> </v>
      </c>
    </row>
    <row r="16" spans="2:13" x14ac:dyDescent="0.3">
      <c r="B16" s="98" t="s">
        <v>23</v>
      </c>
      <c r="C16" s="29" t="s">
        <v>82</v>
      </c>
      <c r="E16" s="10"/>
      <c r="F16" s="10" t="str">
        <f>IFERROR(VLOOKUP($E16,Productos!$B$3:$D$10,2,FALSE)," ")</f>
        <v xml:space="preserve"> </v>
      </c>
      <c r="G16" s="29"/>
      <c r="H16" s="24" t="str">
        <f>IFERROR(VLOOKUP($E16,Productos!$B$3:$E$10,4,FALSE)," ")</f>
        <v xml:space="preserve"> </v>
      </c>
    </row>
    <row r="17" spans="2:14" x14ac:dyDescent="0.3">
      <c r="B17" s="98" t="s">
        <v>83</v>
      </c>
      <c r="C17" s="49" t="s">
        <v>84</v>
      </c>
      <c r="E17" s="10"/>
      <c r="F17" s="10" t="str">
        <f>IFERROR(VLOOKUP($E17,Productos!$B$3:$D$10,2,FALSE)," ")</f>
        <v xml:space="preserve"> </v>
      </c>
      <c r="G17" s="29"/>
      <c r="H17" s="24" t="str">
        <f>IFERROR(VLOOKUP($E17,Productos!$B$3:$E$10,4,FALSE)," ")</f>
        <v xml:space="preserve"> </v>
      </c>
    </row>
    <row r="18" spans="2:14" x14ac:dyDescent="0.3">
      <c r="B18" s="99" t="s">
        <v>85</v>
      </c>
      <c r="C18" s="35" t="s">
        <v>86</v>
      </c>
      <c r="E18" s="10"/>
      <c r="F18" s="10" t="str">
        <f>IFERROR(VLOOKUP($E18,Productos!$B$3:$D$10,2,FALSE)," ")</f>
        <v xml:space="preserve"> </v>
      </c>
      <c r="G18" s="29"/>
      <c r="H18" s="24" t="str">
        <f>IFERROR(VLOOKUP($E18,Productos!$B$3:$E$10,4,FALSE)," ")</f>
        <v xml:space="preserve"> </v>
      </c>
      <c r="J18" s="40"/>
      <c r="K18" s="40"/>
      <c r="L18" s="40"/>
      <c r="M18" s="40"/>
      <c r="N18" s="11"/>
    </row>
    <row r="19" spans="2:14" x14ac:dyDescent="0.3">
      <c r="E19" s="10"/>
      <c r="F19" s="10" t="str">
        <f>IFERROR(VLOOKUP($E19,Productos!$B$3:$D$10,2,FALSE)," ")</f>
        <v xml:space="preserve"> </v>
      </c>
      <c r="G19" s="29"/>
      <c r="H19" s="24" t="str">
        <f>IFERROR(VLOOKUP($E19,Productos!$B$3:$E$10,4,FALSE)," ")</f>
        <v xml:space="preserve"> </v>
      </c>
      <c r="J19" s="12"/>
      <c r="K19" s="12"/>
      <c r="L19" s="13"/>
      <c r="M19" s="12"/>
      <c r="N19" s="11"/>
    </row>
    <row r="20" spans="2:14" x14ac:dyDescent="0.3">
      <c r="E20" s="35"/>
      <c r="F20" s="16" t="str">
        <f>IFERROR(VLOOKUP($E20,Productos!$B$3:$D$10,2,FALSE)," ")</f>
        <v xml:space="preserve"> </v>
      </c>
      <c r="G20" s="35"/>
      <c r="H20" s="27" t="str">
        <f>IFERROR(VLOOKUP($E20,Productos!$B$3:$E$10,4,FALSE)," ")</f>
        <v xml:space="preserve"> </v>
      </c>
      <c r="J20" s="12"/>
      <c r="K20" s="12"/>
      <c r="L20" s="13"/>
      <c r="M20" s="12"/>
      <c r="N20" s="11"/>
    </row>
    <row r="21" spans="2:14" x14ac:dyDescent="0.3">
      <c r="D21" s="11"/>
      <c r="E21" s="11"/>
      <c r="F21" s="11" t="str">
        <f>IFERROR(VLOOKUP($E21,Productos!$B$3:$D$10,2,FALSE)," ")</f>
        <v xml:space="preserve"> </v>
      </c>
      <c r="G21" s="11"/>
      <c r="H21" s="11"/>
      <c r="I21" s="11" t="str">
        <f>IFERROR(VLOOKUP($E21,Productos!$B11:$E18,4,FALSE)," ")</f>
        <v xml:space="preserve"> </v>
      </c>
      <c r="J21" s="12"/>
      <c r="K21" s="12"/>
      <c r="L21" s="13"/>
      <c r="M21" s="12"/>
      <c r="N21" s="11"/>
    </row>
    <row r="22" spans="2:14" x14ac:dyDescent="0.3">
      <c r="D22" s="11"/>
      <c r="E22" s="11"/>
      <c r="F22" s="11" t="str">
        <f>IFERROR(VLOOKUP($E22,Productos!$B$3:$D$10,2,FALSE)," ")</f>
        <v xml:space="preserve"> </v>
      </c>
      <c r="G22" s="11"/>
      <c r="H22" s="11"/>
      <c r="I22" s="11"/>
      <c r="J22" s="12"/>
      <c r="K22" s="12"/>
      <c r="L22" s="13"/>
      <c r="M22" s="12"/>
      <c r="N22" s="11"/>
    </row>
    <row r="23" spans="2:14" x14ac:dyDescent="0.3">
      <c r="D23" s="11"/>
      <c r="E23" s="11"/>
      <c r="F23" s="11" t="str">
        <f>IFERROR(VLOOKUP($E23,Productos!$B$3:$D$10,2,FALSE)," ")</f>
        <v xml:space="preserve"> </v>
      </c>
      <c r="G23" s="11"/>
      <c r="H23" s="11"/>
      <c r="I23" s="11"/>
      <c r="J23" s="12"/>
      <c r="K23" s="12"/>
      <c r="L23" s="13"/>
      <c r="M23" s="12"/>
      <c r="N23" s="11"/>
    </row>
    <row r="24" spans="2:14" x14ac:dyDescent="0.3">
      <c r="F24" t="str">
        <f>IFERROR(VLOOKUP($E24,Productos!$B$3:$D$10,2,FALSE)," ")</f>
        <v xml:space="preserve"> </v>
      </c>
      <c r="G24" s="11"/>
      <c r="H24" s="11"/>
      <c r="I24" s="11"/>
      <c r="J24" s="12"/>
      <c r="K24" s="12"/>
      <c r="L24" s="13"/>
      <c r="M24" s="12"/>
      <c r="N24" s="11"/>
    </row>
    <row r="25" spans="2:14" x14ac:dyDescent="0.3">
      <c r="G25" s="11"/>
      <c r="H25" s="11"/>
      <c r="I25" s="11"/>
      <c r="J25" s="12"/>
      <c r="K25" s="12"/>
      <c r="L25" s="13"/>
      <c r="M25" s="12"/>
      <c r="N25" s="11"/>
    </row>
    <row r="26" spans="2:14" x14ac:dyDescent="0.3">
      <c r="G26" s="11"/>
      <c r="H26" s="11"/>
      <c r="I26" s="11"/>
      <c r="J26" s="12"/>
      <c r="K26" s="12"/>
      <c r="L26" s="25"/>
      <c r="M26" s="12"/>
      <c r="N26" s="11"/>
    </row>
    <row r="27" spans="2:14" x14ac:dyDescent="0.3">
      <c r="G27" s="11"/>
      <c r="H27" s="11"/>
      <c r="I27" s="11"/>
      <c r="J27" s="12"/>
      <c r="K27" s="12"/>
      <c r="L27" s="11"/>
      <c r="M27" s="11"/>
      <c r="N27" s="11"/>
    </row>
    <row r="28" spans="2:14" x14ac:dyDescent="0.3">
      <c r="G28" s="11"/>
      <c r="H28" s="12"/>
      <c r="I28" s="12"/>
      <c r="J28" s="11"/>
      <c r="K28" s="41"/>
      <c r="L28" s="11"/>
      <c r="M28" s="12"/>
      <c r="N28" s="11"/>
    </row>
    <row r="29" spans="2:14" x14ac:dyDescent="0.3">
      <c r="G29" s="11"/>
      <c r="H29" s="12"/>
      <c r="I29" s="12"/>
      <c r="J29" s="11"/>
      <c r="K29" s="11"/>
      <c r="L29" s="11"/>
      <c r="M29" s="12"/>
      <c r="N29" s="11"/>
    </row>
    <row r="30" spans="2:14" x14ac:dyDescent="0.3">
      <c r="G30" s="30"/>
      <c r="H30" s="30"/>
      <c r="I30" s="30"/>
      <c r="J30" s="30"/>
      <c r="K30" s="30"/>
      <c r="L30" s="11"/>
      <c r="M30" s="12"/>
      <c r="N30" s="11"/>
    </row>
    <row r="31" spans="2:14" x14ac:dyDescent="0.3">
      <c r="G31" s="30"/>
      <c r="H31" s="30"/>
      <c r="I31" s="30"/>
      <c r="J31" s="30"/>
      <c r="K31" s="30"/>
      <c r="L31" s="11"/>
      <c r="M31" s="11"/>
      <c r="N31" s="11"/>
    </row>
    <row r="32" spans="2:14" x14ac:dyDescent="0.3">
      <c r="G32" s="30"/>
      <c r="H32" s="30"/>
      <c r="I32" s="30"/>
      <c r="J32" s="30"/>
      <c r="K32" s="30"/>
      <c r="L32" s="11"/>
      <c r="M32" s="11"/>
      <c r="N32" s="11"/>
    </row>
    <row r="33" spans="7:14" x14ac:dyDescent="0.3">
      <c r="G33" s="30"/>
      <c r="H33" s="30"/>
      <c r="I33" s="30"/>
      <c r="J33" s="30"/>
      <c r="K33" s="30"/>
      <c r="L33" s="11"/>
      <c r="M33" s="11"/>
      <c r="N33" s="11"/>
    </row>
    <row r="34" spans="7:14" x14ac:dyDescent="0.3">
      <c r="G34" s="30"/>
      <c r="H34" s="30"/>
      <c r="I34" s="30"/>
      <c r="J34" s="30"/>
      <c r="K34" s="30"/>
      <c r="L34" s="11"/>
      <c r="M34" s="11"/>
      <c r="N34" s="11"/>
    </row>
    <row r="35" spans="7:14" x14ac:dyDescent="0.3">
      <c r="G35" s="30"/>
      <c r="H35" s="30"/>
      <c r="I35" s="30"/>
      <c r="J35" s="30"/>
      <c r="K35" s="30"/>
      <c r="L35" s="11"/>
      <c r="M35" s="11"/>
      <c r="N35" s="11"/>
    </row>
  </sheetData>
  <mergeCells count="2">
    <mergeCell ref="E10:G11"/>
    <mergeCell ref="E4:G4"/>
  </mergeCells>
  <conditionalFormatting sqref="G13">
    <cfRule type="cellIs" dxfId="32" priority="16" operator="greaterThan">
      <formula>$H$13</formula>
    </cfRule>
  </conditionalFormatting>
  <conditionalFormatting sqref="G14">
    <cfRule type="cellIs" dxfId="31" priority="15" operator="greaterThan">
      <formula>$H$14</formula>
    </cfRule>
  </conditionalFormatting>
  <conditionalFormatting sqref="G15">
    <cfRule type="cellIs" dxfId="30" priority="14" operator="greaterThan">
      <formula>$H$15</formula>
    </cfRule>
  </conditionalFormatting>
  <conditionalFormatting sqref="G16">
    <cfRule type="cellIs" dxfId="29" priority="13" operator="greaterThan">
      <formula>$H$16</formula>
    </cfRule>
  </conditionalFormatting>
  <conditionalFormatting sqref="G17">
    <cfRule type="cellIs" dxfId="28" priority="12" operator="greaterThan">
      <formula>$H$17</formula>
    </cfRule>
  </conditionalFormatting>
  <conditionalFormatting sqref="G18">
    <cfRule type="cellIs" dxfId="27" priority="11" operator="greaterThan">
      <formula>$H$18</formula>
    </cfRule>
  </conditionalFormatting>
  <conditionalFormatting sqref="G19">
    <cfRule type="cellIs" dxfId="26" priority="10" operator="greaterThan">
      <formula>$H$19</formula>
    </cfRule>
  </conditionalFormatting>
  <conditionalFormatting sqref="G20">
    <cfRule type="cellIs" dxfId="25" priority="9" operator="greaterThan">
      <formula>$H$20</formula>
    </cfRule>
  </conditionalFormatting>
  <conditionalFormatting sqref="G13">
    <cfRule type="cellIs" dxfId="24" priority="8" operator="equal">
      <formula>$H$13</formula>
    </cfRule>
  </conditionalFormatting>
  <conditionalFormatting sqref="G14">
    <cfRule type="cellIs" dxfId="23" priority="7" operator="equal">
      <formula>$H$14</formula>
    </cfRule>
  </conditionalFormatting>
  <conditionalFormatting sqref="G15">
    <cfRule type="cellIs" dxfId="22" priority="6" operator="equal">
      <formula>$H$15</formula>
    </cfRule>
  </conditionalFormatting>
  <conditionalFormatting sqref="G16">
    <cfRule type="cellIs" dxfId="21" priority="5" operator="equal">
      <formula>$H$16</formula>
    </cfRule>
  </conditionalFormatting>
  <conditionalFormatting sqref="G17">
    <cfRule type="cellIs" dxfId="20" priority="4" operator="equal">
      <formula>$H$17</formula>
    </cfRule>
  </conditionalFormatting>
  <conditionalFormatting sqref="G18">
    <cfRule type="cellIs" dxfId="19" priority="3" operator="equal">
      <formula>$H$18</formula>
    </cfRule>
  </conditionalFormatting>
  <conditionalFormatting sqref="G19">
    <cfRule type="cellIs" dxfId="18" priority="2" operator="equal">
      <formula>$H$19</formula>
    </cfRule>
  </conditionalFormatting>
  <conditionalFormatting sqref="G20">
    <cfRule type="cellIs" dxfId="17" priority="1" operator="equal">
      <formula>$H$20</formula>
    </cfRule>
  </conditionalFormatting>
  <hyperlinks>
    <hyperlink ref="C17" r:id="rId1" xr:uid="{CEECBF3A-6371-4150-8E87-D8C4EC08C723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79DB-346B-4131-A987-D0E0FF5F4C93}">
  <dimension ref="D2:J34"/>
  <sheetViews>
    <sheetView workbookViewId="0">
      <selection activeCell="E18" sqref="E18"/>
    </sheetView>
  </sheetViews>
  <sheetFormatPr baseColWidth="10" defaultColWidth="8.88671875" defaultRowHeight="14.4" x14ac:dyDescent="0.3"/>
  <cols>
    <col min="5" max="5" width="29" customWidth="1"/>
    <col min="6" max="6" width="12.5546875" customWidth="1"/>
    <col min="7" max="7" width="11.5546875" customWidth="1"/>
    <col min="8" max="8" width="30.33203125" customWidth="1"/>
    <col min="10" max="10" width="41.109375" customWidth="1"/>
  </cols>
  <sheetData>
    <row r="2" spans="4:10" x14ac:dyDescent="0.3">
      <c r="E2" s="124" t="s">
        <v>96</v>
      </c>
      <c r="F2" s="124"/>
    </row>
    <row r="3" spans="4:10" ht="14.25" customHeight="1" x14ac:dyDescent="0.3">
      <c r="E3" s="125"/>
      <c r="F3" s="125"/>
      <c r="G3" s="76" t="s">
        <v>20</v>
      </c>
      <c r="H3" s="114" t="s">
        <v>36</v>
      </c>
      <c r="I3" s="115"/>
      <c r="J3" s="116"/>
    </row>
    <row r="4" spans="4:10" x14ac:dyDescent="0.3">
      <c r="E4" s="72" t="s">
        <v>97</v>
      </c>
      <c r="F4" s="9" t="s">
        <v>98</v>
      </c>
      <c r="G4" s="81" t="s">
        <v>21</v>
      </c>
      <c r="H4" s="9" t="str">
        <f>VLOOKUP(H3,Clientes!$B$4:$I$9,2,FALSE)</f>
        <v>A19378542</v>
      </c>
      <c r="I4" s="81" t="s">
        <v>25</v>
      </c>
      <c r="J4" s="23" t="str">
        <f>VLOOKUP(H3,Clientes!$B$4:$I$9,6,FALSE)</f>
        <v>Pol. Llano San José Ctra. Elche a Crevillente</v>
      </c>
    </row>
    <row r="5" spans="4:10" x14ac:dyDescent="0.3">
      <c r="E5" s="73" t="s">
        <v>99</v>
      </c>
      <c r="F5" s="28">
        <f ca="1">TODAY()+1</f>
        <v>43410</v>
      </c>
      <c r="G5" s="82" t="s">
        <v>22</v>
      </c>
      <c r="H5" s="11" t="str">
        <f>VLOOKUP(H3,Clientes!$B$4:$I$9,3,FALSE)</f>
        <v>Alicante</v>
      </c>
      <c r="I5" s="84" t="s">
        <v>23</v>
      </c>
      <c r="J5" s="24" t="str">
        <f>VLOOKUP(H3,Clientes!$B$4:$I$9,4,FALSE)</f>
        <v>Elche</v>
      </c>
    </row>
    <row r="6" spans="4:10" x14ac:dyDescent="0.3">
      <c r="E6" s="74" t="s">
        <v>100</v>
      </c>
      <c r="F6" s="16" t="s">
        <v>101</v>
      </c>
      <c r="G6" s="83" t="s">
        <v>91</v>
      </c>
      <c r="H6" s="16" t="str">
        <f>VLOOKUP(H3,Clientes!$B$4:$I$9,7,FALSE)</f>
        <v>965 44 94 04</v>
      </c>
      <c r="I6" s="83" t="s">
        <v>92</v>
      </c>
      <c r="J6" s="27" t="str">
        <f>VLOOKUP(H3,Clientes!$B$4:$I$9,8,FALSE)</f>
        <v>rebajonelche@muebleselrebajon.com</v>
      </c>
    </row>
    <row r="7" spans="4:10" x14ac:dyDescent="0.3">
      <c r="E7" s="11"/>
      <c r="F7" s="11"/>
      <c r="G7" s="32"/>
      <c r="H7" s="11"/>
      <c r="I7" s="32"/>
      <c r="J7" s="11"/>
    </row>
    <row r="8" spans="4:10" x14ac:dyDescent="0.3">
      <c r="D8" s="78" t="s">
        <v>21</v>
      </c>
      <c r="E8" s="23" t="s">
        <v>72</v>
      </c>
      <c r="G8" s="75" t="s">
        <v>73</v>
      </c>
      <c r="H8" s="77" t="s">
        <v>74</v>
      </c>
      <c r="I8" s="77" t="s">
        <v>75</v>
      </c>
      <c r="J8" s="10"/>
    </row>
    <row r="9" spans="4:10" x14ac:dyDescent="0.3">
      <c r="D9" s="79" t="s">
        <v>80</v>
      </c>
      <c r="E9" s="24" t="s">
        <v>81</v>
      </c>
      <c r="G9" s="8" t="s">
        <v>14</v>
      </c>
      <c r="H9" s="8" t="str">
        <f>IFERROR(VLOOKUP($G9,Productos!$B$3:$D$10,2,FALSE)," ")</f>
        <v>ventilador industrial helicoidal</v>
      </c>
      <c r="I9" s="8">
        <v>15</v>
      </c>
      <c r="J9" s="45"/>
    </row>
    <row r="10" spans="4:10" x14ac:dyDescent="0.3">
      <c r="D10" s="79" t="s">
        <v>22</v>
      </c>
      <c r="E10" s="24" t="s">
        <v>30</v>
      </c>
      <c r="G10" s="10" t="s">
        <v>12</v>
      </c>
      <c r="H10" s="10" t="str">
        <f>IFERROR(VLOOKUP($G10,Productos!$B$3:$D$10,2,FALSE)," ")</f>
        <v>ventilador industrial centrifugo</v>
      </c>
      <c r="I10" s="10">
        <v>2</v>
      </c>
      <c r="J10" s="45"/>
    </row>
    <row r="11" spans="4:10" x14ac:dyDescent="0.3">
      <c r="D11" s="79" t="s">
        <v>23</v>
      </c>
      <c r="E11" s="24" t="s">
        <v>82</v>
      </c>
      <c r="G11" s="10"/>
      <c r="H11" s="10" t="str">
        <f>IFERROR(VLOOKUP($D11,Productos!$B$3:$D$10,2,FALSE)," ")</f>
        <v xml:space="preserve"> </v>
      </c>
      <c r="I11" s="10"/>
      <c r="J11" s="45"/>
    </row>
    <row r="12" spans="4:10" x14ac:dyDescent="0.3">
      <c r="D12" s="79" t="s">
        <v>83</v>
      </c>
      <c r="E12" s="34" t="s">
        <v>84</v>
      </c>
      <c r="F12" s="2"/>
      <c r="G12" s="10"/>
      <c r="H12" s="10" t="str">
        <f>IFERROR(VLOOKUP($D12,Productos!$B$3:$D$10,2,FALSE)," ")</f>
        <v xml:space="preserve"> </v>
      </c>
      <c r="I12" s="10"/>
      <c r="J12" s="45"/>
    </row>
    <row r="13" spans="4:10" x14ac:dyDescent="0.3">
      <c r="D13" s="80" t="s">
        <v>85</v>
      </c>
      <c r="E13" s="27" t="s">
        <v>86</v>
      </c>
      <c r="G13" s="10"/>
      <c r="H13" s="10" t="str">
        <f>IFERROR(VLOOKUP($D13,Productos!$B$3:$D$10,2,FALSE)," ")</f>
        <v xml:space="preserve"> </v>
      </c>
      <c r="I13" s="10"/>
      <c r="J13" s="45"/>
    </row>
    <row r="14" spans="4:10" x14ac:dyDescent="0.3">
      <c r="D14" s="11"/>
      <c r="E14" s="11"/>
      <c r="G14" s="10"/>
      <c r="H14" s="10" t="str">
        <f>IFERROR(VLOOKUP($D14,Productos!$B$3:$D$10,2,FALSE)," ")</f>
        <v xml:space="preserve"> </v>
      </c>
      <c r="I14" s="10"/>
      <c r="J14" s="45"/>
    </row>
    <row r="15" spans="4:10" x14ac:dyDescent="0.3">
      <c r="D15" s="11"/>
      <c r="E15" s="11"/>
      <c r="G15" s="10"/>
      <c r="H15" s="10" t="str">
        <f>IFERROR(VLOOKUP($D15,Productos!$B$3:$D$10,2,FALSE)," ")</f>
        <v xml:space="preserve"> </v>
      </c>
      <c r="I15" s="10"/>
      <c r="J15" s="45"/>
    </row>
    <row r="16" spans="4:10" x14ac:dyDescent="0.3">
      <c r="D16" s="11"/>
      <c r="E16" s="11"/>
      <c r="G16" s="10"/>
      <c r="H16" s="10" t="str">
        <f>IFERROR(VLOOKUP($D16,Productos!$B$3:$D$10,2,FALSE)," ")</f>
        <v xml:space="preserve"> </v>
      </c>
      <c r="I16" s="10"/>
      <c r="J16" s="45"/>
    </row>
    <row r="17" spans="4:10" x14ac:dyDescent="0.3">
      <c r="D17" s="11"/>
      <c r="E17" s="11"/>
      <c r="G17" s="10"/>
      <c r="H17" s="10" t="str">
        <f>IFERROR(VLOOKUP($D17,Productos!$B$3:$D$10,2,FALSE)," ")</f>
        <v xml:space="preserve"> </v>
      </c>
      <c r="I17" s="10"/>
      <c r="J17" s="45"/>
    </row>
    <row r="18" spans="4:10" x14ac:dyDescent="0.3">
      <c r="D18" s="11"/>
      <c r="E18" s="11"/>
      <c r="G18" s="10"/>
      <c r="H18" s="10" t="str">
        <f>IFERROR(VLOOKUP($D18,Productos!$B$3:$D$10,2,FALSE)," ")</f>
        <v xml:space="preserve"> </v>
      </c>
      <c r="I18" s="10"/>
      <c r="J18" s="45"/>
    </row>
    <row r="19" spans="4:10" x14ac:dyDescent="0.3">
      <c r="D19" s="11"/>
      <c r="E19" s="11"/>
      <c r="G19" s="10"/>
      <c r="H19" s="10" t="str">
        <f>IFERROR(VLOOKUP($D19,Productos!$B$3:$D$10,2,FALSE)," ")</f>
        <v xml:space="preserve"> </v>
      </c>
      <c r="I19" s="10"/>
      <c r="J19" s="45"/>
    </row>
    <row r="20" spans="4:10" x14ac:dyDescent="0.3">
      <c r="D20" s="11"/>
      <c r="E20" s="11"/>
      <c r="G20" s="15"/>
      <c r="H20" s="15" t="str">
        <f>IFERROR(VLOOKUP($D20,Productos!$B$3:$D$10,2,FALSE)," ")</f>
        <v xml:space="preserve"> </v>
      </c>
      <c r="I20" s="15"/>
      <c r="J20" s="45"/>
    </row>
    <row r="21" spans="4:10" x14ac:dyDescent="0.3">
      <c r="D21" s="11"/>
    </row>
    <row r="22" spans="4:10" x14ac:dyDescent="0.3">
      <c r="E22" s="117" t="s">
        <v>102</v>
      </c>
      <c r="F22" s="117"/>
      <c r="G22" s="117" t="s">
        <v>103</v>
      </c>
      <c r="H22" s="117"/>
      <c r="I22" s="117" t="s">
        <v>104</v>
      </c>
      <c r="J22" s="117"/>
    </row>
    <row r="23" spans="4:10" x14ac:dyDescent="0.3">
      <c r="E23" s="117"/>
      <c r="F23" s="117"/>
      <c r="G23" s="117"/>
      <c r="H23" s="117"/>
      <c r="I23" s="117"/>
      <c r="J23" s="117"/>
    </row>
    <row r="24" spans="4:10" x14ac:dyDescent="0.3">
      <c r="E24" s="117"/>
      <c r="F24" s="117"/>
      <c r="G24" s="117"/>
      <c r="H24" s="117"/>
      <c r="I24" s="117"/>
      <c r="J24" s="117"/>
    </row>
    <row r="25" spans="4:10" x14ac:dyDescent="0.3">
      <c r="E25" s="117"/>
      <c r="F25" s="117"/>
      <c r="G25" s="117"/>
      <c r="H25" s="117"/>
      <c r="I25" s="117"/>
      <c r="J25" s="117"/>
    </row>
    <row r="26" spans="4:10" x14ac:dyDescent="0.3">
      <c r="E26" s="117"/>
      <c r="F26" s="117"/>
      <c r="G26" s="117"/>
      <c r="H26" s="117"/>
      <c r="I26" s="117"/>
      <c r="J26" s="117"/>
    </row>
    <row r="27" spans="4:10" x14ac:dyDescent="0.3">
      <c r="E27" s="117"/>
      <c r="F27" s="117"/>
      <c r="G27" s="117"/>
      <c r="H27" s="117"/>
      <c r="I27" s="117"/>
      <c r="J27" s="117"/>
    </row>
    <row r="28" spans="4:10" x14ac:dyDescent="0.3">
      <c r="E28" s="117"/>
      <c r="F28" s="117"/>
      <c r="G28" s="117"/>
      <c r="H28" s="117"/>
      <c r="I28" s="117"/>
      <c r="J28" s="117"/>
    </row>
    <row r="30" spans="4:10" x14ac:dyDescent="0.3">
      <c r="E30" s="7" t="s">
        <v>105</v>
      </c>
    </row>
    <row r="31" spans="4:10" x14ac:dyDescent="0.3">
      <c r="E31" s="114"/>
      <c r="F31" s="115"/>
      <c r="G31" s="115"/>
      <c r="H31" s="115"/>
      <c r="I31" s="115"/>
      <c r="J31" s="116"/>
    </row>
    <row r="32" spans="4:10" x14ac:dyDescent="0.3">
      <c r="E32" s="118"/>
      <c r="F32" s="119"/>
      <c r="G32" s="119"/>
      <c r="H32" s="119"/>
      <c r="I32" s="119"/>
      <c r="J32" s="120"/>
    </row>
    <row r="33" spans="5:10" x14ac:dyDescent="0.3">
      <c r="E33" s="118"/>
      <c r="F33" s="119"/>
      <c r="G33" s="119"/>
      <c r="H33" s="119"/>
      <c r="I33" s="119"/>
      <c r="J33" s="120"/>
    </row>
    <row r="34" spans="5:10" x14ac:dyDescent="0.3">
      <c r="E34" s="121"/>
      <c r="F34" s="122"/>
      <c r="G34" s="122"/>
      <c r="H34" s="122"/>
      <c r="I34" s="122"/>
      <c r="J34" s="123"/>
    </row>
  </sheetData>
  <mergeCells count="9">
    <mergeCell ref="E23:F28"/>
    <mergeCell ref="G23:H28"/>
    <mergeCell ref="I23:J28"/>
    <mergeCell ref="E31:J34"/>
    <mergeCell ref="E2:F3"/>
    <mergeCell ref="H3:J3"/>
    <mergeCell ref="E22:F22"/>
    <mergeCell ref="G22:H22"/>
    <mergeCell ref="I22:J22"/>
  </mergeCells>
  <hyperlinks>
    <hyperlink ref="E12" r:id="rId1" xr:uid="{9275682B-33C2-41E4-BA9F-BA799409FB5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71AED-B2EA-4771-985A-6FB48C5588F4}">
  <dimension ref="A4:M31"/>
  <sheetViews>
    <sheetView topLeftCell="A7" workbookViewId="0">
      <selection activeCell="G19" sqref="G19"/>
    </sheetView>
  </sheetViews>
  <sheetFormatPr baseColWidth="10" defaultColWidth="8.88671875" defaultRowHeight="14.4" x14ac:dyDescent="0.3"/>
  <cols>
    <col min="4" max="4" width="27.109375" customWidth="1"/>
    <col min="6" max="6" width="15" customWidth="1"/>
    <col min="7" max="7" width="29.33203125" bestFit="1" customWidth="1"/>
    <col min="8" max="8" width="10.88671875" bestFit="1" customWidth="1"/>
    <col min="9" max="9" width="13.44140625" bestFit="1" customWidth="1"/>
    <col min="10" max="10" width="12.44140625" customWidth="1"/>
    <col min="11" max="11" width="12" bestFit="1" customWidth="1"/>
    <col min="12" max="12" width="40" bestFit="1" customWidth="1"/>
  </cols>
  <sheetData>
    <row r="4" spans="1:13" ht="15" customHeight="1" x14ac:dyDescent="0.7">
      <c r="E4" s="11"/>
      <c r="H4" s="126" t="s">
        <v>106</v>
      </c>
      <c r="I4" s="127"/>
      <c r="J4" s="19"/>
      <c r="K4" s="11"/>
      <c r="L4" s="22"/>
      <c r="M4" s="22"/>
    </row>
    <row r="5" spans="1:13" ht="15.75" customHeight="1" x14ac:dyDescent="0.7">
      <c r="E5" s="11"/>
      <c r="H5" s="128"/>
      <c r="I5" s="129"/>
      <c r="J5" s="22"/>
      <c r="K5" s="11"/>
      <c r="L5" s="26"/>
      <c r="M5" s="22"/>
    </row>
    <row r="6" spans="1:13" ht="21" customHeight="1" x14ac:dyDescent="0.85">
      <c r="E6" s="11"/>
      <c r="H6" s="22"/>
      <c r="I6" s="130" t="s">
        <v>20</v>
      </c>
      <c r="J6" s="131" t="s">
        <v>36</v>
      </c>
      <c r="K6" s="132"/>
      <c r="L6" s="133"/>
      <c r="M6" s="21"/>
    </row>
    <row r="7" spans="1:13" x14ac:dyDescent="0.3">
      <c r="E7" s="11"/>
      <c r="F7" s="11"/>
      <c r="G7" s="51" t="s">
        <v>97</v>
      </c>
      <c r="H7" s="9" t="s">
        <v>98</v>
      </c>
      <c r="I7" s="86" t="s">
        <v>21</v>
      </c>
      <c r="J7" s="9" t="str">
        <f>VLOOKUP($J$6,Clientes!$B$4:$I$9,2,FALSE)</f>
        <v>A19378542</v>
      </c>
      <c r="K7" s="86" t="s">
        <v>25</v>
      </c>
      <c r="L7" s="23" t="str">
        <f>VLOOKUP($J$6,Clientes!$B$4:$I$9,6,FALSE)</f>
        <v>Pol. Llano San José Ctra. Elche a Crevillente</v>
      </c>
    </row>
    <row r="8" spans="1:13" ht="15" customHeight="1" x14ac:dyDescent="0.3">
      <c r="E8" s="11"/>
      <c r="F8" s="11"/>
      <c r="G8" s="50" t="s">
        <v>99</v>
      </c>
      <c r="H8" s="28">
        <f ca="1">TODAY()+1</f>
        <v>43410</v>
      </c>
      <c r="I8" s="87" t="s">
        <v>22</v>
      </c>
      <c r="J8" s="11" t="str">
        <f>VLOOKUP($J$6,Clientes!$B$4:$I$9,3,FALSE)</f>
        <v>Alicante</v>
      </c>
      <c r="K8" s="89" t="s">
        <v>23</v>
      </c>
      <c r="L8" s="24" t="str">
        <f>VLOOKUP($J$6,Clientes!$B$4:$I$9,4,FALSE)</f>
        <v>Elche</v>
      </c>
    </row>
    <row r="9" spans="1:13" ht="15" customHeight="1" x14ac:dyDescent="0.3">
      <c r="E9" s="11"/>
      <c r="F9" s="11"/>
      <c r="G9" s="54" t="s">
        <v>100</v>
      </c>
      <c r="H9" s="16" t="s">
        <v>101</v>
      </c>
      <c r="I9" s="88" t="s">
        <v>91</v>
      </c>
      <c r="J9" s="16" t="str">
        <f>VLOOKUP($J$6,Clientes!$B$4:$I$9,7,FALSE)</f>
        <v>965 44 94 04</v>
      </c>
      <c r="K9" s="88" t="s">
        <v>92</v>
      </c>
      <c r="L9" s="27" t="str">
        <f>VLOOKUP($J$6,Clientes!$B$4:$I$9,8,FALSE)</f>
        <v>rebajonelche@muebleselrebajon.com</v>
      </c>
    </row>
    <row r="11" spans="1:13" x14ac:dyDescent="0.3">
      <c r="C11" s="8" t="s">
        <v>21</v>
      </c>
      <c r="D11" s="7" t="s">
        <v>72</v>
      </c>
      <c r="E11" s="3"/>
      <c r="F11" s="90" t="s">
        <v>73</v>
      </c>
      <c r="G11" s="90" t="s">
        <v>74</v>
      </c>
      <c r="H11" s="90" t="s">
        <v>75</v>
      </c>
      <c r="I11" s="91" t="s">
        <v>76</v>
      </c>
      <c r="J11" s="91" t="s">
        <v>77</v>
      </c>
      <c r="K11" s="92" t="s">
        <v>78</v>
      </c>
      <c r="L11" s="93" t="s">
        <v>79</v>
      </c>
    </row>
    <row r="12" spans="1:13" x14ac:dyDescent="0.3">
      <c r="C12" s="10" t="s">
        <v>80</v>
      </c>
      <c r="D12" s="29" t="s">
        <v>81</v>
      </c>
      <c r="F12" s="10" t="s">
        <v>14</v>
      </c>
      <c r="G12" s="10" t="str">
        <f>IFERROR(VLOOKUP($F12,Productos!$B$3:$D$10,2,FALSE)," ")</f>
        <v>ventilador industrial helicoidal</v>
      </c>
      <c r="H12" s="10">
        <f>Albaran!I9</f>
        <v>15</v>
      </c>
      <c r="I12" s="45">
        <f>IFERROR(VLOOKUP(F12,Productos!$B$3:$D$10,3,FALSE)," ")</f>
        <v>100</v>
      </c>
      <c r="J12" s="45">
        <f>IFERROR(H12*I12," ")</f>
        <v>1500</v>
      </c>
      <c r="K12" s="59">
        <v>5</v>
      </c>
      <c r="L12" s="14">
        <f t="shared" ref="L12:L19" si="0">IFERROR(J12-((K12/100)*J12)," ")</f>
        <v>1425</v>
      </c>
    </row>
    <row r="13" spans="1:13" x14ac:dyDescent="0.3">
      <c r="C13" s="10" t="s">
        <v>22</v>
      </c>
      <c r="D13" s="29" t="s">
        <v>30</v>
      </c>
      <c r="F13" s="10" t="s">
        <v>12</v>
      </c>
      <c r="G13" s="10" t="str">
        <f>IFERROR(VLOOKUP($F13,Productos!$B$3:$D$10,2,FALSE)," ")</f>
        <v>ventilador industrial centrifugo</v>
      </c>
      <c r="H13" s="10">
        <f>Albaran!I10</f>
        <v>2</v>
      </c>
      <c r="I13" s="45">
        <f>IFERROR(VLOOKUP(F13,Productos!$B$3:$D$10,3,FALSE)," ")</f>
        <v>160</v>
      </c>
      <c r="J13" s="45">
        <f t="shared" ref="J13:J19" si="1">IFERROR(H13*I13," ")</f>
        <v>320</v>
      </c>
      <c r="K13" s="59">
        <v>5</v>
      </c>
      <c r="L13" s="14">
        <f t="shared" si="0"/>
        <v>304</v>
      </c>
    </row>
    <row r="14" spans="1:13" x14ac:dyDescent="0.3">
      <c r="A14" s="11"/>
      <c r="B14" s="11"/>
      <c r="C14" s="10" t="s">
        <v>23</v>
      </c>
      <c r="D14" s="29" t="s">
        <v>82</v>
      </c>
      <c r="E14" s="11"/>
      <c r="F14" s="10"/>
      <c r="G14" s="10" t="str">
        <f>IFERROR(VLOOKUP($F14,Productos!$B$3:$D$10,2,FALSE)," ")</f>
        <v xml:space="preserve"> </v>
      </c>
      <c r="H14" s="10"/>
      <c r="I14" s="45" t="str">
        <f>IFERROR(VLOOKUP(F14,Productos!$B$3:$D$10,3,FALSE)," ")</f>
        <v xml:space="preserve"> </v>
      </c>
      <c r="J14" s="45" t="str">
        <f t="shared" si="1"/>
        <v xml:space="preserve"> </v>
      </c>
      <c r="K14" s="59"/>
      <c r="L14" s="14" t="str">
        <f t="shared" si="0"/>
        <v xml:space="preserve"> </v>
      </c>
    </row>
    <row r="15" spans="1:13" x14ac:dyDescent="0.3">
      <c r="A15" s="11"/>
      <c r="B15" s="11"/>
      <c r="C15" s="10" t="s">
        <v>83</v>
      </c>
      <c r="D15" s="49" t="s">
        <v>84</v>
      </c>
      <c r="E15" s="11"/>
      <c r="F15" s="10"/>
      <c r="G15" s="10" t="str">
        <f>IFERROR(VLOOKUP($F15,Productos!$B$3:$D$10,2,FALSE)," ")</f>
        <v xml:space="preserve"> </v>
      </c>
      <c r="H15" s="10"/>
      <c r="I15" s="45" t="str">
        <f>IFERROR(VLOOKUP(F15,Productos!$B$3:$D$10,3,FALSE)," ")</f>
        <v xml:space="preserve"> </v>
      </c>
      <c r="J15" s="45" t="str">
        <f t="shared" si="1"/>
        <v xml:space="preserve"> </v>
      </c>
      <c r="K15" s="59"/>
      <c r="L15" s="14" t="str">
        <f t="shared" si="0"/>
        <v xml:space="preserve"> </v>
      </c>
    </row>
    <row r="16" spans="1:13" x14ac:dyDescent="0.3">
      <c r="A16" s="11"/>
      <c r="B16" s="11"/>
      <c r="C16" s="15" t="s">
        <v>85</v>
      </c>
      <c r="D16" s="35" t="s">
        <v>86</v>
      </c>
      <c r="E16" s="11"/>
      <c r="F16" s="10"/>
      <c r="G16" s="10" t="str">
        <f>IFERROR(VLOOKUP($F16,Productos!$B$3:$D$10,2,FALSE)," ")</f>
        <v xml:space="preserve"> </v>
      </c>
      <c r="H16" s="10"/>
      <c r="I16" s="45" t="str">
        <f>IFERROR(VLOOKUP(F16,Productos!$B$3:$D$10,3,FALSE)," ")</f>
        <v xml:space="preserve"> </v>
      </c>
      <c r="J16" s="45" t="str">
        <f t="shared" si="1"/>
        <v xml:space="preserve"> </v>
      </c>
      <c r="K16" s="59"/>
      <c r="L16" s="14" t="str">
        <f t="shared" si="0"/>
        <v xml:space="preserve"> </v>
      </c>
    </row>
    <row r="17" spans="1:12" x14ac:dyDescent="0.3">
      <c r="A17" s="11"/>
      <c r="B17" s="11"/>
      <c r="C17" s="11"/>
      <c r="D17" s="11"/>
      <c r="E17" s="11"/>
      <c r="F17" s="10"/>
      <c r="G17" s="10" t="str">
        <f>IFERROR(VLOOKUP($F17,Productos!$B$3:$D$10,2,FALSE)," ")</f>
        <v xml:space="preserve"> </v>
      </c>
      <c r="H17" s="10"/>
      <c r="I17" s="45" t="str">
        <f>IFERROR(VLOOKUP(F17,Productos!$B$3:$D$10,3,FALSE)," ")</f>
        <v xml:space="preserve"> </v>
      </c>
      <c r="J17" s="45" t="str">
        <f t="shared" si="1"/>
        <v xml:space="preserve"> </v>
      </c>
      <c r="K17" s="59"/>
      <c r="L17" s="14" t="str">
        <f t="shared" si="0"/>
        <v xml:space="preserve"> </v>
      </c>
    </row>
    <row r="18" spans="1:12" x14ac:dyDescent="0.3">
      <c r="A18" s="11"/>
      <c r="B18" s="20"/>
      <c r="C18" s="11"/>
      <c r="D18" s="11"/>
      <c r="E18" s="11"/>
      <c r="F18" s="10"/>
      <c r="G18" s="10" t="str">
        <f>IFERROR(VLOOKUP($F18,Productos!$B$3:$D$10,2,FALSE)," ")</f>
        <v xml:space="preserve"> </v>
      </c>
      <c r="H18" s="10"/>
      <c r="I18" s="45" t="str">
        <f>IFERROR(VLOOKUP(F18,Productos!$B$3:$D$10,3,FALSE)," ")</f>
        <v xml:space="preserve"> </v>
      </c>
      <c r="J18" s="45" t="str">
        <f t="shared" si="1"/>
        <v xml:space="preserve"> </v>
      </c>
      <c r="K18" s="59"/>
      <c r="L18" s="14" t="str">
        <f t="shared" si="0"/>
        <v xml:space="preserve"> </v>
      </c>
    </row>
    <row r="19" spans="1:12" x14ac:dyDescent="0.3">
      <c r="A19" s="11"/>
      <c r="B19" s="11"/>
      <c r="C19" s="11"/>
      <c r="D19" s="11"/>
      <c r="E19" s="11"/>
      <c r="F19" s="10"/>
      <c r="G19" s="10" t="str">
        <f>IFERROR(VLOOKUP($F19,Productos!$B$3:$D$10,2,FALSE)," ")</f>
        <v xml:space="preserve"> </v>
      </c>
      <c r="H19" s="10"/>
      <c r="I19" s="45" t="str">
        <f>IFERROR(VLOOKUP(F19,Productos!$B$3:$D$10,3,FALSE)," ")</f>
        <v xml:space="preserve"> </v>
      </c>
      <c r="J19" s="45" t="str">
        <f t="shared" si="1"/>
        <v xml:space="preserve"> </v>
      </c>
      <c r="K19" s="85"/>
      <c r="L19" s="14" t="str">
        <f t="shared" si="0"/>
        <v xml:space="preserve"> </v>
      </c>
    </row>
    <row r="20" spans="1:12" x14ac:dyDescent="0.3">
      <c r="E20" s="11"/>
      <c r="F20" s="10"/>
      <c r="G20" s="10" t="str">
        <f>IFERROR(VLOOKUP($F20,Productos!$B$3:$D$10,2,FALSE)," ")</f>
        <v xml:space="preserve"> </v>
      </c>
      <c r="H20" s="10"/>
      <c r="I20" s="45" t="str">
        <f>IFERROR(VLOOKUP(F20,Productos!$B$3:$D$10,3,FALSE)," ")</f>
        <v xml:space="preserve"> </v>
      </c>
      <c r="J20" s="45" t="str">
        <f t="shared" ref="J20:J23" si="2">IFERROR(H20*I20," ")</f>
        <v xml:space="preserve"> </v>
      </c>
      <c r="K20" s="59"/>
      <c r="L20" s="14" t="str">
        <f t="shared" ref="L20:L23" si="3">IFERROR(J20-((K20/100)*J20)," ")</f>
        <v xml:space="preserve"> </v>
      </c>
    </row>
    <row r="21" spans="1:12" x14ac:dyDescent="0.3">
      <c r="E21" s="11"/>
      <c r="F21" s="10"/>
      <c r="G21" s="10" t="str">
        <f>IFERROR(VLOOKUP($F21,Productos!$B$3:$D$10,2,FALSE)," ")</f>
        <v xml:space="preserve"> </v>
      </c>
      <c r="H21" s="10"/>
      <c r="I21" s="45" t="str">
        <f>IFERROR(VLOOKUP(F21,Productos!$B$3:$D$10,3,FALSE)," ")</f>
        <v xml:space="preserve"> </v>
      </c>
      <c r="J21" s="45" t="str">
        <f t="shared" si="2"/>
        <v xml:space="preserve"> </v>
      </c>
      <c r="K21" s="59"/>
      <c r="L21" s="14" t="str">
        <f t="shared" si="3"/>
        <v xml:space="preserve"> </v>
      </c>
    </row>
    <row r="22" spans="1:12" x14ac:dyDescent="0.3">
      <c r="E22" s="11"/>
      <c r="F22" s="10"/>
      <c r="G22" s="10" t="str">
        <f>IFERROR(VLOOKUP($F22,Productos!$B$3:$D$10,2,FALSE)," ")</f>
        <v xml:space="preserve"> </v>
      </c>
      <c r="H22" s="10"/>
      <c r="I22" s="45" t="str">
        <f>IFERROR(VLOOKUP(F22,Productos!$B$3:$D$10,3,FALSE)," ")</f>
        <v xml:space="preserve"> </v>
      </c>
      <c r="J22" s="45" t="str">
        <f t="shared" si="2"/>
        <v xml:space="preserve"> </v>
      </c>
      <c r="K22" s="59"/>
      <c r="L22" s="14" t="str">
        <f t="shared" si="3"/>
        <v xml:space="preserve"> </v>
      </c>
    </row>
    <row r="23" spans="1:12" x14ac:dyDescent="0.3">
      <c r="F23" s="15"/>
      <c r="G23" s="15" t="str">
        <f>IFERROR(VLOOKUP($F23,Productos!$B$3:$D$10,2,FALSE)," ")</f>
        <v xml:space="preserve"> </v>
      </c>
      <c r="H23" s="15"/>
      <c r="I23" s="46" t="str">
        <f>IFERROR(VLOOKUP(F23,Productos!$B$3:$D$10,3,FALSE)," ")</f>
        <v xml:space="preserve"> </v>
      </c>
      <c r="J23" s="46" t="str">
        <f t="shared" si="2"/>
        <v xml:space="preserve"> </v>
      </c>
      <c r="K23" s="60"/>
      <c r="L23" s="17" t="str">
        <f t="shared" si="3"/>
        <v xml:space="preserve"> </v>
      </c>
    </row>
    <row r="24" spans="1:12" x14ac:dyDescent="0.3">
      <c r="K24" s="1"/>
    </row>
    <row r="25" spans="1:12" x14ac:dyDescent="0.3">
      <c r="I25" s="94" t="s">
        <v>87</v>
      </c>
      <c r="J25" s="36">
        <v>21</v>
      </c>
      <c r="K25" s="38" t="s">
        <v>77</v>
      </c>
      <c r="L25" s="18">
        <f>SUM(L12:L23)</f>
        <v>1729</v>
      </c>
    </row>
    <row r="26" spans="1:12" x14ac:dyDescent="0.3">
      <c r="F26" s="70" t="s">
        <v>105</v>
      </c>
      <c r="G26" s="30"/>
      <c r="H26" s="30"/>
      <c r="I26" s="30"/>
      <c r="J26" s="30"/>
      <c r="K26" s="37" t="s">
        <v>88</v>
      </c>
      <c r="L26" s="31">
        <f>(J25/100)*L25</f>
        <v>363.09</v>
      </c>
    </row>
    <row r="27" spans="1:12" ht="18" x14ac:dyDescent="0.35">
      <c r="F27" s="104"/>
      <c r="G27" s="105"/>
      <c r="H27" s="105"/>
      <c r="I27" s="106"/>
      <c r="J27" s="30"/>
      <c r="K27" s="95" t="s">
        <v>107</v>
      </c>
      <c r="L27" s="100">
        <f>L25+L26</f>
        <v>2092.09</v>
      </c>
    </row>
    <row r="28" spans="1:12" x14ac:dyDescent="0.3">
      <c r="F28" s="107"/>
      <c r="G28" s="108"/>
      <c r="H28" s="108"/>
      <c r="I28" s="109"/>
      <c r="J28" s="30"/>
      <c r="K28" s="30"/>
      <c r="L28" s="30"/>
    </row>
    <row r="29" spans="1:12" x14ac:dyDescent="0.3">
      <c r="F29" s="110"/>
      <c r="G29" s="111"/>
      <c r="H29" s="111"/>
      <c r="I29" s="112"/>
      <c r="J29" s="30"/>
      <c r="K29" s="30"/>
      <c r="L29" s="30"/>
    </row>
    <row r="30" spans="1:12" x14ac:dyDescent="0.3">
      <c r="F30" s="30"/>
      <c r="G30" s="30"/>
      <c r="H30" s="30"/>
      <c r="I30" s="30"/>
      <c r="J30" s="30"/>
      <c r="K30" s="30"/>
      <c r="L30" s="30"/>
    </row>
    <row r="31" spans="1:12" x14ac:dyDescent="0.3">
      <c r="F31" s="30"/>
      <c r="G31" s="30"/>
      <c r="H31" s="30"/>
      <c r="I31" s="30"/>
      <c r="J31" s="30"/>
      <c r="K31" s="30"/>
      <c r="L31" s="30"/>
    </row>
  </sheetData>
  <mergeCells count="3">
    <mergeCell ref="J6:L6"/>
    <mergeCell ref="H4:I5"/>
    <mergeCell ref="F27:I29"/>
  </mergeCells>
  <hyperlinks>
    <hyperlink ref="D15" r:id="rId1" xr:uid="{0F79A798-7866-428B-8F26-9F85BAF052A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Productos</vt:lpstr>
      <vt:lpstr>Clientes</vt:lpstr>
      <vt:lpstr>Oferta</vt:lpstr>
      <vt:lpstr>Pedido</vt:lpstr>
      <vt:lpstr>Albaran</vt:lpstr>
      <vt:lpstr>factura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</cp:lastModifiedBy>
  <cp:revision/>
  <dcterms:created xsi:type="dcterms:W3CDTF">2018-10-22T07:09:45Z</dcterms:created>
  <dcterms:modified xsi:type="dcterms:W3CDTF">2018-11-05T09:27:46Z</dcterms:modified>
  <cp:category/>
  <cp:contentStatus/>
</cp:coreProperties>
</file>